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/>
  <mc:AlternateContent xmlns:mc="http://schemas.openxmlformats.org/markup-compatibility/2006">
    <mc:Choice Requires="x15">
      <x15ac:absPath xmlns:x15ac="http://schemas.microsoft.com/office/spreadsheetml/2010/11/ac" url="https://d.docs.live.net/5707c84b98dfe2e0/Documents/Motivando.co/Productos/Excel/Seguimiento de Inventario/Motivando.co - Seguimiento de Inventario/"/>
    </mc:Choice>
  </mc:AlternateContent>
  <xr:revisionPtr revIDLastSave="6" documentId="13_ncr:20001_{4E23EC91-BA3A-4957-86A5-21428C122BC1}" xr6:coauthVersionLast="47" xr6:coauthVersionMax="47" xr10:uidLastSave="{A75B5020-3285-43C6-936E-B4A5D07EFEB8}"/>
  <bookViews>
    <workbookView xWindow="-110" yWindow="-110" windowWidth="38620" windowHeight="21100" xr2:uid="{00000000-000D-0000-FFFF-FFFF00000000}"/>
  </bookViews>
  <sheets>
    <sheet name="INSTRUCCIONES" sheetId="5" r:id="rId1"/>
    <sheet name="Formulas, No borrar" sheetId="6" state="hidden" r:id="rId2"/>
    <sheet name="Config" sheetId="2" r:id="rId3"/>
    <sheet name="LISTA DE INVENTARIO" sheetId="3" r:id="rId4"/>
    <sheet name="SEGUIMIENTO DE INVENTARIO" sheetId="4" r:id="rId5"/>
    <sheet name="RESUMEN" sheetId="10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Q1021" i="4" l="1"/>
  <c r="P1021" i="4"/>
  <c r="N1021" i="4"/>
  <c r="M1021" i="4"/>
  <c r="Q1020" i="4"/>
  <c r="P1020" i="4"/>
  <c r="N1020" i="4"/>
  <c r="M1020" i="4"/>
  <c r="Q1019" i="4"/>
  <c r="P1019" i="4"/>
  <c r="N1019" i="4"/>
  <c r="M1019" i="4"/>
  <c r="Q1018" i="4"/>
  <c r="P1018" i="4"/>
  <c r="N1018" i="4"/>
  <c r="M1018" i="4"/>
  <c r="Q1017" i="4"/>
  <c r="P1017" i="4"/>
  <c r="N1017" i="4"/>
  <c r="M1017" i="4"/>
  <c r="Q1016" i="4"/>
  <c r="P1016" i="4"/>
  <c r="N1016" i="4"/>
  <c r="M1016" i="4"/>
  <c r="Q1015" i="4"/>
  <c r="P1015" i="4"/>
  <c r="N1015" i="4"/>
  <c r="M1015" i="4"/>
  <c r="Q1014" i="4"/>
  <c r="P1014" i="4"/>
  <c r="N1014" i="4"/>
  <c r="M1014" i="4"/>
  <c r="Q1013" i="4"/>
  <c r="P1013" i="4"/>
  <c r="N1013" i="4"/>
  <c r="M1013" i="4"/>
  <c r="Q1012" i="4"/>
  <c r="P1012" i="4"/>
  <c r="N1012" i="4"/>
  <c r="M1012" i="4"/>
  <c r="Q1011" i="4"/>
  <c r="P1011" i="4"/>
  <c r="N1011" i="4"/>
  <c r="M1011" i="4"/>
  <c r="Q1010" i="4"/>
  <c r="P1010" i="4"/>
  <c r="N1010" i="4"/>
  <c r="M1010" i="4"/>
  <c r="Q1009" i="4"/>
  <c r="P1009" i="4"/>
  <c r="N1009" i="4"/>
  <c r="M1009" i="4"/>
  <c r="Q1008" i="4"/>
  <c r="P1008" i="4"/>
  <c r="N1008" i="4"/>
  <c r="M1008" i="4"/>
  <c r="Q1007" i="4"/>
  <c r="P1007" i="4"/>
  <c r="N1007" i="4"/>
  <c r="M1007" i="4"/>
  <c r="Q1006" i="4"/>
  <c r="P1006" i="4"/>
  <c r="N1006" i="4"/>
  <c r="M1006" i="4"/>
  <c r="Q1005" i="4"/>
  <c r="P1005" i="4"/>
  <c r="N1005" i="4"/>
  <c r="M1005" i="4"/>
  <c r="Q1004" i="4"/>
  <c r="P1004" i="4"/>
  <c r="N1004" i="4"/>
  <c r="M1004" i="4"/>
  <c r="Q1003" i="4"/>
  <c r="P1003" i="4"/>
  <c r="N1003" i="4"/>
  <c r="M1003" i="4"/>
  <c r="Q1002" i="4"/>
  <c r="P1002" i="4"/>
  <c r="N1002" i="4"/>
  <c r="M1002" i="4"/>
  <c r="Q1001" i="4"/>
  <c r="P1001" i="4"/>
  <c r="N1001" i="4"/>
  <c r="M1001" i="4"/>
  <c r="Q1000" i="4"/>
  <c r="P1000" i="4"/>
  <c r="N1000" i="4"/>
  <c r="M1000" i="4"/>
  <c r="Q999" i="4"/>
  <c r="P999" i="4"/>
  <c r="N999" i="4"/>
  <c r="M999" i="4"/>
  <c r="Q998" i="4"/>
  <c r="P998" i="4"/>
  <c r="N998" i="4"/>
  <c r="M998" i="4"/>
  <c r="Q997" i="4"/>
  <c r="P997" i="4"/>
  <c r="N997" i="4"/>
  <c r="M997" i="4"/>
  <c r="Q996" i="4"/>
  <c r="P996" i="4"/>
  <c r="N996" i="4"/>
  <c r="M996" i="4"/>
  <c r="Q995" i="4"/>
  <c r="P995" i="4"/>
  <c r="N995" i="4"/>
  <c r="M995" i="4"/>
  <c r="Q994" i="4"/>
  <c r="P994" i="4"/>
  <c r="N994" i="4"/>
  <c r="M994" i="4"/>
  <c r="Q993" i="4"/>
  <c r="P993" i="4"/>
  <c r="N993" i="4"/>
  <c r="M993" i="4"/>
  <c r="Q992" i="4"/>
  <c r="P992" i="4"/>
  <c r="N992" i="4"/>
  <c r="M992" i="4"/>
  <c r="Q991" i="4"/>
  <c r="P991" i="4"/>
  <c r="N991" i="4"/>
  <c r="M991" i="4"/>
  <c r="Q990" i="4"/>
  <c r="P990" i="4"/>
  <c r="N990" i="4"/>
  <c r="M990" i="4"/>
  <c r="Q989" i="4"/>
  <c r="P989" i="4"/>
  <c r="N989" i="4"/>
  <c r="M989" i="4"/>
  <c r="Q988" i="4"/>
  <c r="P988" i="4"/>
  <c r="N988" i="4"/>
  <c r="M988" i="4"/>
  <c r="Q987" i="4"/>
  <c r="P987" i="4"/>
  <c r="N987" i="4"/>
  <c r="M987" i="4"/>
  <c r="Q986" i="4"/>
  <c r="P986" i="4"/>
  <c r="N986" i="4"/>
  <c r="M986" i="4"/>
  <c r="Q985" i="4"/>
  <c r="P985" i="4"/>
  <c r="N985" i="4"/>
  <c r="M985" i="4"/>
  <c r="Q984" i="4"/>
  <c r="P984" i="4"/>
  <c r="N984" i="4"/>
  <c r="M984" i="4"/>
  <c r="Q983" i="4"/>
  <c r="P983" i="4"/>
  <c r="N983" i="4"/>
  <c r="M983" i="4"/>
  <c r="Q982" i="4"/>
  <c r="P982" i="4"/>
  <c r="N982" i="4"/>
  <c r="M982" i="4"/>
  <c r="Q981" i="4"/>
  <c r="P981" i="4"/>
  <c r="N981" i="4"/>
  <c r="M981" i="4"/>
  <c r="Q980" i="4"/>
  <c r="P980" i="4"/>
  <c r="N980" i="4"/>
  <c r="M980" i="4"/>
  <c r="Q979" i="4"/>
  <c r="P979" i="4"/>
  <c r="N979" i="4"/>
  <c r="M979" i="4"/>
  <c r="Q978" i="4"/>
  <c r="P978" i="4"/>
  <c r="N978" i="4"/>
  <c r="M978" i="4"/>
  <c r="Q977" i="4"/>
  <c r="P977" i="4"/>
  <c r="N977" i="4"/>
  <c r="M977" i="4"/>
  <c r="Q976" i="4"/>
  <c r="P976" i="4"/>
  <c r="N976" i="4"/>
  <c r="M976" i="4"/>
  <c r="Q975" i="4"/>
  <c r="P975" i="4"/>
  <c r="N975" i="4"/>
  <c r="M975" i="4"/>
  <c r="Q974" i="4"/>
  <c r="P974" i="4"/>
  <c r="N974" i="4"/>
  <c r="M974" i="4"/>
  <c r="Q973" i="4"/>
  <c r="P973" i="4"/>
  <c r="N973" i="4"/>
  <c r="M973" i="4"/>
  <c r="Q972" i="4"/>
  <c r="P972" i="4"/>
  <c r="N972" i="4"/>
  <c r="M972" i="4"/>
  <c r="Q971" i="4"/>
  <c r="P971" i="4"/>
  <c r="N971" i="4"/>
  <c r="M971" i="4"/>
  <c r="Q970" i="4"/>
  <c r="P970" i="4"/>
  <c r="N970" i="4"/>
  <c r="M970" i="4"/>
  <c r="Q969" i="4"/>
  <c r="P969" i="4"/>
  <c r="N969" i="4"/>
  <c r="M969" i="4"/>
  <c r="Q968" i="4"/>
  <c r="P968" i="4"/>
  <c r="N968" i="4"/>
  <c r="M968" i="4"/>
  <c r="Q967" i="4"/>
  <c r="P967" i="4"/>
  <c r="N967" i="4"/>
  <c r="M967" i="4"/>
  <c r="Q966" i="4"/>
  <c r="P966" i="4"/>
  <c r="N966" i="4"/>
  <c r="M966" i="4"/>
  <c r="Q965" i="4"/>
  <c r="P965" i="4"/>
  <c r="N965" i="4"/>
  <c r="M965" i="4"/>
  <c r="Q964" i="4"/>
  <c r="P964" i="4"/>
  <c r="N964" i="4"/>
  <c r="M964" i="4"/>
  <c r="Q963" i="4"/>
  <c r="P963" i="4"/>
  <c r="N963" i="4"/>
  <c r="M963" i="4"/>
  <c r="Q962" i="4"/>
  <c r="P962" i="4"/>
  <c r="N962" i="4"/>
  <c r="M962" i="4"/>
  <c r="Q961" i="4"/>
  <c r="P961" i="4"/>
  <c r="N961" i="4"/>
  <c r="M961" i="4"/>
  <c r="Q960" i="4"/>
  <c r="P960" i="4"/>
  <c r="N960" i="4"/>
  <c r="M960" i="4"/>
  <c r="Q959" i="4"/>
  <c r="P959" i="4"/>
  <c r="N959" i="4"/>
  <c r="M959" i="4"/>
  <c r="Q958" i="4"/>
  <c r="P958" i="4"/>
  <c r="N958" i="4"/>
  <c r="M958" i="4"/>
  <c r="Q957" i="4"/>
  <c r="P957" i="4"/>
  <c r="N957" i="4"/>
  <c r="M957" i="4"/>
  <c r="Q956" i="4"/>
  <c r="P956" i="4"/>
  <c r="N956" i="4"/>
  <c r="M956" i="4"/>
  <c r="Q955" i="4"/>
  <c r="P955" i="4"/>
  <c r="N955" i="4"/>
  <c r="M955" i="4"/>
  <c r="Q954" i="4"/>
  <c r="P954" i="4"/>
  <c r="N954" i="4"/>
  <c r="M954" i="4"/>
  <c r="Q953" i="4"/>
  <c r="P953" i="4"/>
  <c r="N953" i="4"/>
  <c r="M953" i="4"/>
  <c r="Q952" i="4"/>
  <c r="P952" i="4"/>
  <c r="N952" i="4"/>
  <c r="M952" i="4"/>
  <c r="Q951" i="4"/>
  <c r="P951" i="4"/>
  <c r="N951" i="4"/>
  <c r="M951" i="4"/>
  <c r="Q950" i="4"/>
  <c r="P950" i="4"/>
  <c r="N950" i="4"/>
  <c r="M950" i="4"/>
  <c r="Q949" i="4"/>
  <c r="P949" i="4"/>
  <c r="N949" i="4"/>
  <c r="M949" i="4"/>
  <c r="Q948" i="4"/>
  <c r="P948" i="4"/>
  <c r="N948" i="4"/>
  <c r="M948" i="4"/>
  <c r="Q947" i="4"/>
  <c r="P947" i="4"/>
  <c r="N947" i="4"/>
  <c r="M947" i="4"/>
  <c r="Q946" i="4"/>
  <c r="P946" i="4"/>
  <c r="N946" i="4"/>
  <c r="M946" i="4"/>
  <c r="Q945" i="4"/>
  <c r="P945" i="4"/>
  <c r="N945" i="4"/>
  <c r="M945" i="4"/>
  <c r="Q944" i="4"/>
  <c r="P944" i="4"/>
  <c r="N944" i="4"/>
  <c r="M944" i="4"/>
  <c r="Q943" i="4"/>
  <c r="P943" i="4"/>
  <c r="N943" i="4"/>
  <c r="M943" i="4"/>
  <c r="Q942" i="4"/>
  <c r="P942" i="4"/>
  <c r="N942" i="4"/>
  <c r="M942" i="4"/>
  <c r="Q941" i="4"/>
  <c r="P941" i="4"/>
  <c r="N941" i="4"/>
  <c r="M941" i="4"/>
  <c r="Q940" i="4"/>
  <c r="P940" i="4"/>
  <c r="N940" i="4"/>
  <c r="M940" i="4"/>
  <c r="Q939" i="4"/>
  <c r="P939" i="4"/>
  <c r="N939" i="4"/>
  <c r="M939" i="4"/>
  <c r="Q938" i="4"/>
  <c r="P938" i="4"/>
  <c r="N938" i="4"/>
  <c r="M938" i="4"/>
  <c r="Q937" i="4"/>
  <c r="P937" i="4"/>
  <c r="N937" i="4"/>
  <c r="M937" i="4"/>
  <c r="Q936" i="4"/>
  <c r="P936" i="4"/>
  <c r="N936" i="4"/>
  <c r="M936" i="4"/>
  <c r="Q935" i="4"/>
  <c r="P935" i="4"/>
  <c r="N935" i="4"/>
  <c r="M935" i="4"/>
  <c r="Q934" i="4"/>
  <c r="P934" i="4"/>
  <c r="N934" i="4"/>
  <c r="M934" i="4"/>
  <c r="Q933" i="4"/>
  <c r="P933" i="4"/>
  <c r="N933" i="4"/>
  <c r="M933" i="4"/>
  <c r="Q932" i="4"/>
  <c r="P932" i="4"/>
  <c r="N932" i="4"/>
  <c r="M932" i="4"/>
  <c r="Q931" i="4"/>
  <c r="P931" i="4"/>
  <c r="N931" i="4"/>
  <c r="M931" i="4"/>
  <c r="Q930" i="4"/>
  <c r="P930" i="4"/>
  <c r="N930" i="4"/>
  <c r="M930" i="4"/>
  <c r="Q929" i="4"/>
  <c r="P929" i="4"/>
  <c r="N929" i="4"/>
  <c r="M929" i="4"/>
  <c r="Q928" i="4"/>
  <c r="P928" i="4"/>
  <c r="N928" i="4"/>
  <c r="M928" i="4"/>
  <c r="Q927" i="4"/>
  <c r="P927" i="4"/>
  <c r="N927" i="4"/>
  <c r="M927" i="4"/>
  <c r="Q926" i="4"/>
  <c r="P926" i="4"/>
  <c r="N926" i="4"/>
  <c r="M926" i="4"/>
  <c r="Q925" i="4"/>
  <c r="P925" i="4"/>
  <c r="N925" i="4"/>
  <c r="M925" i="4"/>
  <c r="Q924" i="4"/>
  <c r="P924" i="4"/>
  <c r="N924" i="4"/>
  <c r="M924" i="4"/>
  <c r="Q923" i="4"/>
  <c r="P923" i="4"/>
  <c r="N923" i="4"/>
  <c r="M923" i="4"/>
  <c r="Q922" i="4"/>
  <c r="P922" i="4"/>
  <c r="N922" i="4"/>
  <c r="M922" i="4"/>
  <c r="Q921" i="4"/>
  <c r="P921" i="4"/>
  <c r="N921" i="4"/>
  <c r="M921" i="4"/>
  <c r="Q920" i="4"/>
  <c r="P920" i="4"/>
  <c r="N920" i="4"/>
  <c r="M920" i="4"/>
  <c r="Q919" i="4"/>
  <c r="P919" i="4"/>
  <c r="N919" i="4"/>
  <c r="M919" i="4"/>
  <c r="Q918" i="4"/>
  <c r="P918" i="4"/>
  <c r="N918" i="4"/>
  <c r="M918" i="4"/>
  <c r="Q917" i="4"/>
  <c r="P917" i="4"/>
  <c r="N917" i="4"/>
  <c r="M917" i="4"/>
  <c r="Q916" i="4"/>
  <c r="P916" i="4"/>
  <c r="N916" i="4"/>
  <c r="M916" i="4"/>
  <c r="Q915" i="4"/>
  <c r="P915" i="4"/>
  <c r="N915" i="4"/>
  <c r="M915" i="4"/>
  <c r="Q914" i="4"/>
  <c r="P914" i="4"/>
  <c r="N914" i="4"/>
  <c r="M914" i="4"/>
  <c r="Q913" i="4"/>
  <c r="P913" i="4"/>
  <c r="N913" i="4"/>
  <c r="M913" i="4"/>
  <c r="Q912" i="4"/>
  <c r="P912" i="4"/>
  <c r="N912" i="4"/>
  <c r="M912" i="4"/>
  <c r="Q911" i="4"/>
  <c r="P911" i="4"/>
  <c r="N911" i="4"/>
  <c r="M911" i="4"/>
  <c r="Q910" i="4"/>
  <c r="P910" i="4"/>
  <c r="N910" i="4"/>
  <c r="M910" i="4"/>
  <c r="Q909" i="4"/>
  <c r="P909" i="4"/>
  <c r="N909" i="4"/>
  <c r="M909" i="4"/>
  <c r="Q908" i="4"/>
  <c r="P908" i="4"/>
  <c r="N908" i="4"/>
  <c r="M908" i="4"/>
  <c r="Q907" i="4"/>
  <c r="P907" i="4"/>
  <c r="N907" i="4"/>
  <c r="M907" i="4"/>
  <c r="Q906" i="4"/>
  <c r="P906" i="4"/>
  <c r="N906" i="4"/>
  <c r="M906" i="4"/>
  <c r="Q905" i="4"/>
  <c r="P905" i="4"/>
  <c r="N905" i="4"/>
  <c r="M905" i="4"/>
  <c r="Q904" i="4"/>
  <c r="P904" i="4"/>
  <c r="N904" i="4"/>
  <c r="M904" i="4"/>
  <c r="Q903" i="4"/>
  <c r="P903" i="4"/>
  <c r="N903" i="4"/>
  <c r="M903" i="4"/>
  <c r="Q902" i="4"/>
  <c r="P902" i="4"/>
  <c r="N902" i="4"/>
  <c r="M902" i="4"/>
  <c r="Q901" i="4"/>
  <c r="P901" i="4"/>
  <c r="N901" i="4"/>
  <c r="M901" i="4"/>
  <c r="Q900" i="4"/>
  <c r="P900" i="4"/>
  <c r="N900" i="4"/>
  <c r="M900" i="4"/>
  <c r="Q899" i="4"/>
  <c r="P899" i="4"/>
  <c r="N899" i="4"/>
  <c r="M899" i="4"/>
  <c r="Q898" i="4"/>
  <c r="P898" i="4"/>
  <c r="N898" i="4"/>
  <c r="M898" i="4"/>
  <c r="Q897" i="4"/>
  <c r="P897" i="4"/>
  <c r="N897" i="4"/>
  <c r="M897" i="4"/>
  <c r="Q896" i="4"/>
  <c r="P896" i="4"/>
  <c r="N896" i="4"/>
  <c r="M896" i="4"/>
  <c r="Q895" i="4"/>
  <c r="P895" i="4"/>
  <c r="N895" i="4"/>
  <c r="M895" i="4"/>
  <c r="Q894" i="4"/>
  <c r="P894" i="4"/>
  <c r="N894" i="4"/>
  <c r="M894" i="4"/>
  <c r="Q893" i="4"/>
  <c r="P893" i="4"/>
  <c r="N893" i="4"/>
  <c r="M893" i="4"/>
  <c r="Q892" i="4"/>
  <c r="P892" i="4"/>
  <c r="N892" i="4"/>
  <c r="M892" i="4"/>
  <c r="Q891" i="4"/>
  <c r="P891" i="4"/>
  <c r="N891" i="4"/>
  <c r="M891" i="4"/>
  <c r="Q890" i="4"/>
  <c r="P890" i="4"/>
  <c r="N890" i="4"/>
  <c r="M890" i="4"/>
  <c r="Q889" i="4"/>
  <c r="P889" i="4"/>
  <c r="N889" i="4"/>
  <c r="M889" i="4"/>
  <c r="Q888" i="4"/>
  <c r="P888" i="4"/>
  <c r="N888" i="4"/>
  <c r="M888" i="4"/>
  <c r="Q887" i="4"/>
  <c r="P887" i="4"/>
  <c r="N887" i="4"/>
  <c r="M887" i="4"/>
  <c r="Q886" i="4"/>
  <c r="P886" i="4"/>
  <c r="N886" i="4"/>
  <c r="M886" i="4"/>
  <c r="Q885" i="4"/>
  <c r="P885" i="4"/>
  <c r="N885" i="4"/>
  <c r="M885" i="4"/>
  <c r="Q884" i="4"/>
  <c r="P884" i="4"/>
  <c r="N884" i="4"/>
  <c r="M884" i="4"/>
  <c r="Q883" i="4"/>
  <c r="P883" i="4"/>
  <c r="N883" i="4"/>
  <c r="M883" i="4"/>
  <c r="Q882" i="4"/>
  <c r="P882" i="4"/>
  <c r="N882" i="4"/>
  <c r="M882" i="4"/>
  <c r="Q881" i="4"/>
  <c r="P881" i="4"/>
  <c r="N881" i="4"/>
  <c r="M881" i="4"/>
  <c r="Q880" i="4"/>
  <c r="P880" i="4"/>
  <c r="N880" i="4"/>
  <c r="M880" i="4"/>
  <c r="Q879" i="4"/>
  <c r="P879" i="4"/>
  <c r="N879" i="4"/>
  <c r="M879" i="4"/>
  <c r="Q878" i="4"/>
  <c r="P878" i="4"/>
  <c r="N878" i="4"/>
  <c r="M878" i="4"/>
  <c r="Q877" i="4"/>
  <c r="P877" i="4"/>
  <c r="N877" i="4"/>
  <c r="M877" i="4"/>
  <c r="Q876" i="4"/>
  <c r="P876" i="4"/>
  <c r="N876" i="4"/>
  <c r="M876" i="4"/>
  <c r="Q875" i="4"/>
  <c r="P875" i="4"/>
  <c r="N875" i="4"/>
  <c r="M875" i="4"/>
  <c r="Q874" i="4"/>
  <c r="P874" i="4"/>
  <c r="N874" i="4"/>
  <c r="M874" i="4"/>
  <c r="Q873" i="4"/>
  <c r="P873" i="4"/>
  <c r="N873" i="4"/>
  <c r="M873" i="4"/>
  <c r="Q872" i="4"/>
  <c r="P872" i="4"/>
  <c r="N872" i="4"/>
  <c r="M872" i="4"/>
  <c r="Q871" i="4"/>
  <c r="P871" i="4"/>
  <c r="N871" i="4"/>
  <c r="M871" i="4"/>
  <c r="Q870" i="4"/>
  <c r="P870" i="4"/>
  <c r="N870" i="4"/>
  <c r="M870" i="4"/>
  <c r="Q869" i="4"/>
  <c r="P869" i="4"/>
  <c r="N869" i="4"/>
  <c r="M869" i="4"/>
  <c r="Q868" i="4"/>
  <c r="P868" i="4"/>
  <c r="N868" i="4"/>
  <c r="M868" i="4"/>
  <c r="Q867" i="4"/>
  <c r="P867" i="4"/>
  <c r="N867" i="4"/>
  <c r="M867" i="4"/>
  <c r="Q866" i="4"/>
  <c r="P866" i="4"/>
  <c r="N866" i="4"/>
  <c r="M866" i="4"/>
  <c r="Q865" i="4"/>
  <c r="P865" i="4"/>
  <c r="N865" i="4"/>
  <c r="M865" i="4"/>
  <c r="Q864" i="4"/>
  <c r="P864" i="4"/>
  <c r="N864" i="4"/>
  <c r="M864" i="4"/>
  <c r="Q863" i="4"/>
  <c r="P863" i="4"/>
  <c r="N863" i="4"/>
  <c r="M863" i="4"/>
  <c r="Q862" i="4"/>
  <c r="P862" i="4"/>
  <c r="N862" i="4"/>
  <c r="M862" i="4"/>
  <c r="Q861" i="4"/>
  <c r="P861" i="4"/>
  <c r="N861" i="4"/>
  <c r="M861" i="4"/>
  <c r="Q860" i="4"/>
  <c r="P860" i="4"/>
  <c r="N860" i="4"/>
  <c r="M860" i="4"/>
  <c r="Q859" i="4"/>
  <c r="P859" i="4"/>
  <c r="N859" i="4"/>
  <c r="M859" i="4"/>
  <c r="Q858" i="4"/>
  <c r="P858" i="4"/>
  <c r="N858" i="4"/>
  <c r="M858" i="4"/>
  <c r="Q857" i="4"/>
  <c r="P857" i="4"/>
  <c r="N857" i="4"/>
  <c r="M857" i="4"/>
  <c r="Q856" i="4"/>
  <c r="P856" i="4"/>
  <c r="N856" i="4"/>
  <c r="M856" i="4"/>
  <c r="Q855" i="4"/>
  <c r="P855" i="4"/>
  <c r="N855" i="4"/>
  <c r="M855" i="4"/>
  <c r="Q854" i="4"/>
  <c r="P854" i="4"/>
  <c r="N854" i="4"/>
  <c r="M854" i="4"/>
  <c r="Q853" i="4"/>
  <c r="P853" i="4"/>
  <c r="N853" i="4"/>
  <c r="M853" i="4"/>
  <c r="Q852" i="4"/>
  <c r="P852" i="4"/>
  <c r="N852" i="4"/>
  <c r="M852" i="4"/>
  <c r="Q851" i="4"/>
  <c r="P851" i="4"/>
  <c r="N851" i="4"/>
  <c r="M851" i="4"/>
  <c r="Q850" i="4"/>
  <c r="P850" i="4"/>
  <c r="N850" i="4"/>
  <c r="M850" i="4"/>
  <c r="Q849" i="4"/>
  <c r="P849" i="4"/>
  <c r="N849" i="4"/>
  <c r="M849" i="4"/>
  <c r="Q848" i="4"/>
  <c r="P848" i="4"/>
  <c r="N848" i="4"/>
  <c r="M848" i="4"/>
  <c r="Q847" i="4"/>
  <c r="P847" i="4"/>
  <c r="N847" i="4"/>
  <c r="M847" i="4"/>
  <c r="Q846" i="4"/>
  <c r="P846" i="4"/>
  <c r="N846" i="4"/>
  <c r="M846" i="4"/>
  <c r="Q845" i="4"/>
  <c r="P845" i="4"/>
  <c r="N845" i="4"/>
  <c r="M845" i="4"/>
  <c r="Q844" i="4"/>
  <c r="P844" i="4"/>
  <c r="N844" i="4"/>
  <c r="M844" i="4"/>
  <c r="Q843" i="4"/>
  <c r="P843" i="4"/>
  <c r="N843" i="4"/>
  <c r="M843" i="4"/>
  <c r="Q842" i="4"/>
  <c r="P842" i="4"/>
  <c r="N842" i="4"/>
  <c r="M842" i="4"/>
  <c r="Q841" i="4"/>
  <c r="P841" i="4"/>
  <c r="N841" i="4"/>
  <c r="M841" i="4"/>
  <c r="Q840" i="4"/>
  <c r="P840" i="4"/>
  <c r="N840" i="4"/>
  <c r="M840" i="4"/>
  <c r="Q839" i="4"/>
  <c r="P839" i="4"/>
  <c r="N839" i="4"/>
  <c r="M839" i="4"/>
  <c r="Q838" i="4"/>
  <c r="P838" i="4"/>
  <c r="N838" i="4"/>
  <c r="M838" i="4"/>
  <c r="Q837" i="4"/>
  <c r="P837" i="4"/>
  <c r="N837" i="4"/>
  <c r="M837" i="4"/>
  <c r="Q836" i="4"/>
  <c r="P836" i="4"/>
  <c r="N836" i="4"/>
  <c r="M836" i="4"/>
  <c r="Q835" i="4"/>
  <c r="P835" i="4"/>
  <c r="N835" i="4"/>
  <c r="M835" i="4"/>
  <c r="Q834" i="4"/>
  <c r="P834" i="4"/>
  <c r="N834" i="4"/>
  <c r="M834" i="4"/>
  <c r="Q833" i="4"/>
  <c r="P833" i="4"/>
  <c r="N833" i="4"/>
  <c r="M833" i="4"/>
  <c r="Q832" i="4"/>
  <c r="P832" i="4"/>
  <c r="N832" i="4"/>
  <c r="M832" i="4"/>
  <c r="Q831" i="4"/>
  <c r="P831" i="4"/>
  <c r="N831" i="4"/>
  <c r="M831" i="4"/>
  <c r="Q830" i="4"/>
  <c r="P830" i="4"/>
  <c r="N830" i="4"/>
  <c r="M830" i="4"/>
  <c r="Q829" i="4"/>
  <c r="P829" i="4"/>
  <c r="N829" i="4"/>
  <c r="M829" i="4"/>
  <c r="Q828" i="4"/>
  <c r="P828" i="4"/>
  <c r="N828" i="4"/>
  <c r="M828" i="4"/>
  <c r="Q827" i="4"/>
  <c r="P827" i="4"/>
  <c r="N827" i="4"/>
  <c r="M827" i="4"/>
  <c r="Q826" i="4"/>
  <c r="P826" i="4"/>
  <c r="N826" i="4"/>
  <c r="M826" i="4"/>
  <c r="Q825" i="4"/>
  <c r="P825" i="4"/>
  <c r="N825" i="4"/>
  <c r="M825" i="4"/>
  <c r="Q824" i="4"/>
  <c r="P824" i="4"/>
  <c r="N824" i="4"/>
  <c r="M824" i="4"/>
  <c r="Q823" i="4"/>
  <c r="P823" i="4"/>
  <c r="N823" i="4"/>
  <c r="M823" i="4"/>
  <c r="Q822" i="4"/>
  <c r="P822" i="4"/>
  <c r="N822" i="4"/>
  <c r="M822" i="4"/>
  <c r="Q821" i="4"/>
  <c r="P821" i="4"/>
  <c r="N821" i="4"/>
  <c r="M821" i="4"/>
  <c r="Q820" i="4"/>
  <c r="P820" i="4"/>
  <c r="N820" i="4"/>
  <c r="M820" i="4"/>
  <c r="Q819" i="4"/>
  <c r="P819" i="4"/>
  <c r="N819" i="4"/>
  <c r="M819" i="4"/>
  <c r="Q818" i="4"/>
  <c r="P818" i="4"/>
  <c r="N818" i="4"/>
  <c r="M818" i="4"/>
  <c r="Q817" i="4"/>
  <c r="P817" i="4"/>
  <c r="N817" i="4"/>
  <c r="M817" i="4"/>
  <c r="Q816" i="4"/>
  <c r="P816" i="4"/>
  <c r="N816" i="4"/>
  <c r="M816" i="4"/>
  <c r="Q815" i="4"/>
  <c r="P815" i="4"/>
  <c r="N815" i="4"/>
  <c r="M815" i="4"/>
  <c r="Q814" i="4"/>
  <c r="P814" i="4"/>
  <c r="N814" i="4"/>
  <c r="M814" i="4"/>
  <c r="Q813" i="4"/>
  <c r="P813" i="4"/>
  <c r="N813" i="4"/>
  <c r="M813" i="4"/>
  <c r="Q812" i="4"/>
  <c r="P812" i="4"/>
  <c r="N812" i="4"/>
  <c r="M812" i="4"/>
  <c r="Q811" i="4"/>
  <c r="P811" i="4"/>
  <c r="N811" i="4"/>
  <c r="M811" i="4"/>
  <c r="Q810" i="4"/>
  <c r="P810" i="4"/>
  <c r="N810" i="4"/>
  <c r="M810" i="4"/>
  <c r="Q809" i="4"/>
  <c r="P809" i="4"/>
  <c r="N809" i="4"/>
  <c r="M809" i="4"/>
  <c r="Q808" i="4"/>
  <c r="P808" i="4"/>
  <c r="N808" i="4"/>
  <c r="M808" i="4"/>
  <c r="Q807" i="4"/>
  <c r="P807" i="4"/>
  <c r="N807" i="4"/>
  <c r="M807" i="4"/>
  <c r="Q806" i="4"/>
  <c r="P806" i="4"/>
  <c r="N806" i="4"/>
  <c r="M806" i="4"/>
  <c r="Q805" i="4"/>
  <c r="P805" i="4"/>
  <c r="N805" i="4"/>
  <c r="M805" i="4"/>
  <c r="Q804" i="4"/>
  <c r="P804" i="4"/>
  <c r="N804" i="4"/>
  <c r="M804" i="4"/>
  <c r="Q803" i="4"/>
  <c r="P803" i="4"/>
  <c r="N803" i="4"/>
  <c r="M803" i="4"/>
  <c r="Q802" i="4"/>
  <c r="P802" i="4"/>
  <c r="N802" i="4"/>
  <c r="M802" i="4"/>
  <c r="Q801" i="4"/>
  <c r="P801" i="4"/>
  <c r="N801" i="4"/>
  <c r="M801" i="4"/>
  <c r="Q800" i="4"/>
  <c r="P800" i="4"/>
  <c r="N800" i="4"/>
  <c r="M800" i="4"/>
  <c r="Q799" i="4"/>
  <c r="P799" i="4"/>
  <c r="N799" i="4"/>
  <c r="M799" i="4"/>
  <c r="Q798" i="4"/>
  <c r="P798" i="4"/>
  <c r="N798" i="4"/>
  <c r="M798" i="4"/>
  <c r="Q797" i="4"/>
  <c r="P797" i="4"/>
  <c r="N797" i="4"/>
  <c r="M797" i="4"/>
  <c r="Q796" i="4"/>
  <c r="P796" i="4"/>
  <c r="N796" i="4"/>
  <c r="M796" i="4"/>
  <c r="Q795" i="4"/>
  <c r="P795" i="4"/>
  <c r="N795" i="4"/>
  <c r="M795" i="4"/>
  <c r="Q794" i="4"/>
  <c r="P794" i="4"/>
  <c r="N794" i="4"/>
  <c r="M794" i="4"/>
  <c r="Q793" i="4"/>
  <c r="P793" i="4"/>
  <c r="N793" i="4"/>
  <c r="M793" i="4"/>
  <c r="Q792" i="4"/>
  <c r="P792" i="4"/>
  <c r="N792" i="4"/>
  <c r="M792" i="4"/>
  <c r="Q791" i="4"/>
  <c r="P791" i="4"/>
  <c r="N791" i="4"/>
  <c r="M791" i="4"/>
  <c r="Q790" i="4"/>
  <c r="P790" i="4"/>
  <c r="N790" i="4"/>
  <c r="M790" i="4"/>
  <c r="Q789" i="4"/>
  <c r="P789" i="4"/>
  <c r="N789" i="4"/>
  <c r="M789" i="4"/>
  <c r="Q788" i="4"/>
  <c r="P788" i="4"/>
  <c r="N788" i="4"/>
  <c r="M788" i="4"/>
  <c r="Q787" i="4"/>
  <c r="P787" i="4"/>
  <c r="N787" i="4"/>
  <c r="M787" i="4"/>
  <c r="Q786" i="4"/>
  <c r="P786" i="4"/>
  <c r="N786" i="4"/>
  <c r="M786" i="4"/>
  <c r="Q785" i="4"/>
  <c r="P785" i="4"/>
  <c r="N785" i="4"/>
  <c r="M785" i="4"/>
  <c r="Q784" i="4"/>
  <c r="P784" i="4"/>
  <c r="N784" i="4"/>
  <c r="M784" i="4"/>
  <c r="Q783" i="4"/>
  <c r="P783" i="4"/>
  <c r="N783" i="4"/>
  <c r="M783" i="4"/>
  <c r="Q782" i="4"/>
  <c r="P782" i="4"/>
  <c r="N782" i="4"/>
  <c r="M782" i="4"/>
  <c r="Q781" i="4"/>
  <c r="P781" i="4"/>
  <c r="N781" i="4"/>
  <c r="M781" i="4"/>
  <c r="Q780" i="4"/>
  <c r="P780" i="4"/>
  <c r="N780" i="4"/>
  <c r="M780" i="4"/>
  <c r="Q779" i="4"/>
  <c r="P779" i="4"/>
  <c r="N779" i="4"/>
  <c r="M779" i="4"/>
  <c r="Q778" i="4"/>
  <c r="P778" i="4"/>
  <c r="N778" i="4"/>
  <c r="M778" i="4"/>
  <c r="Q777" i="4"/>
  <c r="P777" i="4"/>
  <c r="N777" i="4"/>
  <c r="M777" i="4"/>
  <c r="Q776" i="4"/>
  <c r="P776" i="4"/>
  <c r="N776" i="4"/>
  <c r="M776" i="4"/>
  <c r="Q775" i="4"/>
  <c r="P775" i="4"/>
  <c r="N775" i="4"/>
  <c r="M775" i="4"/>
  <c r="Q774" i="4"/>
  <c r="P774" i="4"/>
  <c r="N774" i="4"/>
  <c r="M774" i="4"/>
  <c r="Q773" i="4"/>
  <c r="P773" i="4"/>
  <c r="N773" i="4"/>
  <c r="M773" i="4"/>
  <c r="Q772" i="4"/>
  <c r="P772" i="4"/>
  <c r="N772" i="4"/>
  <c r="M772" i="4"/>
  <c r="Q771" i="4"/>
  <c r="P771" i="4"/>
  <c r="N771" i="4"/>
  <c r="M771" i="4"/>
  <c r="Q770" i="4"/>
  <c r="P770" i="4"/>
  <c r="N770" i="4"/>
  <c r="M770" i="4"/>
  <c r="Q769" i="4"/>
  <c r="P769" i="4"/>
  <c r="N769" i="4"/>
  <c r="M769" i="4"/>
  <c r="Q768" i="4"/>
  <c r="P768" i="4"/>
  <c r="N768" i="4"/>
  <c r="M768" i="4"/>
  <c r="Q767" i="4"/>
  <c r="P767" i="4"/>
  <c r="N767" i="4"/>
  <c r="M767" i="4"/>
  <c r="Q766" i="4"/>
  <c r="P766" i="4"/>
  <c r="N766" i="4"/>
  <c r="M766" i="4"/>
  <c r="Q765" i="4"/>
  <c r="P765" i="4"/>
  <c r="N765" i="4"/>
  <c r="M765" i="4"/>
  <c r="Q764" i="4"/>
  <c r="P764" i="4"/>
  <c r="N764" i="4"/>
  <c r="M764" i="4"/>
  <c r="Q763" i="4"/>
  <c r="P763" i="4"/>
  <c r="N763" i="4"/>
  <c r="M763" i="4"/>
  <c r="Q762" i="4"/>
  <c r="P762" i="4"/>
  <c r="N762" i="4"/>
  <c r="M762" i="4"/>
  <c r="Q761" i="4"/>
  <c r="P761" i="4"/>
  <c r="N761" i="4"/>
  <c r="M761" i="4"/>
  <c r="Q760" i="4"/>
  <c r="P760" i="4"/>
  <c r="N760" i="4"/>
  <c r="M760" i="4"/>
  <c r="Q759" i="4"/>
  <c r="P759" i="4"/>
  <c r="N759" i="4"/>
  <c r="M759" i="4"/>
  <c r="Q758" i="4"/>
  <c r="P758" i="4"/>
  <c r="N758" i="4"/>
  <c r="M758" i="4"/>
  <c r="Q757" i="4"/>
  <c r="P757" i="4"/>
  <c r="N757" i="4"/>
  <c r="M757" i="4"/>
  <c r="Q756" i="4"/>
  <c r="P756" i="4"/>
  <c r="N756" i="4"/>
  <c r="M756" i="4"/>
  <c r="Q755" i="4"/>
  <c r="P755" i="4"/>
  <c r="N755" i="4"/>
  <c r="M755" i="4"/>
  <c r="Q754" i="4"/>
  <c r="P754" i="4"/>
  <c r="N754" i="4"/>
  <c r="M754" i="4"/>
  <c r="Q753" i="4"/>
  <c r="P753" i="4"/>
  <c r="N753" i="4"/>
  <c r="M753" i="4"/>
  <c r="Q752" i="4"/>
  <c r="P752" i="4"/>
  <c r="N752" i="4"/>
  <c r="M752" i="4"/>
  <c r="Q751" i="4"/>
  <c r="P751" i="4"/>
  <c r="N751" i="4"/>
  <c r="M751" i="4"/>
  <c r="Q750" i="4"/>
  <c r="P750" i="4"/>
  <c r="N750" i="4"/>
  <c r="M750" i="4"/>
  <c r="Q749" i="4"/>
  <c r="P749" i="4"/>
  <c r="N749" i="4"/>
  <c r="M749" i="4"/>
  <c r="Q748" i="4"/>
  <c r="P748" i="4"/>
  <c r="N748" i="4"/>
  <c r="M748" i="4"/>
  <c r="Q747" i="4"/>
  <c r="P747" i="4"/>
  <c r="N747" i="4"/>
  <c r="M747" i="4"/>
  <c r="Q746" i="4"/>
  <c r="P746" i="4"/>
  <c r="N746" i="4"/>
  <c r="M746" i="4"/>
  <c r="Q745" i="4"/>
  <c r="P745" i="4"/>
  <c r="N745" i="4"/>
  <c r="M745" i="4"/>
  <c r="Q744" i="4"/>
  <c r="P744" i="4"/>
  <c r="N744" i="4"/>
  <c r="M744" i="4"/>
  <c r="Q743" i="4"/>
  <c r="P743" i="4"/>
  <c r="N743" i="4"/>
  <c r="M743" i="4"/>
  <c r="Q742" i="4"/>
  <c r="P742" i="4"/>
  <c r="N742" i="4"/>
  <c r="M742" i="4"/>
  <c r="Q741" i="4"/>
  <c r="P741" i="4"/>
  <c r="N741" i="4"/>
  <c r="M741" i="4"/>
  <c r="Q740" i="4"/>
  <c r="P740" i="4"/>
  <c r="N740" i="4"/>
  <c r="M740" i="4"/>
  <c r="Q739" i="4"/>
  <c r="P739" i="4"/>
  <c r="N739" i="4"/>
  <c r="M739" i="4"/>
  <c r="Q738" i="4"/>
  <c r="P738" i="4"/>
  <c r="N738" i="4"/>
  <c r="M738" i="4"/>
  <c r="Q737" i="4"/>
  <c r="P737" i="4"/>
  <c r="N737" i="4"/>
  <c r="M737" i="4"/>
  <c r="Q736" i="4"/>
  <c r="P736" i="4"/>
  <c r="N736" i="4"/>
  <c r="M736" i="4"/>
  <c r="Q735" i="4"/>
  <c r="P735" i="4"/>
  <c r="N735" i="4"/>
  <c r="M735" i="4"/>
  <c r="Q734" i="4"/>
  <c r="P734" i="4"/>
  <c r="N734" i="4"/>
  <c r="M734" i="4"/>
  <c r="Q733" i="4"/>
  <c r="P733" i="4"/>
  <c r="N733" i="4"/>
  <c r="M733" i="4"/>
  <c r="Q732" i="4"/>
  <c r="P732" i="4"/>
  <c r="N732" i="4"/>
  <c r="M732" i="4"/>
  <c r="Q731" i="4"/>
  <c r="P731" i="4"/>
  <c r="N731" i="4"/>
  <c r="M731" i="4"/>
  <c r="Q730" i="4"/>
  <c r="P730" i="4"/>
  <c r="N730" i="4"/>
  <c r="M730" i="4"/>
  <c r="Q729" i="4"/>
  <c r="P729" i="4"/>
  <c r="N729" i="4"/>
  <c r="M729" i="4"/>
  <c r="Q728" i="4"/>
  <c r="P728" i="4"/>
  <c r="N728" i="4"/>
  <c r="M728" i="4"/>
  <c r="Q727" i="4"/>
  <c r="P727" i="4"/>
  <c r="N727" i="4"/>
  <c r="M727" i="4"/>
  <c r="Q726" i="4"/>
  <c r="P726" i="4"/>
  <c r="N726" i="4"/>
  <c r="M726" i="4"/>
  <c r="Q725" i="4"/>
  <c r="P725" i="4"/>
  <c r="N725" i="4"/>
  <c r="M725" i="4"/>
  <c r="Q724" i="4"/>
  <c r="P724" i="4"/>
  <c r="N724" i="4"/>
  <c r="M724" i="4"/>
  <c r="Q723" i="4"/>
  <c r="P723" i="4"/>
  <c r="N723" i="4"/>
  <c r="M723" i="4"/>
  <c r="Q722" i="4"/>
  <c r="P722" i="4"/>
  <c r="N722" i="4"/>
  <c r="M722" i="4"/>
  <c r="Q721" i="4"/>
  <c r="P721" i="4"/>
  <c r="N721" i="4"/>
  <c r="M721" i="4"/>
  <c r="Q720" i="4"/>
  <c r="P720" i="4"/>
  <c r="N720" i="4"/>
  <c r="M720" i="4"/>
  <c r="Q719" i="4"/>
  <c r="P719" i="4"/>
  <c r="N719" i="4"/>
  <c r="M719" i="4"/>
  <c r="Q718" i="4"/>
  <c r="P718" i="4"/>
  <c r="N718" i="4"/>
  <c r="M718" i="4"/>
  <c r="Q717" i="4"/>
  <c r="P717" i="4"/>
  <c r="N717" i="4"/>
  <c r="M717" i="4"/>
  <c r="Q716" i="4"/>
  <c r="P716" i="4"/>
  <c r="N716" i="4"/>
  <c r="M716" i="4"/>
  <c r="Q715" i="4"/>
  <c r="P715" i="4"/>
  <c r="N715" i="4"/>
  <c r="M715" i="4"/>
  <c r="Q714" i="4"/>
  <c r="P714" i="4"/>
  <c r="N714" i="4"/>
  <c r="M714" i="4"/>
  <c r="Q713" i="4"/>
  <c r="P713" i="4"/>
  <c r="N713" i="4"/>
  <c r="M713" i="4"/>
  <c r="Q712" i="4"/>
  <c r="P712" i="4"/>
  <c r="N712" i="4"/>
  <c r="M712" i="4"/>
  <c r="Q711" i="4"/>
  <c r="P711" i="4"/>
  <c r="N711" i="4"/>
  <c r="M711" i="4"/>
  <c r="Q710" i="4"/>
  <c r="P710" i="4"/>
  <c r="N710" i="4"/>
  <c r="M710" i="4"/>
  <c r="Q709" i="4"/>
  <c r="P709" i="4"/>
  <c r="N709" i="4"/>
  <c r="M709" i="4"/>
  <c r="Q708" i="4"/>
  <c r="P708" i="4"/>
  <c r="N708" i="4"/>
  <c r="M708" i="4"/>
  <c r="Q707" i="4"/>
  <c r="P707" i="4"/>
  <c r="N707" i="4"/>
  <c r="M707" i="4"/>
  <c r="Q706" i="4"/>
  <c r="P706" i="4"/>
  <c r="N706" i="4"/>
  <c r="M706" i="4"/>
  <c r="Q705" i="4"/>
  <c r="P705" i="4"/>
  <c r="N705" i="4"/>
  <c r="M705" i="4"/>
  <c r="Q704" i="4"/>
  <c r="P704" i="4"/>
  <c r="N704" i="4"/>
  <c r="M704" i="4"/>
  <c r="Q703" i="4"/>
  <c r="P703" i="4"/>
  <c r="N703" i="4"/>
  <c r="M703" i="4"/>
  <c r="Q702" i="4"/>
  <c r="P702" i="4"/>
  <c r="N702" i="4"/>
  <c r="M702" i="4"/>
  <c r="Q701" i="4"/>
  <c r="P701" i="4"/>
  <c r="N701" i="4"/>
  <c r="M701" i="4"/>
  <c r="Q700" i="4"/>
  <c r="P700" i="4"/>
  <c r="N700" i="4"/>
  <c r="M700" i="4"/>
  <c r="Q699" i="4"/>
  <c r="P699" i="4"/>
  <c r="N699" i="4"/>
  <c r="M699" i="4"/>
  <c r="Q698" i="4"/>
  <c r="P698" i="4"/>
  <c r="N698" i="4"/>
  <c r="M698" i="4"/>
  <c r="Q697" i="4"/>
  <c r="P697" i="4"/>
  <c r="N697" i="4"/>
  <c r="M697" i="4"/>
  <c r="Q696" i="4"/>
  <c r="P696" i="4"/>
  <c r="N696" i="4"/>
  <c r="M696" i="4"/>
  <c r="Q695" i="4"/>
  <c r="P695" i="4"/>
  <c r="N695" i="4"/>
  <c r="M695" i="4"/>
  <c r="Q694" i="4"/>
  <c r="P694" i="4"/>
  <c r="N694" i="4"/>
  <c r="M694" i="4"/>
  <c r="Q693" i="4"/>
  <c r="P693" i="4"/>
  <c r="N693" i="4"/>
  <c r="M693" i="4"/>
  <c r="Q692" i="4"/>
  <c r="P692" i="4"/>
  <c r="N692" i="4"/>
  <c r="M692" i="4"/>
  <c r="Q691" i="4"/>
  <c r="P691" i="4"/>
  <c r="N691" i="4"/>
  <c r="M691" i="4"/>
  <c r="Q690" i="4"/>
  <c r="P690" i="4"/>
  <c r="N690" i="4"/>
  <c r="M690" i="4"/>
  <c r="Q689" i="4"/>
  <c r="P689" i="4"/>
  <c r="N689" i="4"/>
  <c r="M689" i="4"/>
  <c r="Q688" i="4"/>
  <c r="P688" i="4"/>
  <c r="N688" i="4"/>
  <c r="M688" i="4"/>
  <c r="Q687" i="4"/>
  <c r="P687" i="4"/>
  <c r="N687" i="4"/>
  <c r="M687" i="4"/>
  <c r="Q686" i="4"/>
  <c r="P686" i="4"/>
  <c r="N686" i="4"/>
  <c r="M686" i="4"/>
  <c r="Q685" i="4"/>
  <c r="P685" i="4"/>
  <c r="N685" i="4"/>
  <c r="M685" i="4"/>
  <c r="Q684" i="4"/>
  <c r="P684" i="4"/>
  <c r="N684" i="4"/>
  <c r="M684" i="4"/>
  <c r="Q683" i="4"/>
  <c r="P683" i="4"/>
  <c r="N683" i="4"/>
  <c r="M683" i="4"/>
  <c r="Q682" i="4"/>
  <c r="P682" i="4"/>
  <c r="N682" i="4"/>
  <c r="M682" i="4"/>
  <c r="Q681" i="4"/>
  <c r="P681" i="4"/>
  <c r="N681" i="4"/>
  <c r="M681" i="4"/>
  <c r="Q680" i="4"/>
  <c r="P680" i="4"/>
  <c r="N680" i="4"/>
  <c r="M680" i="4"/>
  <c r="Q679" i="4"/>
  <c r="P679" i="4"/>
  <c r="N679" i="4"/>
  <c r="M679" i="4"/>
  <c r="Q678" i="4"/>
  <c r="P678" i="4"/>
  <c r="N678" i="4"/>
  <c r="M678" i="4"/>
  <c r="Q677" i="4"/>
  <c r="P677" i="4"/>
  <c r="N677" i="4"/>
  <c r="M677" i="4"/>
  <c r="Q676" i="4"/>
  <c r="P676" i="4"/>
  <c r="N676" i="4"/>
  <c r="M676" i="4"/>
  <c r="Q675" i="4"/>
  <c r="P675" i="4"/>
  <c r="N675" i="4"/>
  <c r="M675" i="4"/>
  <c r="Q674" i="4"/>
  <c r="P674" i="4"/>
  <c r="N674" i="4"/>
  <c r="M674" i="4"/>
  <c r="Q673" i="4"/>
  <c r="P673" i="4"/>
  <c r="N673" i="4"/>
  <c r="M673" i="4"/>
  <c r="Q672" i="4"/>
  <c r="P672" i="4"/>
  <c r="N672" i="4"/>
  <c r="M672" i="4"/>
  <c r="Q671" i="4"/>
  <c r="P671" i="4"/>
  <c r="N671" i="4"/>
  <c r="M671" i="4"/>
  <c r="Q670" i="4"/>
  <c r="P670" i="4"/>
  <c r="N670" i="4"/>
  <c r="M670" i="4"/>
  <c r="Q669" i="4"/>
  <c r="P669" i="4"/>
  <c r="N669" i="4"/>
  <c r="M669" i="4"/>
  <c r="Q668" i="4"/>
  <c r="P668" i="4"/>
  <c r="N668" i="4"/>
  <c r="M668" i="4"/>
  <c r="Q667" i="4"/>
  <c r="P667" i="4"/>
  <c r="N667" i="4"/>
  <c r="M667" i="4"/>
  <c r="Q666" i="4"/>
  <c r="P666" i="4"/>
  <c r="N666" i="4"/>
  <c r="M666" i="4"/>
  <c r="Q665" i="4"/>
  <c r="P665" i="4"/>
  <c r="N665" i="4"/>
  <c r="M665" i="4"/>
  <c r="Q664" i="4"/>
  <c r="P664" i="4"/>
  <c r="N664" i="4"/>
  <c r="M664" i="4"/>
  <c r="Q663" i="4"/>
  <c r="P663" i="4"/>
  <c r="N663" i="4"/>
  <c r="M663" i="4"/>
  <c r="Q662" i="4"/>
  <c r="P662" i="4"/>
  <c r="N662" i="4"/>
  <c r="M662" i="4"/>
  <c r="Q661" i="4"/>
  <c r="P661" i="4"/>
  <c r="N661" i="4"/>
  <c r="M661" i="4"/>
  <c r="Q660" i="4"/>
  <c r="P660" i="4"/>
  <c r="N660" i="4"/>
  <c r="M660" i="4"/>
  <c r="Q659" i="4"/>
  <c r="P659" i="4"/>
  <c r="N659" i="4"/>
  <c r="M659" i="4"/>
  <c r="Q658" i="4"/>
  <c r="P658" i="4"/>
  <c r="N658" i="4"/>
  <c r="M658" i="4"/>
  <c r="Q657" i="4"/>
  <c r="P657" i="4"/>
  <c r="N657" i="4"/>
  <c r="M657" i="4"/>
  <c r="Q656" i="4"/>
  <c r="P656" i="4"/>
  <c r="N656" i="4"/>
  <c r="M656" i="4"/>
  <c r="Q655" i="4"/>
  <c r="P655" i="4"/>
  <c r="N655" i="4"/>
  <c r="M655" i="4"/>
  <c r="Q654" i="4"/>
  <c r="P654" i="4"/>
  <c r="N654" i="4"/>
  <c r="M654" i="4"/>
  <c r="Q653" i="4"/>
  <c r="P653" i="4"/>
  <c r="N653" i="4"/>
  <c r="M653" i="4"/>
  <c r="Q652" i="4"/>
  <c r="P652" i="4"/>
  <c r="N652" i="4"/>
  <c r="M652" i="4"/>
  <c r="Q651" i="4"/>
  <c r="P651" i="4"/>
  <c r="N651" i="4"/>
  <c r="M651" i="4"/>
  <c r="Q650" i="4"/>
  <c r="P650" i="4"/>
  <c r="N650" i="4"/>
  <c r="M650" i="4"/>
  <c r="Q649" i="4"/>
  <c r="P649" i="4"/>
  <c r="N649" i="4"/>
  <c r="M649" i="4"/>
  <c r="Q648" i="4"/>
  <c r="P648" i="4"/>
  <c r="N648" i="4"/>
  <c r="M648" i="4"/>
  <c r="Q647" i="4"/>
  <c r="P647" i="4"/>
  <c r="N647" i="4"/>
  <c r="M647" i="4"/>
  <c r="Q646" i="4"/>
  <c r="P646" i="4"/>
  <c r="N646" i="4"/>
  <c r="M646" i="4"/>
  <c r="Q645" i="4"/>
  <c r="P645" i="4"/>
  <c r="N645" i="4"/>
  <c r="M645" i="4"/>
  <c r="Q644" i="4"/>
  <c r="P644" i="4"/>
  <c r="N644" i="4"/>
  <c r="M644" i="4"/>
  <c r="Q643" i="4"/>
  <c r="P643" i="4"/>
  <c r="N643" i="4"/>
  <c r="M643" i="4"/>
  <c r="Q642" i="4"/>
  <c r="P642" i="4"/>
  <c r="N642" i="4"/>
  <c r="M642" i="4"/>
  <c r="Q641" i="4"/>
  <c r="P641" i="4"/>
  <c r="N641" i="4"/>
  <c r="M641" i="4"/>
  <c r="Q640" i="4"/>
  <c r="P640" i="4"/>
  <c r="N640" i="4"/>
  <c r="M640" i="4"/>
  <c r="Q639" i="4"/>
  <c r="P639" i="4"/>
  <c r="N639" i="4"/>
  <c r="M639" i="4"/>
  <c r="Q638" i="4"/>
  <c r="P638" i="4"/>
  <c r="N638" i="4"/>
  <c r="M638" i="4"/>
  <c r="Q637" i="4"/>
  <c r="P637" i="4"/>
  <c r="N637" i="4"/>
  <c r="M637" i="4"/>
  <c r="Q636" i="4"/>
  <c r="P636" i="4"/>
  <c r="N636" i="4"/>
  <c r="M636" i="4"/>
  <c r="Q635" i="4"/>
  <c r="P635" i="4"/>
  <c r="N635" i="4"/>
  <c r="M635" i="4"/>
  <c r="Q634" i="4"/>
  <c r="P634" i="4"/>
  <c r="N634" i="4"/>
  <c r="M634" i="4"/>
  <c r="Q633" i="4"/>
  <c r="P633" i="4"/>
  <c r="N633" i="4"/>
  <c r="M633" i="4"/>
  <c r="Q632" i="4"/>
  <c r="P632" i="4"/>
  <c r="N632" i="4"/>
  <c r="M632" i="4"/>
  <c r="Q631" i="4"/>
  <c r="P631" i="4"/>
  <c r="N631" i="4"/>
  <c r="M631" i="4"/>
  <c r="Q630" i="4"/>
  <c r="P630" i="4"/>
  <c r="N630" i="4"/>
  <c r="M630" i="4"/>
  <c r="Q629" i="4"/>
  <c r="P629" i="4"/>
  <c r="N629" i="4"/>
  <c r="M629" i="4"/>
  <c r="Q628" i="4"/>
  <c r="P628" i="4"/>
  <c r="N628" i="4"/>
  <c r="M628" i="4"/>
  <c r="Q627" i="4"/>
  <c r="P627" i="4"/>
  <c r="N627" i="4"/>
  <c r="M627" i="4"/>
  <c r="Q626" i="4"/>
  <c r="P626" i="4"/>
  <c r="N626" i="4"/>
  <c r="M626" i="4"/>
  <c r="Q625" i="4"/>
  <c r="P625" i="4"/>
  <c r="N625" i="4"/>
  <c r="M625" i="4"/>
  <c r="Q624" i="4"/>
  <c r="P624" i="4"/>
  <c r="N624" i="4"/>
  <c r="M624" i="4"/>
  <c r="Q623" i="4"/>
  <c r="P623" i="4"/>
  <c r="N623" i="4"/>
  <c r="M623" i="4"/>
  <c r="Q622" i="4"/>
  <c r="P622" i="4"/>
  <c r="N622" i="4"/>
  <c r="M622" i="4"/>
  <c r="Q621" i="4"/>
  <c r="P621" i="4"/>
  <c r="N621" i="4"/>
  <c r="M621" i="4"/>
  <c r="Q620" i="4"/>
  <c r="P620" i="4"/>
  <c r="N620" i="4"/>
  <c r="M620" i="4"/>
  <c r="Q619" i="4"/>
  <c r="P619" i="4"/>
  <c r="N619" i="4"/>
  <c r="M619" i="4"/>
  <c r="Q618" i="4"/>
  <c r="P618" i="4"/>
  <c r="N618" i="4"/>
  <c r="M618" i="4"/>
  <c r="Q617" i="4"/>
  <c r="P617" i="4"/>
  <c r="N617" i="4"/>
  <c r="M617" i="4"/>
  <c r="Q616" i="4"/>
  <c r="P616" i="4"/>
  <c r="N616" i="4"/>
  <c r="M616" i="4"/>
  <c r="Q615" i="4"/>
  <c r="P615" i="4"/>
  <c r="N615" i="4"/>
  <c r="M615" i="4"/>
  <c r="Q614" i="4"/>
  <c r="P614" i="4"/>
  <c r="N614" i="4"/>
  <c r="M614" i="4"/>
  <c r="Q613" i="4"/>
  <c r="P613" i="4"/>
  <c r="N613" i="4"/>
  <c r="M613" i="4"/>
  <c r="Q612" i="4"/>
  <c r="P612" i="4"/>
  <c r="N612" i="4"/>
  <c r="M612" i="4"/>
  <c r="Q611" i="4"/>
  <c r="P611" i="4"/>
  <c r="N611" i="4"/>
  <c r="M611" i="4"/>
  <c r="Q610" i="4"/>
  <c r="P610" i="4"/>
  <c r="N610" i="4"/>
  <c r="M610" i="4"/>
  <c r="Q609" i="4"/>
  <c r="P609" i="4"/>
  <c r="N609" i="4"/>
  <c r="M609" i="4"/>
  <c r="Q608" i="4"/>
  <c r="P608" i="4"/>
  <c r="N608" i="4"/>
  <c r="M608" i="4"/>
  <c r="Q607" i="4"/>
  <c r="P607" i="4"/>
  <c r="N607" i="4"/>
  <c r="M607" i="4"/>
  <c r="Q606" i="4"/>
  <c r="P606" i="4"/>
  <c r="N606" i="4"/>
  <c r="M606" i="4"/>
  <c r="Q605" i="4"/>
  <c r="P605" i="4"/>
  <c r="N605" i="4"/>
  <c r="M605" i="4"/>
  <c r="Q604" i="4"/>
  <c r="P604" i="4"/>
  <c r="N604" i="4"/>
  <c r="M604" i="4"/>
  <c r="Q603" i="4"/>
  <c r="P603" i="4"/>
  <c r="N603" i="4"/>
  <c r="M603" i="4"/>
  <c r="Q602" i="4"/>
  <c r="P602" i="4"/>
  <c r="N602" i="4"/>
  <c r="M602" i="4"/>
  <c r="Q601" i="4"/>
  <c r="P601" i="4"/>
  <c r="N601" i="4"/>
  <c r="M601" i="4"/>
  <c r="Q600" i="4"/>
  <c r="P600" i="4"/>
  <c r="N600" i="4"/>
  <c r="M600" i="4"/>
  <c r="Q599" i="4"/>
  <c r="P599" i="4"/>
  <c r="N599" i="4"/>
  <c r="M599" i="4"/>
  <c r="Q598" i="4"/>
  <c r="P598" i="4"/>
  <c r="N598" i="4"/>
  <c r="M598" i="4"/>
  <c r="Q597" i="4"/>
  <c r="P597" i="4"/>
  <c r="N597" i="4"/>
  <c r="M597" i="4"/>
  <c r="Q596" i="4"/>
  <c r="P596" i="4"/>
  <c r="N596" i="4"/>
  <c r="M596" i="4"/>
  <c r="Q595" i="4"/>
  <c r="P595" i="4"/>
  <c r="N595" i="4"/>
  <c r="M595" i="4"/>
  <c r="Q594" i="4"/>
  <c r="P594" i="4"/>
  <c r="N594" i="4"/>
  <c r="M594" i="4"/>
  <c r="Q593" i="4"/>
  <c r="P593" i="4"/>
  <c r="N593" i="4"/>
  <c r="M593" i="4"/>
  <c r="Q592" i="4"/>
  <c r="P592" i="4"/>
  <c r="N592" i="4"/>
  <c r="M592" i="4"/>
  <c r="Q591" i="4"/>
  <c r="P591" i="4"/>
  <c r="N591" i="4"/>
  <c r="M591" i="4"/>
  <c r="Q590" i="4"/>
  <c r="P590" i="4"/>
  <c r="N590" i="4"/>
  <c r="M590" i="4"/>
  <c r="Q589" i="4"/>
  <c r="P589" i="4"/>
  <c r="N589" i="4"/>
  <c r="M589" i="4"/>
  <c r="Q588" i="4"/>
  <c r="P588" i="4"/>
  <c r="N588" i="4"/>
  <c r="M588" i="4"/>
  <c r="Q587" i="4"/>
  <c r="P587" i="4"/>
  <c r="N587" i="4"/>
  <c r="M587" i="4"/>
  <c r="Q586" i="4"/>
  <c r="P586" i="4"/>
  <c r="N586" i="4"/>
  <c r="M586" i="4"/>
  <c r="Q585" i="4"/>
  <c r="P585" i="4"/>
  <c r="N585" i="4"/>
  <c r="M585" i="4"/>
  <c r="Q584" i="4"/>
  <c r="P584" i="4"/>
  <c r="N584" i="4"/>
  <c r="M584" i="4"/>
  <c r="Q583" i="4"/>
  <c r="P583" i="4"/>
  <c r="N583" i="4"/>
  <c r="M583" i="4"/>
  <c r="Q582" i="4"/>
  <c r="P582" i="4"/>
  <c r="N582" i="4"/>
  <c r="M582" i="4"/>
  <c r="Q581" i="4"/>
  <c r="P581" i="4"/>
  <c r="N581" i="4"/>
  <c r="M581" i="4"/>
  <c r="Q580" i="4"/>
  <c r="P580" i="4"/>
  <c r="N580" i="4"/>
  <c r="M580" i="4"/>
  <c r="Q579" i="4"/>
  <c r="P579" i="4"/>
  <c r="N579" i="4"/>
  <c r="M579" i="4"/>
  <c r="Q578" i="4"/>
  <c r="P578" i="4"/>
  <c r="N578" i="4"/>
  <c r="M578" i="4"/>
  <c r="Q577" i="4"/>
  <c r="P577" i="4"/>
  <c r="N577" i="4"/>
  <c r="M577" i="4"/>
  <c r="Q576" i="4"/>
  <c r="P576" i="4"/>
  <c r="N576" i="4"/>
  <c r="M576" i="4"/>
  <c r="Q575" i="4"/>
  <c r="P575" i="4"/>
  <c r="N575" i="4"/>
  <c r="M575" i="4"/>
  <c r="Q574" i="4"/>
  <c r="P574" i="4"/>
  <c r="N574" i="4"/>
  <c r="M574" i="4"/>
  <c r="Q573" i="4"/>
  <c r="P573" i="4"/>
  <c r="N573" i="4"/>
  <c r="M573" i="4"/>
  <c r="Q572" i="4"/>
  <c r="P572" i="4"/>
  <c r="N572" i="4"/>
  <c r="M572" i="4"/>
  <c r="Q571" i="4"/>
  <c r="P571" i="4"/>
  <c r="N571" i="4"/>
  <c r="M571" i="4"/>
  <c r="Q570" i="4"/>
  <c r="P570" i="4"/>
  <c r="N570" i="4"/>
  <c r="M570" i="4"/>
  <c r="Q569" i="4"/>
  <c r="P569" i="4"/>
  <c r="N569" i="4"/>
  <c r="M569" i="4"/>
  <c r="Q568" i="4"/>
  <c r="P568" i="4"/>
  <c r="N568" i="4"/>
  <c r="M568" i="4"/>
  <c r="Q567" i="4"/>
  <c r="P567" i="4"/>
  <c r="N567" i="4"/>
  <c r="M567" i="4"/>
  <c r="Q566" i="4"/>
  <c r="P566" i="4"/>
  <c r="N566" i="4"/>
  <c r="M566" i="4"/>
  <c r="Q565" i="4"/>
  <c r="P565" i="4"/>
  <c r="N565" i="4"/>
  <c r="M565" i="4"/>
  <c r="Q564" i="4"/>
  <c r="P564" i="4"/>
  <c r="N564" i="4"/>
  <c r="M564" i="4"/>
  <c r="Q563" i="4"/>
  <c r="P563" i="4"/>
  <c r="N563" i="4"/>
  <c r="M563" i="4"/>
  <c r="Q562" i="4"/>
  <c r="P562" i="4"/>
  <c r="N562" i="4"/>
  <c r="M562" i="4"/>
  <c r="Q561" i="4"/>
  <c r="P561" i="4"/>
  <c r="N561" i="4"/>
  <c r="M561" i="4"/>
  <c r="Q560" i="4"/>
  <c r="P560" i="4"/>
  <c r="N560" i="4"/>
  <c r="M560" i="4"/>
  <c r="Q559" i="4"/>
  <c r="P559" i="4"/>
  <c r="N559" i="4"/>
  <c r="M559" i="4"/>
  <c r="Q558" i="4"/>
  <c r="P558" i="4"/>
  <c r="N558" i="4"/>
  <c r="M558" i="4"/>
  <c r="Q557" i="4"/>
  <c r="P557" i="4"/>
  <c r="N557" i="4"/>
  <c r="M557" i="4"/>
  <c r="Q556" i="4"/>
  <c r="P556" i="4"/>
  <c r="N556" i="4"/>
  <c r="M556" i="4"/>
  <c r="Q555" i="4"/>
  <c r="P555" i="4"/>
  <c r="N555" i="4"/>
  <c r="M555" i="4"/>
  <c r="Q554" i="4"/>
  <c r="P554" i="4"/>
  <c r="N554" i="4"/>
  <c r="M554" i="4"/>
  <c r="Q553" i="4"/>
  <c r="P553" i="4"/>
  <c r="N553" i="4"/>
  <c r="M553" i="4"/>
  <c r="Q552" i="4"/>
  <c r="P552" i="4"/>
  <c r="N552" i="4"/>
  <c r="M552" i="4"/>
  <c r="Q551" i="4"/>
  <c r="P551" i="4"/>
  <c r="N551" i="4"/>
  <c r="M551" i="4"/>
  <c r="Q550" i="4"/>
  <c r="P550" i="4"/>
  <c r="N550" i="4"/>
  <c r="M550" i="4"/>
  <c r="Q549" i="4"/>
  <c r="P549" i="4"/>
  <c r="N549" i="4"/>
  <c r="M549" i="4"/>
  <c r="Q548" i="4"/>
  <c r="P548" i="4"/>
  <c r="N548" i="4"/>
  <c r="M548" i="4"/>
  <c r="Q547" i="4"/>
  <c r="P547" i="4"/>
  <c r="N547" i="4"/>
  <c r="M547" i="4"/>
  <c r="Q546" i="4"/>
  <c r="P546" i="4"/>
  <c r="N546" i="4"/>
  <c r="M546" i="4"/>
  <c r="Q545" i="4"/>
  <c r="P545" i="4"/>
  <c r="N545" i="4"/>
  <c r="M545" i="4"/>
  <c r="Q544" i="4"/>
  <c r="P544" i="4"/>
  <c r="N544" i="4"/>
  <c r="M544" i="4"/>
  <c r="Q543" i="4"/>
  <c r="P543" i="4"/>
  <c r="N543" i="4"/>
  <c r="M543" i="4"/>
  <c r="Q542" i="4"/>
  <c r="P542" i="4"/>
  <c r="N542" i="4"/>
  <c r="M542" i="4"/>
  <c r="Q541" i="4"/>
  <c r="P541" i="4"/>
  <c r="N541" i="4"/>
  <c r="M541" i="4"/>
  <c r="Q540" i="4"/>
  <c r="P540" i="4"/>
  <c r="N540" i="4"/>
  <c r="M540" i="4"/>
  <c r="Q539" i="4"/>
  <c r="P539" i="4"/>
  <c r="N539" i="4"/>
  <c r="M539" i="4"/>
  <c r="Q538" i="4"/>
  <c r="P538" i="4"/>
  <c r="N538" i="4"/>
  <c r="M538" i="4"/>
  <c r="Q537" i="4"/>
  <c r="P537" i="4"/>
  <c r="N537" i="4"/>
  <c r="M537" i="4"/>
  <c r="Q536" i="4"/>
  <c r="P536" i="4"/>
  <c r="N536" i="4"/>
  <c r="M536" i="4"/>
  <c r="Q535" i="4"/>
  <c r="P535" i="4"/>
  <c r="N535" i="4"/>
  <c r="M535" i="4"/>
  <c r="Q534" i="4"/>
  <c r="P534" i="4"/>
  <c r="N534" i="4"/>
  <c r="M534" i="4"/>
  <c r="Q533" i="4"/>
  <c r="P533" i="4"/>
  <c r="N533" i="4"/>
  <c r="M533" i="4"/>
  <c r="Q532" i="4"/>
  <c r="P532" i="4"/>
  <c r="N532" i="4"/>
  <c r="M532" i="4"/>
  <c r="Q531" i="4"/>
  <c r="P531" i="4"/>
  <c r="N531" i="4"/>
  <c r="M531" i="4"/>
  <c r="Q530" i="4"/>
  <c r="P530" i="4"/>
  <c r="N530" i="4"/>
  <c r="M530" i="4"/>
  <c r="Q529" i="4"/>
  <c r="P529" i="4"/>
  <c r="N529" i="4"/>
  <c r="M529" i="4"/>
  <c r="Q528" i="4"/>
  <c r="P528" i="4"/>
  <c r="N528" i="4"/>
  <c r="M528" i="4"/>
  <c r="Q527" i="4"/>
  <c r="P527" i="4"/>
  <c r="N527" i="4"/>
  <c r="M527" i="4"/>
  <c r="Q526" i="4"/>
  <c r="P526" i="4"/>
  <c r="N526" i="4"/>
  <c r="M526" i="4"/>
  <c r="Q525" i="4"/>
  <c r="P525" i="4"/>
  <c r="N525" i="4"/>
  <c r="M525" i="4"/>
  <c r="Q524" i="4"/>
  <c r="P524" i="4"/>
  <c r="N524" i="4"/>
  <c r="M524" i="4"/>
  <c r="Q523" i="4"/>
  <c r="P523" i="4"/>
  <c r="N523" i="4"/>
  <c r="M523" i="4"/>
  <c r="Q522" i="4"/>
  <c r="P522" i="4"/>
  <c r="N522" i="4"/>
  <c r="M522" i="4"/>
  <c r="Q521" i="4"/>
  <c r="P521" i="4"/>
  <c r="N521" i="4"/>
  <c r="M521" i="4"/>
  <c r="Q520" i="4"/>
  <c r="P520" i="4"/>
  <c r="N520" i="4"/>
  <c r="M520" i="4"/>
  <c r="Q519" i="4"/>
  <c r="P519" i="4"/>
  <c r="N519" i="4"/>
  <c r="M519" i="4"/>
  <c r="Q518" i="4"/>
  <c r="P518" i="4"/>
  <c r="N518" i="4"/>
  <c r="M518" i="4"/>
  <c r="Q517" i="4"/>
  <c r="P517" i="4"/>
  <c r="N517" i="4"/>
  <c r="M517" i="4"/>
  <c r="Q516" i="4"/>
  <c r="P516" i="4"/>
  <c r="N516" i="4"/>
  <c r="M516" i="4"/>
  <c r="Q515" i="4"/>
  <c r="P515" i="4"/>
  <c r="N515" i="4"/>
  <c r="M515" i="4"/>
  <c r="Q514" i="4"/>
  <c r="P514" i="4"/>
  <c r="N514" i="4"/>
  <c r="M514" i="4"/>
  <c r="Q513" i="4"/>
  <c r="P513" i="4"/>
  <c r="N513" i="4"/>
  <c r="M513" i="4"/>
  <c r="Q512" i="4"/>
  <c r="P512" i="4"/>
  <c r="N512" i="4"/>
  <c r="M512" i="4"/>
  <c r="Q511" i="4"/>
  <c r="P511" i="4"/>
  <c r="N511" i="4"/>
  <c r="M511" i="4"/>
  <c r="Q510" i="4"/>
  <c r="P510" i="4"/>
  <c r="N510" i="4"/>
  <c r="M510" i="4"/>
  <c r="Q509" i="4"/>
  <c r="P509" i="4"/>
  <c r="N509" i="4"/>
  <c r="M509" i="4"/>
  <c r="Q508" i="4"/>
  <c r="P508" i="4"/>
  <c r="N508" i="4"/>
  <c r="M508" i="4"/>
  <c r="Q507" i="4"/>
  <c r="P507" i="4"/>
  <c r="N507" i="4"/>
  <c r="M507" i="4"/>
  <c r="Q506" i="4"/>
  <c r="P506" i="4"/>
  <c r="N506" i="4"/>
  <c r="M506" i="4"/>
  <c r="Q505" i="4"/>
  <c r="P505" i="4"/>
  <c r="N505" i="4"/>
  <c r="M505" i="4"/>
  <c r="Q504" i="4"/>
  <c r="P504" i="4"/>
  <c r="N504" i="4"/>
  <c r="M504" i="4"/>
  <c r="Q503" i="4"/>
  <c r="P503" i="4"/>
  <c r="N503" i="4"/>
  <c r="M503" i="4"/>
  <c r="Q502" i="4"/>
  <c r="P502" i="4"/>
  <c r="N502" i="4"/>
  <c r="M502" i="4"/>
  <c r="Q501" i="4"/>
  <c r="P501" i="4"/>
  <c r="N501" i="4"/>
  <c r="M501" i="4"/>
  <c r="Q500" i="4"/>
  <c r="P500" i="4"/>
  <c r="N500" i="4"/>
  <c r="M500" i="4"/>
  <c r="Q499" i="4"/>
  <c r="P499" i="4"/>
  <c r="N499" i="4"/>
  <c r="M499" i="4"/>
  <c r="Q498" i="4"/>
  <c r="P498" i="4"/>
  <c r="N498" i="4"/>
  <c r="M498" i="4"/>
  <c r="Q497" i="4"/>
  <c r="P497" i="4"/>
  <c r="N497" i="4"/>
  <c r="M497" i="4"/>
  <c r="Q496" i="4"/>
  <c r="P496" i="4"/>
  <c r="N496" i="4"/>
  <c r="M496" i="4"/>
  <c r="Q495" i="4"/>
  <c r="P495" i="4"/>
  <c r="N495" i="4"/>
  <c r="M495" i="4"/>
  <c r="Q494" i="4"/>
  <c r="P494" i="4"/>
  <c r="N494" i="4"/>
  <c r="M494" i="4"/>
  <c r="Q493" i="4"/>
  <c r="P493" i="4"/>
  <c r="N493" i="4"/>
  <c r="M493" i="4"/>
  <c r="Q492" i="4"/>
  <c r="P492" i="4"/>
  <c r="N492" i="4"/>
  <c r="M492" i="4"/>
  <c r="Q491" i="4"/>
  <c r="P491" i="4"/>
  <c r="N491" i="4"/>
  <c r="M491" i="4"/>
  <c r="Q490" i="4"/>
  <c r="P490" i="4"/>
  <c r="N490" i="4"/>
  <c r="M490" i="4"/>
  <c r="Q489" i="4"/>
  <c r="P489" i="4"/>
  <c r="N489" i="4"/>
  <c r="M489" i="4"/>
  <c r="Q488" i="4"/>
  <c r="P488" i="4"/>
  <c r="N488" i="4"/>
  <c r="M488" i="4"/>
  <c r="Q487" i="4"/>
  <c r="P487" i="4"/>
  <c r="N487" i="4"/>
  <c r="M487" i="4"/>
  <c r="Q486" i="4"/>
  <c r="P486" i="4"/>
  <c r="N486" i="4"/>
  <c r="M486" i="4"/>
  <c r="Q485" i="4"/>
  <c r="P485" i="4"/>
  <c r="N485" i="4"/>
  <c r="M485" i="4"/>
  <c r="Q484" i="4"/>
  <c r="P484" i="4"/>
  <c r="N484" i="4"/>
  <c r="M484" i="4"/>
  <c r="Q483" i="4"/>
  <c r="P483" i="4"/>
  <c r="N483" i="4"/>
  <c r="M483" i="4"/>
  <c r="Q482" i="4"/>
  <c r="P482" i="4"/>
  <c r="N482" i="4"/>
  <c r="M482" i="4"/>
  <c r="Q481" i="4"/>
  <c r="P481" i="4"/>
  <c r="N481" i="4"/>
  <c r="M481" i="4"/>
  <c r="Q480" i="4"/>
  <c r="P480" i="4"/>
  <c r="N480" i="4"/>
  <c r="M480" i="4"/>
  <c r="Q479" i="4"/>
  <c r="P479" i="4"/>
  <c r="N479" i="4"/>
  <c r="M479" i="4"/>
  <c r="Q478" i="4"/>
  <c r="P478" i="4"/>
  <c r="N478" i="4"/>
  <c r="M478" i="4"/>
  <c r="Q477" i="4"/>
  <c r="P477" i="4"/>
  <c r="N477" i="4"/>
  <c r="M477" i="4"/>
  <c r="Q476" i="4"/>
  <c r="P476" i="4"/>
  <c r="N476" i="4"/>
  <c r="M476" i="4"/>
  <c r="Q475" i="4"/>
  <c r="P475" i="4"/>
  <c r="N475" i="4"/>
  <c r="M475" i="4"/>
  <c r="Q474" i="4"/>
  <c r="P474" i="4"/>
  <c r="N474" i="4"/>
  <c r="M474" i="4"/>
  <c r="Q473" i="4"/>
  <c r="P473" i="4"/>
  <c r="N473" i="4"/>
  <c r="M473" i="4"/>
  <c r="Q472" i="4"/>
  <c r="P472" i="4"/>
  <c r="N472" i="4"/>
  <c r="M472" i="4"/>
  <c r="Q471" i="4"/>
  <c r="P471" i="4"/>
  <c r="N471" i="4"/>
  <c r="M471" i="4"/>
  <c r="Q470" i="4"/>
  <c r="P470" i="4"/>
  <c r="N470" i="4"/>
  <c r="M470" i="4"/>
  <c r="Q469" i="4"/>
  <c r="P469" i="4"/>
  <c r="N469" i="4"/>
  <c r="M469" i="4"/>
  <c r="Q468" i="4"/>
  <c r="P468" i="4"/>
  <c r="N468" i="4"/>
  <c r="M468" i="4"/>
  <c r="Q467" i="4"/>
  <c r="P467" i="4"/>
  <c r="N467" i="4"/>
  <c r="M467" i="4"/>
  <c r="Q466" i="4"/>
  <c r="P466" i="4"/>
  <c r="N466" i="4"/>
  <c r="M466" i="4"/>
  <c r="Q465" i="4"/>
  <c r="P465" i="4"/>
  <c r="N465" i="4"/>
  <c r="M465" i="4"/>
  <c r="Q464" i="4"/>
  <c r="P464" i="4"/>
  <c r="N464" i="4"/>
  <c r="M464" i="4"/>
  <c r="Q463" i="4"/>
  <c r="P463" i="4"/>
  <c r="N463" i="4"/>
  <c r="M463" i="4"/>
  <c r="Q462" i="4"/>
  <c r="P462" i="4"/>
  <c r="N462" i="4"/>
  <c r="M462" i="4"/>
  <c r="Q461" i="4"/>
  <c r="P461" i="4"/>
  <c r="N461" i="4"/>
  <c r="M461" i="4"/>
  <c r="Q460" i="4"/>
  <c r="P460" i="4"/>
  <c r="N460" i="4"/>
  <c r="M460" i="4"/>
  <c r="Q459" i="4"/>
  <c r="P459" i="4"/>
  <c r="N459" i="4"/>
  <c r="M459" i="4"/>
  <c r="Q458" i="4"/>
  <c r="P458" i="4"/>
  <c r="N458" i="4"/>
  <c r="M458" i="4"/>
  <c r="Q457" i="4"/>
  <c r="P457" i="4"/>
  <c r="N457" i="4"/>
  <c r="M457" i="4"/>
  <c r="Q456" i="4"/>
  <c r="P456" i="4"/>
  <c r="N456" i="4"/>
  <c r="M456" i="4"/>
  <c r="Q455" i="4"/>
  <c r="P455" i="4"/>
  <c r="N455" i="4"/>
  <c r="M455" i="4"/>
  <c r="Q454" i="4"/>
  <c r="P454" i="4"/>
  <c r="N454" i="4"/>
  <c r="M454" i="4"/>
  <c r="Q453" i="4"/>
  <c r="P453" i="4"/>
  <c r="N453" i="4"/>
  <c r="M453" i="4"/>
  <c r="Q452" i="4"/>
  <c r="P452" i="4"/>
  <c r="N452" i="4"/>
  <c r="M452" i="4"/>
  <c r="Q451" i="4"/>
  <c r="P451" i="4"/>
  <c r="N451" i="4"/>
  <c r="M451" i="4"/>
  <c r="Q450" i="4"/>
  <c r="P450" i="4"/>
  <c r="N450" i="4"/>
  <c r="M450" i="4"/>
  <c r="Q449" i="4"/>
  <c r="P449" i="4"/>
  <c r="N449" i="4"/>
  <c r="M449" i="4"/>
  <c r="Q448" i="4"/>
  <c r="P448" i="4"/>
  <c r="N448" i="4"/>
  <c r="M448" i="4"/>
  <c r="Q447" i="4"/>
  <c r="P447" i="4"/>
  <c r="N447" i="4"/>
  <c r="M447" i="4"/>
  <c r="Q446" i="4"/>
  <c r="P446" i="4"/>
  <c r="N446" i="4"/>
  <c r="M446" i="4"/>
  <c r="Q445" i="4"/>
  <c r="P445" i="4"/>
  <c r="N445" i="4"/>
  <c r="M445" i="4"/>
  <c r="Q444" i="4"/>
  <c r="P444" i="4"/>
  <c r="N444" i="4"/>
  <c r="M444" i="4"/>
  <c r="Q443" i="4"/>
  <c r="P443" i="4"/>
  <c r="N443" i="4"/>
  <c r="M443" i="4"/>
  <c r="Q442" i="4"/>
  <c r="P442" i="4"/>
  <c r="N442" i="4"/>
  <c r="M442" i="4"/>
  <c r="Q441" i="4"/>
  <c r="P441" i="4"/>
  <c r="N441" i="4"/>
  <c r="M441" i="4"/>
  <c r="Q440" i="4"/>
  <c r="P440" i="4"/>
  <c r="N440" i="4"/>
  <c r="M440" i="4"/>
  <c r="Q439" i="4"/>
  <c r="P439" i="4"/>
  <c r="N439" i="4"/>
  <c r="M439" i="4"/>
  <c r="Q438" i="4"/>
  <c r="P438" i="4"/>
  <c r="N438" i="4"/>
  <c r="M438" i="4"/>
  <c r="Q437" i="4"/>
  <c r="P437" i="4"/>
  <c r="N437" i="4"/>
  <c r="M437" i="4"/>
  <c r="Q436" i="4"/>
  <c r="P436" i="4"/>
  <c r="N436" i="4"/>
  <c r="M436" i="4"/>
  <c r="Q435" i="4"/>
  <c r="P435" i="4"/>
  <c r="N435" i="4"/>
  <c r="M435" i="4"/>
  <c r="Q434" i="4"/>
  <c r="P434" i="4"/>
  <c r="N434" i="4"/>
  <c r="M434" i="4"/>
  <c r="Q433" i="4"/>
  <c r="P433" i="4"/>
  <c r="N433" i="4"/>
  <c r="M433" i="4"/>
  <c r="Q432" i="4"/>
  <c r="P432" i="4"/>
  <c r="N432" i="4"/>
  <c r="M432" i="4"/>
  <c r="Q431" i="4"/>
  <c r="P431" i="4"/>
  <c r="N431" i="4"/>
  <c r="M431" i="4"/>
  <c r="Q430" i="4"/>
  <c r="P430" i="4"/>
  <c r="N430" i="4"/>
  <c r="M430" i="4"/>
  <c r="Q429" i="4"/>
  <c r="P429" i="4"/>
  <c r="N429" i="4"/>
  <c r="M429" i="4"/>
  <c r="Q428" i="4"/>
  <c r="P428" i="4"/>
  <c r="N428" i="4"/>
  <c r="M428" i="4"/>
  <c r="Q427" i="4"/>
  <c r="P427" i="4"/>
  <c r="N427" i="4"/>
  <c r="M427" i="4"/>
  <c r="Q426" i="4"/>
  <c r="P426" i="4"/>
  <c r="N426" i="4"/>
  <c r="M426" i="4"/>
  <c r="Q425" i="4"/>
  <c r="P425" i="4"/>
  <c r="N425" i="4"/>
  <c r="M425" i="4"/>
  <c r="Q424" i="4"/>
  <c r="P424" i="4"/>
  <c r="N424" i="4"/>
  <c r="M424" i="4"/>
  <c r="Q423" i="4"/>
  <c r="P423" i="4"/>
  <c r="N423" i="4"/>
  <c r="M423" i="4"/>
  <c r="Q422" i="4"/>
  <c r="P422" i="4"/>
  <c r="N422" i="4"/>
  <c r="M422" i="4"/>
  <c r="Q421" i="4"/>
  <c r="P421" i="4"/>
  <c r="N421" i="4"/>
  <c r="M421" i="4"/>
  <c r="Q420" i="4"/>
  <c r="P420" i="4"/>
  <c r="N420" i="4"/>
  <c r="M420" i="4"/>
  <c r="Q419" i="4"/>
  <c r="P419" i="4"/>
  <c r="N419" i="4"/>
  <c r="M419" i="4"/>
  <c r="Q418" i="4"/>
  <c r="P418" i="4"/>
  <c r="N418" i="4"/>
  <c r="M418" i="4"/>
  <c r="Q417" i="4"/>
  <c r="P417" i="4"/>
  <c r="N417" i="4"/>
  <c r="M417" i="4"/>
  <c r="Q416" i="4"/>
  <c r="P416" i="4"/>
  <c r="N416" i="4"/>
  <c r="M416" i="4"/>
  <c r="Q415" i="4"/>
  <c r="P415" i="4"/>
  <c r="N415" i="4"/>
  <c r="M415" i="4"/>
  <c r="Q414" i="4"/>
  <c r="P414" i="4"/>
  <c r="N414" i="4"/>
  <c r="M414" i="4"/>
  <c r="Q413" i="4"/>
  <c r="P413" i="4"/>
  <c r="N413" i="4"/>
  <c r="M413" i="4"/>
  <c r="Q412" i="4"/>
  <c r="P412" i="4"/>
  <c r="N412" i="4"/>
  <c r="M412" i="4"/>
  <c r="Q411" i="4"/>
  <c r="P411" i="4"/>
  <c r="N411" i="4"/>
  <c r="M411" i="4"/>
  <c r="Q410" i="4"/>
  <c r="P410" i="4"/>
  <c r="N410" i="4"/>
  <c r="M410" i="4"/>
  <c r="Q409" i="4"/>
  <c r="P409" i="4"/>
  <c r="N409" i="4"/>
  <c r="M409" i="4"/>
  <c r="Q408" i="4"/>
  <c r="P408" i="4"/>
  <c r="N408" i="4"/>
  <c r="M408" i="4"/>
  <c r="Q407" i="4"/>
  <c r="P407" i="4"/>
  <c r="N407" i="4"/>
  <c r="M407" i="4"/>
  <c r="Q406" i="4"/>
  <c r="P406" i="4"/>
  <c r="N406" i="4"/>
  <c r="M406" i="4"/>
  <c r="Q405" i="4"/>
  <c r="P405" i="4"/>
  <c r="N405" i="4"/>
  <c r="M405" i="4"/>
  <c r="Q404" i="4"/>
  <c r="P404" i="4"/>
  <c r="N404" i="4"/>
  <c r="M404" i="4"/>
  <c r="Q403" i="4"/>
  <c r="P403" i="4"/>
  <c r="N403" i="4"/>
  <c r="M403" i="4"/>
  <c r="Q402" i="4"/>
  <c r="P402" i="4"/>
  <c r="N402" i="4"/>
  <c r="M402" i="4"/>
  <c r="Q401" i="4"/>
  <c r="P401" i="4"/>
  <c r="N401" i="4"/>
  <c r="M401" i="4"/>
  <c r="Q400" i="4"/>
  <c r="P400" i="4"/>
  <c r="N400" i="4"/>
  <c r="M400" i="4"/>
  <c r="Q399" i="4"/>
  <c r="P399" i="4"/>
  <c r="N399" i="4"/>
  <c r="M399" i="4"/>
  <c r="Q398" i="4"/>
  <c r="P398" i="4"/>
  <c r="N398" i="4"/>
  <c r="M398" i="4"/>
  <c r="Q397" i="4"/>
  <c r="P397" i="4"/>
  <c r="N397" i="4"/>
  <c r="M397" i="4"/>
  <c r="Q396" i="4"/>
  <c r="P396" i="4"/>
  <c r="N396" i="4"/>
  <c r="M396" i="4"/>
  <c r="Q395" i="4"/>
  <c r="P395" i="4"/>
  <c r="N395" i="4"/>
  <c r="M395" i="4"/>
  <c r="Q394" i="4"/>
  <c r="P394" i="4"/>
  <c r="N394" i="4"/>
  <c r="M394" i="4"/>
  <c r="Q393" i="4"/>
  <c r="P393" i="4"/>
  <c r="N393" i="4"/>
  <c r="M393" i="4"/>
  <c r="Q392" i="4"/>
  <c r="P392" i="4"/>
  <c r="N392" i="4"/>
  <c r="M392" i="4"/>
  <c r="Q391" i="4"/>
  <c r="P391" i="4"/>
  <c r="N391" i="4"/>
  <c r="M391" i="4"/>
  <c r="Q390" i="4"/>
  <c r="P390" i="4"/>
  <c r="N390" i="4"/>
  <c r="M390" i="4"/>
  <c r="Q389" i="4"/>
  <c r="P389" i="4"/>
  <c r="N389" i="4"/>
  <c r="M389" i="4"/>
  <c r="Q388" i="4"/>
  <c r="P388" i="4"/>
  <c r="N388" i="4"/>
  <c r="M388" i="4"/>
  <c r="Q387" i="4"/>
  <c r="P387" i="4"/>
  <c r="N387" i="4"/>
  <c r="M387" i="4"/>
  <c r="Q386" i="4"/>
  <c r="P386" i="4"/>
  <c r="N386" i="4"/>
  <c r="M386" i="4"/>
  <c r="Q385" i="4"/>
  <c r="P385" i="4"/>
  <c r="N385" i="4"/>
  <c r="M385" i="4"/>
  <c r="Q384" i="4"/>
  <c r="P384" i="4"/>
  <c r="N384" i="4"/>
  <c r="M384" i="4"/>
  <c r="Q383" i="4"/>
  <c r="P383" i="4"/>
  <c r="N383" i="4"/>
  <c r="M383" i="4"/>
  <c r="Q382" i="4"/>
  <c r="P382" i="4"/>
  <c r="N382" i="4"/>
  <c r="M382" i="4"/>
  <c r="Q381" i="4"/>
  <c r="P381" i="4"/>
  <c r="N381" i="4"/>
  <c r="M381" i="4"/>
  <c r="Q380" i="4"/>
  <c r="P380" i="4"/>
  <c r="N380" i="4"/>
  <c r="M380" i="4"/>
  <c r="Q379" i="4"/>
  <c r="P379" i="4"/>
  <c r="N379" i="4"/>
  <c r="M379" i="4"/>
  <c r="Q378" i="4"/>
  <c r="P378" i="4"/>
  <c r="N378" i="4"/>
  <c r="M378" i="4"/>
  <c r="Q377" i="4"/>
  <c r="P377" i="4"/>
  <c r="N377" i="4"/>
  <c r="M377" i="4"/>
  <c r="Q376" i="4"/>
  <c r="P376" i="4"/>
  <c r="N376" i="4"/>
  <c r="M376" i="4"/>
  <c r="Q375" i="4"/>
  <c r="P375" i="4"/>
  <c r="N375" i="4"/>
  <c r="M375" i="4"/>
  <c r="Q374" i="4"/>
  <c r="P374" i="4"/>
  <c r="N374" i="4"/>
  <c r="M374" i="4"/>
  <c r="Q373" i="4"/>
  <c r="P373" i="4"/>
  <c r="N373" i="4"/>
  <c r="M373" i="4"/>
  <c r="Q372" i="4"/>
  <c r="P372" i="4"/>
  <c r="N372" i="4"/>
  <c r="M372" i="4"/>
  <c r="Q371" i="4"/>
  <c r="P371" i="4"/>
  <c r="N371" i="4"/>
  <c r="M371" i="4"/>
  <c r="Q370" i="4"/>
  <c r="P370" i="4"/>
  <c r="N370" i="4"/>
  <c r="M370" i="4"/>
  <c r="Q369" i="4"/>
  <c r="P369" i="4"/>
  <c r="N369" i="4"/>
  <c r="M369" i="4"/>
  <c r="Q368" i="4"/>
  <c r="P368" i="4"/>
  <c r="N368" i="4"/>
  <c r="M368" i="4"/>
  <c r="Q367" i="4"/>
  <c r="P367" i="4"/>
  <c r="N367" i="4"/>
  <c r="M367" i="4"/>
  <c r="Q366" i="4"/>
  <c r="P366" i="4"/>
  <c r="N366" i="4"/>
  <c r="M366" i="4"/>
  <c r="Q365" i="4"/>
  <c r="P365" i="4"/>
  <c r="N365" i="4"/>
  <c r="M365" i="4"/>
  <c r="Q364" i="4"/>
  <c r="P364" i="4"/>
  <c r="N364" i="4"/>
  <c r="M364" i="4"/>
  <c r="Q363" i="4"/>
  <c r="P363" i="4"/>
  <c r="N363" i="4"/>
  <c r="M363" i="4"/>
  <c r="Q362" i="4"/>
  <c r="P362" i="4"/>
  <c r="N362" i="4"/>
  <c r="M362" i="4"/>
  <c r="Q361" i="4"/>
  <c r="P361" i="4"/>
  <c r="N361" i="4"/>
  <c r="M361" i="4"/>
  <c r="Q360" i="4"/>
  <c r="P360" i="4"/>
  <c r="N360" i="4"/>
  <c r="M360" i="4"/>
  <c r="Q359" i="4"/>
  <c r="P359" i="4"/>
  <c r="N359" i="4"/>
  <c r="M359" i="4"/>
  <c r="Q358" i="4"/>
  <c r="P358" i="4"/>
  <c r="N358" i="4"/>
  <c r="M358" i="4"/>
  <c r="Q357" i="4"/>
  <c r="P357" i="4"/>
  <c r="N357" i="4"/>
  <c r="M357" i="4"/>
  <c r="Q356" i="4"/>
  <c r="P356" i="4"/>
  <c r="N356" i="4"/>
  <c r="M356" i="4"/>
  <c r="Q355" i="4"/>
  <c r="P355" i="4"/>
  <c r="N355" i="4"/>
  <c r="M355" i="4"/>
  <c r="Q354" i="4"/>
  <c r="P354" i="4"/>
  <c r="N354" i="4"/>
  <c r="M354" i="4"/>
  <c r="Q353" i="4"/>
  <c r="P353" i="4"/>
  <c r="N353" i="4"/>
  <c r="M353" i="4"/>
  <c r="Q352" i="4"/>
  <c r="P352" i="4"/>
  <c r="N352" i="4"/>
  <c r="M352" i="4"/>
  <c r="Q351" i="4"/>
  <c r="P351" i="4"/>
  <c r="N351" i="4"/>
  <c r="M351" i="4"/>
  <c r="Q350" i="4"/>
  <c r="P350" i="4"/>
  <c r="N350" i="4"/>
  <c r="M350" i="4"/>
  <c r="Q349" i="4"/>
  <c r="P349" i="4"/>
  <c r="N349" i="4"/>
  <c r="M349" i="4"/>
  <c r="Q348" i="4"/>
  <c r="P348" i="4"/>
  <c r="N348" i="4"/>
  <c r="M348" i="4"/>
  <c r="Q347" i="4"/>
  <c r="P347" i="4"/>
  <c r="N347" i="4"/>
  <c r="M347" i="4"/>
  <c r="Q346" i="4"/>
  <c r="P346" i="4"/>
  <c r="N346" i="4"/>
  <c r="M346" i="4"/>
  <c r="Q345" i="4"/>
  <c r="P345" i="4"/>
  <c r="N345" i="4"/>
  <c r="M345" i="4"/>
  <c r="Q344" i="4"/>
  <c r="P344" i="4"/>
  <c r="N344" i="4"/>
  <c r="M344" i="4"/>
  <c r="Q343" i="4"/>
  <c r="P343" i="4"/>
  <c r="N343" i="4"/>
  <c r="M343" i="4"/>
  <c r="Q342" i="4"/>
  <c r="P342" i="4"/>
  <c r="N342" i="4"/>
  <c r="M342" i="4"/>
  <c r="Q341" i="4"/>
  <c r="P341" i="4"/>
  <c r="N341" i="4"/>
  <c r="M341" i="4"/>
  <c r="Q340" i="4"/>
  <c r="P340" i="4"/>
  <c r="N340" i="4"/>
  <c r="M340" i="4"/>
  <c r="Q339" i="4"/>
  <c r="P339" i="4"/>
  <c r="N339" i="4"/>
  <c r="M339" i="4"/>
  <c r="Q338" i="4"/>
  <c r="P338" i="4"/>
  <c r="N338" i="4"/>
  <c r="M338" i="4"/>
  <c r="Q337" i="4"/>
  <c r="P337" i="4"/>
  <c r="N337" i="4"/>
  <c r="M337" i="4"/>
  <c r="Q336" i="4"/>
  <c r="P336" i="4"/>
  <c r="N336" i="4"/>
  <c r="M336" i="4"/>
  <c r="Q335" i="4"/>
  <c r="P335" i="4"/>
  <c r="N335" i="4"/>
  <c r="M335" i="4"/>
  <c r="Q334" i="4"/>
  <c r="P334" i="4"/>
  <c r="N334" i="4"/>
  <c r="M334" i="4"/>
  <c r="Q333" i="4"/>
  <c r="P333" i="4"/>
  <c r="N333" i="4"/>
  <c r="M333" i="4"/>
  <c r="Q332" i="4"/>
  <c r="P332" i="4"/>
  <c r="N332" i="4"/>
  <c r="M332" i="4"/>
  <c r="Q331" i="4"/>
  <c r="P331" i="4"/>
  <c r="N331" i="4"/>
  <c r="M331" i="4"/>
  <c r="Q330" i="4"/>
  <c r="P330" i="4"/>
  <c r="N330" i="4"/>
  <c r="M330" i="4"/>
  <c r="Q329" i="4"/>
  <c r="P329" i="4"/>
  <c r="N329" i="4"/>
  <c r="M329" i="4"/>
  <c r="Q328" i="4"/>
  <c r="P328" i="4"/>
  <c r="N328" i="4"/>
  <c r="M328" i="4"/>
  <c r="Q327" i="4"/>
  <c r="P327" i="4"/>
  <c r="N327" i="4"/>
  <c r="M327" i="4"/>
  <c r="Q326" i="4"/>
  <c r="P326" i="4"/>
  <c r="N326" i="4"/>
  <c r="M326" i="4"/>
  <c r="Q325" i="4"/>
  <c r="P325" i="4"/>
  <c r="N325" i="4"/>
  <c r="M325" i="4"/>
  <c r="Q324" i="4"/>
  <c r="P324" i="4"/>
  <c r="N324" i="4"/>
  <c r="M324" i="4"/>
  <c r="Q323" i="4"/>
  <c r="P323" i="4"/>
  <c r="N323" i="4"/>
  <c r="M323" i="4"/>
  <c r="Q322" i="4"/>
  <c r="P322" i="4"/>
  <c r="N322" i="4"/>
  <c r="M322" i="4"/>
  <c r="Q321" i="4"/>
  <c r="P321" i="4"/>
  <c r="N321" i="4"/>
  <c r="M321" i="4"/>
  <c r="Q320" i="4"/>
  <c r="P320" i="4"/>
  <c r="N320" i="4"/>
  <c r="M320" i="4"/>
  <c r="Q319" i="4"/>
  <c r="P319" i="4"/>
  <c r="N319" i="4"/>
  <c r="M319" i="4"/>
  <c r="Q318" i="4"/>
  <c r="P318" i="4"/>
  <c r="N318" i="4"/>
  <c r="M318" i="4"/>
  <c r="Q317" i="4"/>
  <c r="P317" i="4"/>
  <c r="N317" i="4"/>
  <c r="M317" i="4"/>
  <c r="Q316" i="4"/>
  <c r="P316" i="4"/>
  <c r="N316" i="4"/>
  <c r="M316" i="4"/>
  <c r="Q315" i="4"/>
  <c r="P315" i="4"/>
  <c r="N315" i="4"/>
  <c r="M315" i="4"/>
  <c r="Q314" i="4"/>
  <c r="P314" i="4"/>
  <c r="N314" i="4"/>
  <c r="M314" i="4"/>
  <c r="Q313" i="4"/>
  <c r="P313" i="4"/>
  <c r="N313" i="4"/>
  <c r="M313" i="4"/>
  <c r="Q312" i="4"/>
  <c r="P312" i="4"/>
  <c r="N312" i="4"/>
  <c r="M312" i="4"/>
  <c r="Q311" i="4"/>
  <c r="P311" i="4"/>
  <c r="N311" i="4"/>
  <c r="M311" i="4"/>
  <c r="Q310" i="4"/>
  <c r="P310" i="4"/>
  <c r="N310" i="4"/>
  <c r="M310" i="4"/>
  <c r="Q309" i="4"/>
  <c r="P309" i="4"/>
  <c r="N309" i="4"/>
  <c r="M309" i="4"/>
  <c r="Q308" i="4"/>
  <c r="P308" i="4"/>
  <c r="N308" i="4"/>
  <c r="M308" i="4"/>
  <c r="Q307" i="4"/>
  <c r="P307" i="4"/>
  <c r="N307" i="4"/>
  <c r="M307" i="4"/>
  <c r="Q306" i="4"/>
  <c r="P306" i="4"/>
  <c r="N306" i="4"/>
  <c r="M306" i="4"/>
  <c r="Q305" i="4"/>
  <c r="P305" i="4"/>
  <c r="N305" i="4"/>
  <c r="M305" i="4"/>
  <c r="Q304" i="4"/>
  <c r="P304" i="4"/>
  <c r="N304" i="4"/>
  <c r="M304" i="4"/>
  <c r="Q303" i="4"/>
  <c r="P303" i="4"/>
  <c r="N303" i="4"/>
  <c r="M303" i="4"/>
  <c r="Q302" i="4"/>
  <c r="P302" i="4"/>
  <c r="N302" i="4"/>
  <c r="M302" i="4"/>
  <c r="Q301" i="4"/>
  <c r="P301" i="4"/>
  <c r="N301" i="4"/>
  <c r="M301" i="4"/>
  <c r="Q300" i="4"/>
  <c r="P300" i="4"/>
  <c r="N300" i="4"/>
  <c r="M300" i="4"/>
  <c r="Q299" i="4"/>
  <c r="P299" i="4"/>
  <c r="N299" i="4"/>
  <c r="M299" i="4"/>
  <c r="Q298" i="4"/>
  <c r="P298" i="4"/>
  <c r="N298" i="4"/>
  <c r="M298" i="4"/>
  <c r="Q297" i="4"/>
  <c r="P297" i="4"/>
  <c r="N297" i="4"/>
  <c r="M297" i="4"/>
  <c r="Q296" i="4"/>
  <c r="P296" i="4"/>
  <c r="N296" i="4"/>
  <c r="M296" i="4"/>
  <c r="Q295" i="4"/>
  <c r="P295" i="4"/>
  <c r="N295" i="4"/>
  <c r="M295" i="4"/>
  <c r="Q294" i="4"/>
  <c r="P294" i="4"/>
  <c r="N294" i="4"/>
  <c r="M294" i="4"/>
  <c r="Q293" i="4"/>
  <c r="P293" i="4"/>
  <c r="N293" i="4"/>
  <c r="M293" i="4"/>
  <c r="Q292" i="4"/>
  <c r="P292" i="4"/>
  <c r="N292" i="4"/>
  <c r="M292" i="4"/>
  <c r="Q291" i="4"/>
  <c r="P291" i="4"/>
  <c r="N291" i="4"/>
  <c r="M291" i="4"/>
  <c r="Q290" i="4"/>
  <c r="P290" i="4"/>
  <c r="N290" i="4"/>
  <c r="M290" i="4"/>
  <c r="Q289" i="4"/>
  <c r="P289" i="4"/>
  <c r="N289" i="4"/>
  <c r="M289" i="4"/>
  <c r="Q288" i="4"/>
  <c r="P288" i="4"/>
  <c r="N288" i="4"/>
  <c r="M288" i="4"/>
  <c r="Q287" i="4"/>
  <c r="P287" i="4"/>
  <c r="N287" i="4"/>
  <c r="M287" i="4"/>
  <c r="Q286" i="4"/>
  <c r="P286" i="4"/>
  <c r="N286" i="4"/>
  <c r="M286" i="4"/>
  <c r="Q285" i="4"/>
  <c r="P285" i="4"/>
  <c r="N285" i="4"/>
  <c r="M285" i="4"/>
  <c r="Q284" i="4"/>
  <c r="P284" i="4"/>
  <c r="N284" i="4"/>
  <c r="M284" i="4"/>
  <c r="Q283" i="4"/>
  <c r="P283" i="4"/>
  <c r="N283" i="4"/>
  <c r="M283" i="4"/>
  <c r="Q282" i="4"/>
  <c r="P282" i="4"/>
  <c r="N282" i="4"/>
  <c r="M282" i="4"/>
  <c r="Q281" i="4"/>
  <c r="P281" i="4"/>
  <c r="N281" i="4"/>
  <c r="M281" i="4"/>
  <c r="Q280" i="4"/>
  <c r="P280" i="4"/>
  <c r="N280" i="4"/>
  <c r="M280" i="4"/>
  <c r="Q279" i="4"/>
  <c r="P279" i="4"/>
  <c r="N279" i="4"/>
  <c r="M279" i="4"/>
  <c r="Q278" i="4"/>
  <c r="P278" i="4"/>
  <c r="N278" i="4"/>
  <c r="M278" i="4"/>
  <c r="Q277" i="4"/>
  <c r="P277" i="4"/>
  <c r="N277" i="4"/>
  <c r="M277" i="4"/>
  <c r="Q276" i="4"/>
  <c r="P276" i="4"/>
  <c r="N276" i="4"/>
  <c r="M276" i="4"/>
  <c r="Q275" i="4"/>
  <c r="P275" i="4"/>
  <c r="N275" i="4"/>
  <c r="M275" i="4"/>
  <c r="Q274" i="4"/>
  <c r="P274" i="4"/>
  <c r="N274" i="4"/>
  <c r="M274" i="4"/>
  <c r="Q273" i="4"/>
  <c r="P273" i="4"/>
  <c r="N273" i="4"/>
  <c r="M273" i="4"/>
  <c r="Q272" i="4"/>
  <c r="P272" i="4"/>
  <c r="N272" i="4"/>
  <c r="M272" i="4"/>
  <c r="Q271" i="4"/>
  <c r="P271" i="4"/>
  <c r="N271" i="4"/>
  <c r="M271" i="4"/>
  <c r="Q270" i="4"/>
  <c r="P270" i="4"/>
  <c r="N270" i="4"/>
  <c r="M270" i="4"/>
  <c r="Q269" i="4"/>
  <c r="P269" i="4"/>
  <c r="N269" i="4"/>
  <c r="M269" i="4"/>
  <c r="Q268" i="4"/>
  <c r="P268" i="4"/>
  <c r="N268" i="4"/>
  <c r="M268" i="4"/>
  <c r="Q267" i="4"/>
  <c r="P267" i="4"/>
  <c r="N267" i="4"/>
  <c r="M267" i="4"/>
  <c r="Q266" i="4"/>
  <c r="P266" i="4"/>
  <c r="N266" i="4"/>
  <c r="M266" i="4"/>
  <c r="Q265" i="4"/>
  <c r="P265" i="4"/>
  <c r="N265" i="4"/>
  <c r="M265" i="4"/>
  <c r="Q264" i="4"/>
  <c r="P264" i="4"/>
  <c r="N264" i="4"/>
  <c r="M264" i="4"/>
  <c r="Q263" i="4"/>
  <c r="P263" i="4"/>
  <c r="N263" i="4"/>
  <c r="M263" i="4"/>
  <c r="Q262" i="4"/>
  <c r="P262" i="4"/>
  <c r="N262" i="4"/>
  <c r="M262" i="4"/>
  <c r="Q261" i="4"/>
  <c r="P261" i="4"/>
  <c r="N261" i="4"/>
  <c r="M261" i="4"/>
  <c r="Q260" i="4"/>
  <c r="P260" i="4"/>
  <c r="N260" i="4"/>
  <c r="M260" i="4"/>
  <c r="Q259" i="4"/>
  <c r="P259" i="4"/>
  <c r="N259" i="4"/>
  <c r="M259" i="4"/>
  <c r="Q258" i="4"/>
  <c r="P258" i="4"/>
  <c r="N258" i="4"/>
  <c r="M258" i="4"/>
  <c r="Q257" i="4"/>
  <c r="P257" i="4"/>
  <c r="N257" i="4"/>
  <c r="M257" i="4"/>
  <c r="Q256" i="4"/>
  <c r="P256" i="4"/>
  <c r="N256" i="4"/>
  <c r="M256" i="4"/>
  <c r="Q255" i="4"/>
  <c r="P255" i="4"/>
  <c r="N255" i="4"/>
  <c r="M255" i="4"/>
  <c r="Q254" i="4"/>
  <c r="P254" i="4"/>
  <c r="N254" i="4"/>
  <c r="M254" i="4"/>
  <c r="Q253" i="4"/>
  <c r="P253" i="4"/>
  <c r="N253" i="4"/>
  <c r="M253" i="4"/>
  <c r="Q252" i="4"/>
  <c r="P252" i="4"/>
  <c r="N252" i="4"/>
  <c r="M252" i="4"/>
  <c r="Q251" i="4"/>
  <c r="P251" i="4"/>
  <c r="N251" i="4"/>
  <c r="M251" i="4"/>
  <c r="Q250" i="4"/>
  <c r="P250" i="4"/>
  <c r="N250" i="4"/>
  <c r="M250" i="4"/>
  <c r="Q249" i="4"/>
  <c r="P249" i="4"/>
  <c r="N249" i="4"/>
  <c r="M249" i="4"/>
  <c r="Q248" i="4"/>
  <c r="P248" i="4"/>
  <c r="N248" i="4"/>
  <c r="M248" i="4"/>
  <c r="Q247" i="4"/>
  <c r="P247" i="4"/>
  <c r="N247" i="4"/>
  <c r="M247" i="4"/>
  <c r="Q246" i="4"/>
  <c r="P246" i="4"/>
  <c r="N246" i="4"/>
  <c r="M246" i="4"/>
  <c r="Q245" i="4"/>
  <c r="P245" i="4"/>
  <c r="N245" i="4"/>
  <c r="M245" i="4"/>
  <c r="Q244" i="4"/>
  <c r="P244" i="4"/>
  <c r="N244" i="4"/>
  <c r="M244" i="4"/>
  <c r="Q243" i="4"/>
  <c r="P243" i="4"/>
  <c r="N243" i="4"/>
  <c r="M243" i="4"/>
  <c r="Q242" i="4"/>
  <c r="P242" i="4"/>
  <c r="N242" i="4"/>
  <c r="M242" i="4"/>
  <c r="Q241" i="4"/>
  <c r="P241" i="4"/>
  <c r="N241" i="4"/>
  <c r="M241" i="4"/>
  <c r="Q240" i="4"/>
  <c r="P240" i="4"/>
  <c r="N240" i="4"/>
  <c r="M240" i="4"/>
  <c r="Q239" i="4"/>
  <c r="P239" i="4"/>
  <c r="N239" i="4"/>
  <c r="M239" i="4"/>
  <c r="Q238" i="4"/>
  <c r="P238" i="4"/>
  <c r="N238" i="4"/>
  <c r="M238" i="4"/>
  <c r="Q237" i="4"/>
  <c r="P237" i="4"/>
  <c r="N237" i="4"/>
  <c r="M237" i="4"/>
  <c r="Q236" i="4"/>
  <c r="P236" i="4"/>
  <c r="N236" i="4"/>
  <c r="M236" i="4"/>
  <c r="Q235" i="4"/>
  <c r="P235" i="4"/>
  <c r="N235" i="4"/>
  <c r="M235" i="4"/>
  <c r="Q234" i="4"/>
  <c r="P234" i="4"/>
  <c r="N234" i="4"/>
  <c r="M234" i="4"/>
  <c r="Q233" i="4"/>
  <c r="P233" i="4"/>
  <c r="N233" i="4"/>
  <c r="M233" i="4"/>
  <c r="Q232" i="4"/>
  <c r="P232" i="4"/>
  <c r="N232" i="4"/>
  <c r="M232" i="4"/>
  <c r="Q231" i="4"/>
  <c r="P231" i="4"/>
  <c r="N231" i="4"/>
  <c r="M231" i="4"/>
  <c r="Q230" i="4"/>
  <c r="P230" i="4"/>
  <c r="N230" i="4"/>
  <c r="M230" i="4"/>
  <c r="Q229" i="4"/>
  <c r="P229" i="4"/>
  <c r="N229" i="4"/>
  <c r="M229" i="4"/>
  <c r="Q228" i="4"/>
  <c r="P228" i="4"/>
  <c r="N228" i="4"/>
  <c r="M228" i="4"/>
  <c r="Q227" i="4"/>
  <c r="P227" i="4"/>
  <c r="N227" i="4"/>
  <c r="M227" i="4"/>
  <c r="Q226" i="4"/>
  <c r="P226" i="4"/>
  <c r="N226" i="4"/>
  <c r="M226" i="4"/>
  <c r="Q225" i="4"/>
  <c r="P225" i="4"/>
  <c r="N225" i="4"/>
  <c r="M225" i="4"/>
  <c r="Q224" i="4"/>
  <c r="P224" i="4"/>
  <c r="N224" i="4"/>
  <c r="M224" i="4"/>
  <c r="Q223" i="4"/>
  <c r="P223" i="4"/>
  <c r="N223" i="4"/>
  <c r="M223" i="4"/>
  <c r="Q222" i="4"/>
  <c r="P222" i="4"/>
  <c r="N222" i="4"/>
  <c r="M222" i="4"/>
  <c r="Q221" i="4"/>
  <c r="P221" i="4"/>
  <c r="N221" i="4"/>
  <c r="M221" i="4"/>
  <c r="Q220" i="4"/>
  <c r="P220" i="4"/>
  <c r="N220" i="4"/>
  <c r="M220" i="4"/>
  <c r="Q219" i="4"/>
  <c r="P219" i="4"/>
  <c r="N219" i="4"/>
  <c r="M219" i="4"/>
  <c r="Q218" i="4"/>
  <c r="P218" i="4"/>
  <c r="N218" i="4"/>
  <c r="M218" i="4"/>
  <c r="Q217" i="4"/>
  <c r="P217" i="4"/>
  <c r="N217" i="4"/>
  <c r="M217" i="4"/>
  <c r="Q216" i="4"/>
  <c r="P216" i="4"/>
  <c r="N216" i="4"/>
  <c r="M216" i="4"/>
  <c r="Q215" i="4"/>
  <c r="P215" i="4"/>
  <c r="N215" i="4"/>
  <c r="M215" i="4"/>
  <c r="Q214" i="4"/>
  <c r="P214" i="4"/>
  <c r="N214" i="4"/>
  <c r="M214" i="4"/>
  <c r="Q213" i="4"/>
  <c r="P213" i="4"/>
  <c r="N213" i="4"/>
  <c r="M213" i="4"/>
  <c r="Q212" i="4"/>
  <c r="P212" i="4"/>
  <c r="N212" i="4"/>
  <c r="M212" i="4"/>
  <c r="Q211" i="4"/>
  <c r="P211" i="4"/>
  <c r="N211" i="4"/>
  <c r="M211" i="4"/>
  <c r="Q210" i="4"/>
  <c r="P210" i="4"/>
  <c r="N210" i="4"/>
  <c r="M210" i="4"/>
  <c r="Q209" i="4"/>
  <c r="P209" i="4"/>
  <c r="N209" i="4"/>
  <c r="M209" i="4"/>
  <c r="Q208" i="4"/>
  <c r="P208" i="4"/>
  <c r="N208" i="4"/>
  <c r="M208" i="4"/>
  <c r="Q207" i="4"/>
  <c r="P207" i="4"/>
  <c r="N207" i="4"/>
  <c r="M207" i="4"/>
  <c r="Q206" i="4"/>
  <c r="P206" i="4"/>
  <c r="N206" i="4"/>
  <c r="M206" i="4"/>
  <c r="Q205" i="4"/>
  <c r="P205" i="4"/>
  <c r="N205" i="4"/>
  <c r="M205" i="4"/>
  <c r="Q204" i="4"/>
  <c r="P204" i="4"/>
  <c r="N204" i="4"/>
  <c r="M204" i="4"/>
  <c r="Q203" i="4"/>
  <c r="P203" i="4"/>
  <c r="N203" i="4"/>
  <c r="M203" i="4"/>
  <c r="Q202" i="4"/>
  <c r="P202" i="4"/>
  <c r="N202" i="4"/>
  <c r="M202" i="4"/>
  <c r="Q201" i="4"/>
  <c r="P201" i="4"/>
  <c r="N201" i="4"/>
  <c r="M201" i="4"/>
  <c r="Q200" i="4"/>
  <c r="P200" i="4"/>
  <c r="N200" i="4"/>
  <c r="M200" i="4"/>
  <c r="Q199" i="4"/>
  <c r="P199" i="4"/>
  <c r="N199" i="4"/>
  <c r="M199" i="4"/>
  <c r="Q198" i="4"/>
  <c r="P198" i="4"/>
  <c r="N198" i="4"/>
  <c r="M198" i="4"/>
  <c r="Q197" i="4"/>
  <c r="P197" i="4"/>
  <c r="N197" i="4"/>
  <c r="M197" i="4"/>
  <c r="Q196" i="4"/>
  <c r="P196" i="4"/>
  <c r="N196" i="4"/>
  <c r="M196" i="4"/>
  <c r="Q195" i="4"/>
  <c r="P195" i="4"/>
  <c r="N195" i="4"/>
  <c r="M195" i="4"/>
  <c r="Q194" i="4"/>
  <c r="P194" i="4"/>
  <c r="N194" i="4"/>
  <c r="M194" i="4"/>
  <c r="Q193" i="4"/>
  <c r="P193" i="4"/>
  <c r="N193" i="4"/>
  <c r="M193" i="4"/>
  <c r="Q192" i="4"/>
  <c r="P192" i="4"/>
  <c r="N192" i="4"/>
  <c r="M192" i="4"/>
  <c r="Q191" i="4"/>
  <c r="P191" i="4"/>
  <c r="N191" i="4"/>
  <c r="M191" i="4"/>
  <c r="Q190" i="4"/>
  <c r="P190" i="4"/>
  <c r="N190" i="4"/>
  <c r="M190" i="4"/>
  <c r="Q189" i="4"/>
  <c r="P189" i="4"/>
  <c r="N189" i="4"/>
  <c r="M189" i="4"/>
  <c r="Q188" i="4"/>
  <c r="P188" i="4"/>
  <c r="N188" i="4"/>
  <c r="M188" i="4"/>
  <c r="Q187" i="4"/>
  <c r="P187" i="4"/>
  <c r="N187" i="4"/>
  <c r="M187" i="4"/>
  <c r="Q186" i="4"/>
  <c r="P186" i="4"/>
  <c r="N186" i="4"/>
  <c r="M186" i="4"/>
  <c r="Q185" i="4"/>
  <c r="P185" i="4"/>
  <c r="N185" i="4"/>
  <c r="M185" i="4"/>
  <c r="Q184" i="4"/>
  <c r="P184" i="4"/>
  <c r="N184" i="4"/>
  <c r="M184" i="4"/>
  <c r="Q183" i="4"/>
  <c r="P183" i="4"/>
  <c r="N183" i="4"/>
  <c r="M183" i="4"/>
  <c r="Q182" i="4"/>
  <c r="P182" i="4"/>
  <c r="N182" i="4"/>
  <c r="M182" i="4"/>
  <c r="Q181" i="4"/>
  <c r="P181" i="4"/>
  <c r="N181" i="4"/>
  <c r="M181" i="4"/>
  <c r="Q180" i="4"/>
  <c r="P180" i="4"/>
  <c r="N180" i="4"/>
  <c r="M180" i="4"/>
  <c r="Q179" i="4"/>
  <c r="P179" i="4"/>
  <c r="N179" i="4"/>
  <c r="M179" i="4"/>
  <c r="Q178" i="4"/>
  <c r="P178" i="4"/>
  <c r="N178" i="4"/>
  <c r="M178" i="4"/>
  <c r="Q177" i="4"/>
  <c r="P177" i="4"/>
  <c r="N177" i="4"/>
  <c r="M177" i="4"/>
  <c r="Q176" i="4"/>
  <c r="P176" i="4"/>
  <c r="N176" i="4"/>
  <c r="M176" i="4"/>
  <c r="Q175" i="4"/>
  <c r="P175" i="4"/>
  <c r="N175" i="4"/>
  <c r="M175" i="4"/>
  <c r="Q174" i="4"/>
  <c r="P174" i="4"/>
  <c r="N174" i="4"/>
  <c r="M174" i="4"/>
  <c r="Q173" i="4"/>
  <c r="P173" i="4"/>
  <c r="N173" i="4"/>
  <c r="M173" i="4"/>
  <c r="Q172" i="4"/>
  <c r="P172" i="4"/>
  <c r="N172" i="4"/>
  <c r="M172" i="4"/>
  <c r="Q171" i="4"/>
  <c r="P171" i="4"/>
  <c r="N171" i="4"/>
  <c r="M171" i="4"/>
  <c r="Q170" i="4"/>
  <c r="P170" i="4"/>
  <c r="N170" i="4"/>
  <c r="M170" i="4"/>
  <c r="Q169" i="4"/>
  <c r="P169" i="4"/>
  <c r="N169" i="4"/>
  <c r="M169" i="4"/>
  <c r="Q168" i="4"/>
  <c r="P168" i="4"/>
  <c r="N168" i="4"/>
  <c r="M168" i="4"/>
  <c r="Q167" i="4"/>
  <c r="P167" i="4"/>
  <c r="N167" i="4"/>
  <c r="M167" i="4"/>
  <c r="Q166" i="4"/>
  <c r="P166" i="4"/>
  <c r="N166" i="4"/>
  <c r="M166" i="4"/>
  <c r="Q165" i="4"/>
  <c r="P165" i="4"/>
  <c r="N165" i="4"/>
  <c r="M165" i="4"/>
  <c r="Q164" i="4"/>
  <c r="P164" i="4"/>
  <c r="N164" i="4"/>
  <c r="M164" i="4"/>
  <c r="Q163" i="4"/>
  <c r="P163" i="4"/>
  <c r="N163" i="4"/>
  <c r="M163" i="4"/>
  <c r="Q162" i="4"/>
  <c r="P162" i="4"/>
  <c r="N162" i="4"/>
  <c r="M162" i="4"/>
  <c r="Q161" i="4"/>
  <c r="P161" i="4"/>
  <c r="N161" i="4"/>
  <c r="M161" i="4"/>
  <c r="Q160" i="4"/>
  <c r="P160" i="4"/>
  <c r="N160" i="4"/>
  <c r="M160" i="4"/>
  <c r="Q159" i="4"/>
  <c r="P159" i="4"/>
  <c r="N159" i="4"/>
  <c r="M159" i="4"/>
  <c r="Q158" i="4"/>
  <c r="P158" i="4"/>
  <c r="N158" i="4"/>
  <c r="M158" i="4"/>
  <c r="Q157" i="4"/>
  <c r="P157" i="4"/>
  <c r="N157" i="4"/>
  <c r="M157" i="4"/>
  <c r="Q156" i="4"/>
  <c r="P156" i="4"/>
  <c r="N156" i="4"/>
  <c r="M156" i="4"/>
  <c r="Q155" i="4"/>
  <c r="P155" i="4"/>
  <c r="N155" i="4"/>
  <c r="M155" i="4"/>
  <c r="Q154" i="4"/>
  <c r="P154" i="4"/>
  <c r="N154" i="4"/>
  <c r="M154" i="4"/>
  <c r="Q153" i="4"/>
  <c r="P153" i="4"/>
  <c r="N153" i="4"/>
  <c r="M153" i="4"/>
  <c r="Q152" i="4"/>
  <c r="P152" i="4"/>
  <c r="N152" i="4"/>
  <c r="M152" i="4"/>
  <c r="Q151" i="4"/>
  <c r="P151" i="4"/>
  <c r="N151" i="4"/>
  <c r="M151" i="4"/>
  <c r="Q150" i="4"/>
  <c r="P150" i="4"/>
  <c r="N150" i="4"/>
  <c r="M150" i="4"/>
  <c r="Q149" i="4"/>
  <c r="P149" i="4"/>
  <c r="N149" i="4"/>
  <c r="M149" i="4"/>
  <c r="Q148" i="4"/>
  <c r="P148" i="4"/>
  <c r="N148" i="4"/>
  <c r="M148" i="4"/>
  <c r="Q147" i="4"/>
  <c r="P147" i="4"/>
  <c r="N147" i="4"/>
  <c r="M147" i="4"/>
  <c r="Q146" i="4"/>
  <c r="P146" i="4"/>
  <c r="N146" i="4"/>
  <c r="M146" i="4"/>
  <c r="Q145" i="4"/>
  <c r="P145" i="4"/>
  <c r="N145" i="4"/>
  <c r="M145" i="4"/>
  <c r="Q144" i="4"/>
  <c r="P144" i="4"/>
  <c r="N144" i="4"/>
  <c r="M144" i="4"/>
  <c r="Q143" i="4"/>
  <c r="P143" i="4"/>
  <c r="N143" i="4"/>
  <c r="M143" i="4"/>
  <c r="Q142" i="4"/>
  <c r="P142" i="4"/>
  <c r="N142" i="4"/>
  <c r="M142" i="4"/>
  <c r="Q141" i="4"/>
  <c r="P141" i="4"/>
  <c r="N141" i="4"/>
  <c r="M141" i="4"/>
  <c r="Q140" i="4"/>
  <c r="P140" i="4"/>
  <c r="N140" i="4"/>
  <c r="M140" i="4"/>
  <c r="Q139" i="4"/>
  <c r="P139" i="4"/>
  <c r="N139" i="4"/>
  <c r="M139" i="4"/>
  <c r="Q138" i="4"/>
  <c r="P138" i="4"/>
  <c r="N138" i="4"/>
  <c r="M138" i="4"/>
  <c r="Q137" i="4"/>
  <c r="P137" i="4"/>
  <c r="N137" i="4"/>
  <c r="M137" i="4"/>
  <c r="Q136" i="4"/>
  <c r="P136" i="4"/>
  <c r="N136" i="4"/>
  <c r="M136" i="4"/>
  <c r="Q135" i="4"/>
  <c r="P135" i="4"/>
  <c r="N135" i="4"/>
  <c r="M135" i="4"/>
  <c r="Q134" i="4"/>
  <c r="P134" i="4"/>
  <c r="N134" i="4"/>
  <c r="M134" i="4"/>
  <c r="Q133" i="4"/>
  <c r="P133" i="4"/>
  <c r="N133" i="4"/>
  <c r="M133" i="4"/>
  <c r="Q132" i="4"/>
  <c r="P132" i="4"/>
  <c r="N132" i="4"/>
  <c r="M132" i="4"/>
  <c r="Q131" i="4"/>
  <c r="P131" i="4"/>
  <c r="N131" i="4"/>
  <c r="M131" i="4"/>
  <c r="Q130" i="4"/>
  <c r="P130" i="4"/>
  <c r="N130" i="4"/>
  <c r="M130" i="4"/>
  <c r="Q129" i="4"/>
  <c r="P129" i="4"/>
  <c r="N129" i="4"/>
  <c r="M129" i="4"/>
  <c r="Q128" i="4"/>
  <c r="P128" i="4"/>
  <c r="N128" i="4"/>
  <c r="M128" i="4"/>
  <c r="Q127" i="4"/>
  <c r="P127" i="4"/>
  <c r="N127" i="4"/>
  <c r="M127" i="4"/>
  <c r="Q126" i="4"/>
  <c r="P126" i="4"/>
  <c r="N126" i="4"/>
  <c r="M126" i="4"/>
  <c r="Q125" i="4"/>
  <c r="P125" i="4"/>
  <c r="N125" i="4"/>
  <c r="M125" i="4"/>
  <c r="Q124" i="4"/>
  <c r="P124" i="4"/>
  <c r="N124" i="4"/>
  <c r="M124" i="4"/>
  <c r="Q123" i="4"/>
  <c r="P123" i="4"/>
  <c r="N123" i="4"/>
  <c r="M123" i="4"/>
  <c r="Q122" i="4"/>
  <c r="P122" i="4"/>
  <c r="N122" i="4"/>
  <c r="M122" i="4"/>
  <c r="Q121" i="4"/>
  <c r="P121" i="4"/>
  <c r="N121" i="4"/>
  <c r="M121" i="4"/>
  <c r="Q120" i="4"/>
  <c r="P120" i="4"/>
  <c r="N120" i="4"/>
  <c r="M120" i="4"/>
  <c r="Q119" i="4"/>
  <c r="P119" i="4"/>
  <c r="N119" i="4"/>
  <c r="M119" i="4"/>
  <c r="Q118" i="4"/>
  <c r="P118" i="4"/>
  <c r="N118" i="4"/>
  <c r="M118" i="4"/>
  <c r="Q117" i="4"/>
  <c r="P117" i="4"/>
  <c r="N117" i="4"/>
  <c r="M117" i="4"/>
  <c r="Q116" i="4"/>
  <c r="P116" i="4"/>
  <c r="N116" i="4"/>
  <c r="M116" i="4"/>
  <c r="Q115" i="4"/>
  <c r="P115" i="4"/>
  <c r="N115" i="4"/>
  <c r="M115" i="4"/>
  <c r="Q114" i="4"/>
  <c r="P114" i="4"/>
  <c r="N114" i="4"/>
  <c r="M114" i="4"/>
  <c r="Q113" i="4"/>
  <c r="P113" i="4"/>
  <c r="N113" i="4"/>
  <c r="M113" i="4"/>
  <c r="Q112" i="4"/>
  <c r="P112" i="4"/>
  <c r="N112" i="4"/>
  <c r="M112" i="4"/>
  <c r="Q111" i="4"/>
  <c r="P111" i="4"/>
  <c r="N111" i="4"/>
  <c r="M111" i="4"/>
  <c r="Q110" i="4"/>
  <c r="P110" i="4"/>
  <c r="N110" i="4"/>
  <c r="M110" i="4"/>
  <c r="Q109" i="4"/>
  <c r="P109" i="4"/>
  <c r="N109" i="4"/>
  <c r="M109" i="4"/>
  <c r="Q108" i="4"/>
  <c r="P108" i="4"/>
  <c r="N108" i="4"/>
  <c r="M108" i="4"/>
  <c r="Q107" i="4"/>
  <c r="P107" i="4"/>
  <c r="N107" i="4"/>
  <c r="M107" i="4"/>
  <c r="Q106" i="4"/>
  <c r="P106" i="4"/>
  <c r="N106" i="4"/>
  <c r="M106" i="4"/>
  <c r="Q105" i="4"/>
  <c r="P105" i="4"/>
  <c r="N105" i="4"/>
  <c r="M105" i="4"/>
  <c r="Q104" i="4"/>
  <c r="P104" i="4"/>
  <c r="N104" i="4"/>
  <c r="M104" i="4"/>
  <c r="Q103" i="4"/>
  <c r="P103" i="4"/>
  <c r="N103" i="4"/>
  <c r="M103" i="4"/>
  <c r="Q102" i="4"/>
  <c r="P102" i="4"/>
  <c r="N102" i="4"/>
  <c r="M102" i="4"/>
  <c r="Q101" i="4"/>
  <c r="P101" i="4"/>
  <c r="N101" i="4"/>
  <c r="M101" i="4"/>
  <c r="Q100" i="4"/>
  <c r="P100" i="4"/>
  <c r="N100" i="4"/>
  <c r="M100" i="4"/>
  <c r="Q99" i="4"/>
  <c r="P99" i="4"/>
  <c r="N99" i="4"/>
  <c r="M99" i="4"/>
  <c r="Q98" i="4"/>
  <c r="P98" i="4"/>
  <c r="N98" i="4"/>
  <c r="M98" i="4"/>
  <c r="Q97" i="4"/>
  <c r="P97" i="4"/>
  <c r="N97" i="4"/>
  <c r="M97" i="4"/>
  <c r="Q96" i="4"/>
  <c r="P96" i="4"/>
  <c r="N96" i="4"/>
  <c r="M96" i="4"/>
  <c r="Q95" i="4"/>
  <c r="P95" i="4"/>
  <c r="N95" i="4"/>
  <c r="M95" i="4"/>
  <c r="Q94" i="4"/>
  <c r="P94" i="4"/>
  <c r="N94" i="4"/>
  <c r="M94" i="4"/>
  <c r="Q93" i="4"/>
  <c r="P93" i="4"/>
  <c r="N93" i="4"/>
  <c r="M93" i="4"/>
  <c r="Q92" i="4"/>
  <c r="P92" i="4"/>
  <c r="N92" i="4"/>
  <c r="M92" i="4"/>
  <c r="Q91" i="4"/>
  <c r="P91" i="4"/>
  <c r="N91" i="4"/>
  <c r="M91" i="4"/>
  <c r="Q90" i="4"/>
  <c r="P90" i="4"/>
  <c r="N90" i="4"/>
  <c r="M90" i="4"/>
  <c r="Q89" i="4"/>
  <c r="P89" i="4"/>
  <c r="N89" i="4"/>
  <c r="M89" i="4"/>
  <c r="Q88" i="4"/>
  <c r="P88" i="4"/>
  <c r="N88" i="4"/>
  <c r="M88" i="4"/>
  <c r="Q87" i="4"/>
  <c r="P87" i="4"/>
  <c r="N87" i="4"/>
  <c r="M87" i="4"/>
  <c r="Q86" i="4"/>
  <c r="P86" i="4"/>
  <c r="N86" i="4"/>
  <c r="M86" i="4"/>
  <c r="Q85" i="4"/>
  <c r="P85" i="4"/>
  <c r="N85" i="4"/>
  <c r="M85" i="4"/>
  <c r="Q84" i="4"/>
  <c r="P84" i="4"/>
  <c r="N84" i="4"/>
  <c r="M84" i="4"/>
  <c r="Q83" i="4"/>
  <c r="P83" i="4"/>
  <c r="N83" i="4"/>
  <c r="M83" i="4"/>
  <c r="Q82" i="4"/>
  <c r="P82" i="4"/>
  <c r="N82" i="4"/>
  <c r="M82" i="4"/>
  <c r="Q81" i="4"/>
  <c r="P81" i="4"/>
  <c r="N81" i="4"/>
  <c r="M81" i="4"/>
  <c r="Q80" i="4"/>
  <c r="P80" i="4"/>
  <c r="N80" i="4"/>
  <c r="M80" i="4"/>
  <c r="Q79" i="4"/>
  <c r="P79" i="4"/>
  <c r="N79" i="4"/>
  <c r="M79" i="4"/>
  <c r="Q78" i="4"/>
  <c r="P78" i="4"/>
  <c r="N78" i="4"/>
  <c r="M78" i="4"/>
  <c r="Q77" i="4"/>
  <c r="P77" i="4"/>
  <c r="N77" i="4"/>
  <c r="M77" i="4"/>
  <c r="Q76" i="4"/>
  <c r="P76" i="4"/>
  <c r="N76" i="4"/>
  <c r="M76" i="4"/>
  <c r="Q75" i="4"/>
  <c r="P75" i="4"/>
  <c r="N75" i="4"/>
  <c r="M75" i="4"/>
  <c r="Q74" i="4"/>
  <c r="P74" i="4"/>
  <c r="N74" i="4"/>
  <c r="M74" i="4"/>
  <c r="Q73" i="4"/>
  <c r="P73" i="4"/>
  <c r="N73" i="4"/>
  <c r="M73" i="4"/>
  <c r="Q72" i="4"/>
  <c r="P72" i="4"/>
  <c r="N72" i="4"/>
  <c r="M72" i="4"/>
  <c r="Q71" i="4"/>
  <c r="P71" i="4"/>
  <c r="N71" i="4"/>
  <c r="M71" i="4"/>
  <c r="Q70" i="4"/>
  <c r="P70" i="4"/>
  <c r="N70" i="4"/>
  <c r="M70" i="4"/>
  <c r="Q69" i="4"/>
  <c r="P69" i="4"/>
  <c r="N69" i="4"/>
  <c r="M69" i="4"/>
  <c r="Q68" i="4"/>
  <c r="P68" i="4"/>
  <c r="N68" i="4"/>
  <c r="M68" i="4"/>
  <c r="Q67" i="4"/>
  <c r="P67" i="4"/>
  <c r="N67" i="4"/>
  <c r="M67" i="4"/>
  <c r="Q66" i="4"/>
  <c r="P66" i="4"/>
  <c r="N66" i="4"/>
  <c r="M66" i="4"/>
  <c r="Q65" i="4"/>
  <c r="P65" i="4"/>
  <c r="N65" i="4"/>
  <c r="M65" i="4"/>
  <c r="Q64" i="4"/>
  <c r="P64" i="4"/>
  <c r="N64" i="4"/>
  <c r="M64" i="4"/>
  <c r="Q63" i="4"/>
  <c r="P63" i="4"/>
  <c r="N63" i="4"/>
  <c r="M63" i="4"/>
  <c r="Q62" i="4"/>
  <c r="P62" i="4"/>
  <c r="N62" i="4"/>
  <c r="M62" i="4"/>
  <c r="Q61" i="4"/>
  <c r="P61" i="4"/>
  <c r="N61" i="4"/>
  <c r="M61" i="4"/>
  <c r="Q60" i="4"/>
  <c r="P60" i="4"/>
  <c r="N60" i="4"/>
  <c r="M60" i="4"/>
  <c r="Q59" i="4"/>
  <c r="P59" i="4"/>
  <c r="N59" i="4"/>
  <c r="M59" i="4"/>
  <c r="Q58" i="4"/>
  <c r="P58" i="4"/>
  <c r="N58" i="4"/>
  <c r="M58" i="4"/>
  <c r="Q57" i="4"/>
  <c r="P57" i="4"/>
  <c r="N57" i="4"/>
  <c r="M57" i="4"/>
  <c r="Q56" i="4"/>
  <c r="P56" i="4"/>
  <c r="N56" i="4"/>
  <c r="M56" i="4"/>
  <c r="Q55" i="4"/>
  <c r="P55" i="4"/>
  <c r="N55" i="4"/>
  <c r="M55" i="4"/>
  <c r="Q54" i="4"/>
  <c r="P54" i="4"/>
  <c r="N54" i="4"/>
  <c r="M54" i="4"/>
  <c r="Q53" i="4"/>
  <c r="P53" i="4"/>
  <c r="N53" i="4"/>
  <c r="M53" i="4"/>
  <c r="Q52" i="4"/>
  <c r="P52" i="4"/>
  <c r="N52" i="4"/>
  <c r="M52" i="4"/>
  <c r="Q51" i="4"/>
  <c r="P51" i="4"/>
  <c r="N51" i="4"/>
  <c r="M51" i="4"/>
  <c r="Q50" i="4"/>
  <c r="P50" i="4"/>
  <c r="N50" i="4"/>
  <c r="M50" i="4"/>
  <c r="Q49" i="4"/>
  <c r="P49" i="4"/>
  <c r="N49" i="4"/>
  <c r="M49" i="4"/>
  <c r="Q48" i="4"/>
  <c r="P48" i="4"/>
  <c r="N48" i="4"/>
  <c r="M48" i="4"/>
  <c r="Q47" i="4"/>
  <c r="P47" i="4"/>
  <c r="N47" i="4"/>
  <c r="M47" i="4"/>
  <c r="Q46" i="4"/>
  <c r="P46" i="4"/>
  <c r="N46" i="4"/>
  <c r="M46" i="4"/>
  <c r="Q45" i="4"/>
  <c r="P45" i="4"/>
  <c r="N45" i="4"/>
  <c r="M45" i="4"/>
  <c r="Q44" i="4"/>
  <c r="P44" i="4"/>
  <c r="N44" i="4"/>
  <c r="M44" i="4"/>
  <c r="Q43" i="4"/>
  <c r="P43" i="4"/>
  <c r="N43" i="4"/>
  <c r="M43" i="4"/>
  <c r="Q42" i="4"/>
  <c r="P42" i="4"/>
  <c r="N42" i="4"/>
  <c r="M42" i="4"/>
  <c r="Q41" i="4"/>
  <c r="P41" i="4"/>
  <c r="N41" i="4"/>
  <c r="M41" i="4"/>
  <c r="Q40" i="4"/>
  <c r="P40" i="4"/>
  <c r="N40" i="4"/>
  <c r="M40" i="4"/>
  <c r="Q39" i="4"/>
  <c r="P39" i="4"/>
  <c r="N39" i="4"/>
  <c r="M39" i="4"/>
  <c r="O1021" i="3"/>
  <c r="N1021" i="3"/>
  <c r="L1021" i="3"/>
  <c r="O1020" i="3"/>
  <c r="N1020" i="3"/>
  <c r="L1020" i="3"/>
  <c r="O1019" i="3"/>
  <c r="N1019" i="3"/>
  <c r="L1019" i="3"/>
  <c r="O1018" i="3"/>
  <c r="N1018" i="3"/>
  <c r="L1018" i="3"/>
  <c r="O1017" i="3"/>
  <c r="N1017" i="3"/>
  <c r="L1017" i="3"/>
  <c r="O1016" i="3"/>
  <c r="N1016" i="3"/>
  <c r="L1016" i="3"/>
  <c r="O1015" i="3"/>
  <c r="N1015" i="3"/>
  <c r="L1015" i="3"/>
  <c r="O1014" i="3"/>
  <c r="N1014" i="3"/>
  <c r="L1014" i="3"/>
  <c r="O1013" i="3"/>
  <c r="N1013" i="3"/>
  <c r="L1013" i="3"/>
  <c r="O1012" i="3"/>
  <c r="N1012" i="3"/>
  <c r="L1012" i="3"/>
  <c r="O1011" i="3"/>
  <c r="N1011" i="3"/>
  <c r="L1011" i="3"/>
  <c r="O1010" i="3"/>
  <c r="N1010" i="3"/>
  <c r="L1010" i="3"/>
  <c r="O1009" i="3"/>
  <c r="N1009" i="3"/>
  <c r="L1009" i="3"/>
  <c r="O1008" i="3"/>
  <c r="N1008" i="3"/>
  <c r="L1008" i="3"/>
  <c r="O1007" i="3"/>
  <c r="N1007" i="3"/>
  <c r="L1007" i="3"/>
  <c r="O1006" i="3"/>
  <c r="N1006" i="3"/>
  <c r="L1006" i="3"/>
  <c r="O1005" i="3"/>
  <c r="N1005" i="3"/>
  <c r="L1005" i="3"/>
  <c r="O1004" i="3"/>
  <c r="N1004" i="3"/>
  <c r="L1004" i="3"/>
  <c r="O1003" i="3"/>
  <c r="N1003" i="3"/>
  <c r="L1003" i="3"/>
  <c r="O1002" i="3"/>
  <c r="N1002" i="3"/>
  <c r="L1002" i="3"/>
  <c r="O1001" i="3"/>
  <c r="N1001" i="3"/>
  <c r="L1001" i="3"/>
  <c r="O1000" i="3"/>
  <c r="N1000" i="3"/>
  <c r="L1000" i="3"/>
  <c r="O999" i="3"/>
  <c r="N999" i="3"/>
  <c r="L999" i="3"/>
  <c r="O998" i="3"/>
  <c r="N998" i="3"/>
  <c r="L998" i="3"/>
  <c r="O997" i="3"/>
  <c r="N997" i="3"/>
  <c r="L997" i="3"/>
  <c r="O996" i="3"/>
  <c r="N996" i="3"/>
  <c r="L996" i="3"/>
  <c r="O995" i="3"/>
  <c r="N995" i="3"/>
  <c r="L995" i="3"/>
  <c r="O994" i="3"/>
  <c r="N994" i="3"/>
  <c r="L994" i="3"/>
  <c r="O993" i="3"/>
  <c r="N993" i="3"/>
  <c r="L993" i="3"/>
  <c r="O992" i="3"/>
  <c r="N992" i="3"/>
  <c r="L992" i="3"/>
  <c r="O991" i="3"/>
  <c r="N991" i="3"/>
  <c r="L991" i="3"/>
  <c r="O990" i="3"/>
  <c r="N990" i="3"/>
  <c r="L990" i="3"/>
  <c r="O989" i="3"/>
  <c r="N989" i="3"/>
  <c r="L989" i="3"/>
  <c r="O988" i="3"/>
  <c r="N988" i="3"/>
  <c r="L988" i="3"/>
  <c r="O987" i="3"/>
  <c r="N987" i="3"/>
  <c r="L987" i="3"/>
  <c r="O986" i="3"/>
  <c r="N986" i="3"/>
  <c r="L986" i="3"/>
  <c r="O985" i="3"/>
  <c r="N985" i="3"/>
  <c r="L985" i="3"/>
  <c r="O984" i="3"/>
  <c r="N984" i="3"/>
  <c r="L984" i="3"/>
  <c r="O983" i="3"/>
  <c r="N983" i="3"/>
  <c r="L983" i="3"/>
  <c r="O982" i="3"/>
  <c r="N982" i="3"/>
  <c r="L982" i="3"/>
  <c r="O981" i="3"/>
  <c r="N981" i="3"/>
  <c r="L981" i="3"/>
  <c r="O980" i="3"/>
  <c r="N980" i="3"/>
  <c r="L980" i="3"/>
  <c r="O979" i="3"/>
  <c r="N979" i="3"/>
  <c r="L979" i="3"/>
  <c r="O978" i="3"/>
  <c r="N978" i="3"/>
  <c r="L978" i="3"/>
  <c r="O977" i="3"/>
  <c r="N977" i="3"/>
  <c r="L977" i="3"/>
  <c r="O976" i="3"/>
  <c r="N976" i="3"/>
  <c r="L976" i="3"/>
  <c r="O975" i="3"/>
  <c r="N975" i="3"/>
  <c r="L975" i="3"/>
  <c r="O974" i="3"/>
  <c r="N974" i="3"/>
  <c r="L974" i="3"/>
  <c r="O973" i="3"/>
  <c r="N973" i="3"/>
  <c r="L973" i="3"/>
  <c r="O972" i="3"/>
  <c r="N972" i="3"/>
  <c r="L972" i="3"/>
  <c r="O971" i="3"/>
  <c r="N971" i="3"/>
  <c r="L971" i="3"/>
  <c r="O970" i="3"/>
  <c r="N970" i="3"/>
  <c r="L970" i="3"/>
  <c r="O969" i="3"/>
  <c r="N969" i="3"/>
  <c r="L969" i="3"/>
  <c r="O968" i="3"/>
  <c r="N968" i="3"/>
  <c r="L968" i="3"/>
  <c r="O967" i="3"/>
  <c r="N967" i="3"/>
  <c r="L967" i="3"/>
  <c r="O966" i="3"/>
  <c r="N966" i="3"/>
  <c r="L966" i="3"/>
  <c r="O965" i="3"/>
  <c r="N965" i="3"/>
  <c r="L965" i="3"/>
  <c r="O964" i="3"/>
  <c r="N964" i="3"/>
  <c r="L964" i="3"/>
  <c r="O963" i="3"/>
  <c r="N963" i="3"/>
  <c r="L963" i="3"/>
  <c r="O962" i="3"/>
  <c r="N962" i="3"/>
  <c r="L962" i="3"/>
  <c r="O961" i="3"/>
  <c r="N961" i="3"/>
  <c r="L961" i="3"/>
  <c r="O960" i="3"/>
  <c r="N960" i="3"/>
  <c r="L960" i="3"/>
  <c r="O959" i="3"/>
  <c r="N959" i="3"/>
  <c r="L959" i="3"/>
  <c r="O958" i="3"/>
  <c r="N958" i="3"/>
  <c r="L958" i="3"/>
  <c r="O957" i="3"/>
  <c r="N957" i="3"/>
  <c r="L957" i="3"/>
  <c r="O956" i="3"/>
  <c r="N956" i="3"/>
  <c r="L956" i="3"/>
  <c r="O955" i="3"/>
  <c r="N955" i="3"/>
  <c r="L955" i="3"/>
  <c r="O954" i="3"/>
  <c r="N954" i="3"/>
  <c r="L954" i="3"/>
  <c r="O953" i="3"/>
  <c r="N953" i="3"/>
  <c r="L953" i="3"/>
  <c r="O952" i="3"/>
  <c r="N952" i="3"/>
  <c r="L952" i="3"/>
  <c r="O951" i="3"/>
  <c r="N951" i="3"/>
  <c r="L951" i="3"/>
  <c r="O950" i="3"/>
  <c r="N950" i="3"/>
  <c r="L950" i="3"/>
  <c r="O949" i="3"/>
  <c r="N949" i="3"/>
  <c r="L949" i="3"/>
  <c r="O948" i="3"/>
  <c r="N948" i="3"/>
  <c r="L948" i="3"/>
  <c r="O947" i="3"/>
  <c r="N947" i="3"/>
  <c r="L947" i="3"/>
  <c r="O946" i="3"/>
  <c r="N946" i="3"/>
  <c r="L946" i="3"/>
  <c r="O945" i="3"/>
  <c r="N945" i="3"/>
  <c r="L945" i="3"/>
  <c r="O944" i="3"/>
  <c r="N944" i="3"/>
  <c r="L944" i="3"/>
  <c r="O943" i="3"/>
  <c r="N943" i="3"/>
  <c r="L943" i="3"/>
  <c r="O942" i="3"/>
  <c r="N942" i="3"/>
  <c r="L942" i="3"/>
  <c r="O941" i="3"/>
  <c r="N941" i="3"/>
  <c r="L941" i="3"/>
  <c r="O940" i="3"/>
  <c r="N940" i="3"/>
  <c r="L940" i="3"/>
  <c r="O939" i="3"/>
  <c r="N939" i="3"/>
  <c r="L939" i="3"/>
  <c r="O938" i="3"/>
  <c r="N938" i="3"/>
  <c r="L938" i="3"/>
  <c r="O937" i="3"/>
  <c r="N937" i="3"/>
  <c r="L937" i="3"/>
  <c r="O936" i="3"/>
  <c r="N936" i="3"/>
  <c r="L936" i="3"/>
  <c r="O935" i="3"/>
  <c r="N935" i="3"/>
  <c r="L935" i="3"/>
  <c r="O934" i="3"/>
  <c r="N934" i="3"/>
  <c r="L934" i="3"/>
  <c r="O933" i="3"/>
  <c r="N933" i="3"/>
  <c r="L933" i="3"/>
  <c r="O932" i="3"/>
  <c r="N932" i="3"/>
  <c r="L932" i="3"/>
  <c r="O931" i="3"/>
  <c r="N931" i="3"/>
  <c r="L931" i="3"/>
  <c r="O930" i="3"/>
  <c r="N930" i="3"/>
  <c r="L930" i="3"/>
  <c r="O929" i="3"/>
  <c r="N929" i="3"/>
  <c r="L929" i="3"/>
  <c r="O928" i="3"/>
  <c r="N928" i="3"/>
  <c r="L928" i="3"/>
  <c r="O927" i="3"/>
  <c r="N927" i="3"/>
  <c r="L927" i="3"/>
  <c r="O926" i="3"/>
  <c r="N926" i="3"/>
  <c r="L926" i="3"/>
  <c r="O925" i="3"/>
  <c r="N925" i="3"/>
  <c r="L925" i="3"/>
  <c r="O924" i="3"/>
  <c r="N924" i="3"/>
  <c r="L924" i="3"/>
  <c r="O923" i="3"/>
  <c r="N923" i="3"/>
  <c r="L923" i="3"/>
  <c r="O922" i="3"/>
  <c r="N922" i="3"/>
  <c r="L922" i="3"/>
  <c r="O921" i="3"/>
  <c r="N921" i="3"/>
  <c r="L921" i="3"/>
  <c r="O920" i="3"/>
  <c r="N920" i="3"/>
  <c r="L920" i="3"/>
  <c r="O919" i="3"/>
  <c r="N919" i="3"/>
  <c r="L919" i="3"/>
  <c r="O918" i="3"/>
  <c r="N918" i="3"/>
  <c r="L918" i="3"/>
  <c r="O917" i="3"/>
  <c r="N917" i="3"/>
  <c r="L917" i="3"/>
  <c r="O916" i="3"/>
  <c r="N916" i="3"/>
  <c r="L916" i="3"/>
  <c r="O915" i="3"/>
  <c r="N915" i="3"/>
  <c r="L915" i="3"/>
  <c r="O914" i="3"/>
  <c r="N914" i="3"/>
  <c r="L914" i="3"/>
  <c r="O913" i="3"/>
  <c r="N913" i="3"/>
  <c r="L913" i="3"/>
  <c r="O912" i="3"/>
  <c r="N912" i="3"/>
  <c r="L912" i="3"/>
  <c r="O911" i="3"/>
  <c r="N911" i="3"/>
  <c r="L911" i="3"/>
  <c r="O910" i="3"/>
  <c r="N910" i="3"/>
  <c r="L910" i="3"/>
  <c r="O909" i="3"/>
  <c r="N909" i="3"/>
  <c r="L909" i="3"/>
  <c r="O908" i="3"/>
  <c r="N908" i="3"/>
  <c r="L908" i="3"/>
  <c r="O907" i="3"/>
  <c r="N907" i="3"/>
  <c r="L907" i="3"/>
  <c r="O906" i="3"/>
  <c r="N906" i="3"/>
  <c r="L906" i="3"/>
  <c r="O905" i="3"/>
  <c r="N905" i="3"/>
  <c r="L905" i="3"/>
  <c r="O904" i="3"/>
  <c r="N904" i="3"/>
  <c r="L904" i="3"/>
  <c r="O903" i="3"/>
  <c r="N903" i="3"/>
  <c r="L903" i="3"/>
  <c r="O902" i="3"/>
  <c r="N902" i="3"/>
  <c r="L902" i="3"/>
  <c r="O901" i="3"/>
  <c r="N901" i="3"/>
  <c r="L901" i="3"/>
  <c r="O900" i="3"/>
  <c r="N900" i="3"/>
  <c r="L900" i="3"/>
  <c r="O899" i="3"/>
  <c r="N899" i="3"/>
  <c r="L899" i="3"/>
  <c r="O898" i="3"/>
  <c r="N898" i="3"/>
  <c r="L898" i="3"/>
  <c r="O897" i="3"/>
  <c r="N897" i="3"/>
  <c r="L897" i="3"/>
  <c r="O896" i="3"/>
  <c r="N896" i="3"/>
  <c r="L896" i="3"/>
  <c r="O895" i="3"/>
  <c r="N895" i="3"/>
  <c r="L895" i="3"/>
  <c r="O894" i="3"/>
  <c r="N894" i="3"/>
  <c r="L894" i="3"/>
  <c r="O893" i="3"/>
  <c r="N893" i="3"/>
  <c r="L893" i="3"/>
  <c r="O892" i="3"/>
  <c r="N892" i="3"/>
  <c r="L892" i="3"/>
  <c r="O891" i="3"/>
  <c r="N891" i="3"/>
  <c r="L891" i="3"/>
  <c r="O890" i="3"/>
  <c r="N890" i="3"/>
  <c r="L890" i="3"/>
  <c r="O889" i="3"/>
  <c r="N889" i="3"/>
  <c r="L889" i="3"/>
  <c r="O888" i="3"/>
  <c r="N888" i="3"/>
  <c r="L888" i="3"/>
  <c r="O887" i="3"/>
  <c r="N887" i="3"/>
  <c r="L887" i="3"/>
  <c r="O886" i="3"/>
  <c r="N886" i="3"/>
  <c r="L886" i="3"/>
  <c r="O885" i="3"/>
  <c r="N885" i="3"/>
  <c r="L885" i="3"/>
  <c r="O884" i="3"/>
  <c r="N884" i="3"/>
  <c r="L884" i="3"/>
  <c r="O883" i="3"/>
  <c r="N883" i="3"/>
  <c r="L883" i="3"/>
  <c r="O882" i="3"/>
  <c r="N882" i="3"/>
  <c r="L882" i="3"/>
  <c r="O881" i="3"/>
  <c r="N881" i="3"/>
  <c r="L881" i="3"/>
  <c r="O880" i="3"/>
  <c r="N880" i="3"/>
  <c r="L880" i="3"/>
  <c r="O879" i="3"/>
  <c r="N879" i="3"/>
  <c r="L879" i="3"/>
  <c r="O878" i="3"/>
  <c r="N878" i="3"/>
  <c r="L878" i="3"/>
  <c r="O877" i="3"/>
  <c r="N877" i="3"/>
  <c r="L877" i="3"/>
  <c r="O876" i="3"/>
  <c r="N876" i="3"/>
  <c r="L876" i="3"/>
  <c r="O875" i="3"/>
  <c r="N875" i="3"/>
  <c r="L875" i="3"/>
  <c r="O874" i="3"/>
  <c r="N874" i="3"/>
  <c r="L874" i="3"/>
  <c r="O873" i="3"/>
  <c r="N873" i="3"/>
  <c r="L873" i="3"/>
  <c r="O872" i="3"/>
  <c r="N872" i="3"/>
  <c r="L872" i="3"/>
  <c r="O871" i="3"/>
  <c r="N871" i="3"/>
  <c r="L871" i="3"/>
  <c r="O870" i="3"/>
  <c r="N870" i="3"/>
  <c r="L870" i="3"/>
  <c r="O869" i="3"/>
  <c r="N869" i="3"/>
  <c r="L869" i="3"/>
  <c r="O868" i="3"/>
  <c r="N868" i="3"/>
  <c r="L868" i="3"/>
  <c r="O867" i="3"/>
  <c r="N867" i="3"/>
  <c r="L867" i="3"/>
  <c r="O866" i="3"/>
  <c r="N866" i="3"/>
  <c r="L866" i="3"/>
  <c r="O865" i="3"/>
  <c r="N865" i="3"/>
  <c r="L865" i="3"/>
  <c r="O864" i="3"/>
  <c r="N864" i="3"/>
  <c r="L864" i="3"/>
  <c r="O863" i="3"/>
  <c r="N863" i="3"/>
  <c r="L863" i="3"/>
  <c r="O862" i="3"/>
  <c r="N862" i="3"/>
  <c r="L862" i="3"/>
  <c r="O861" i="3"/>
  <c r="N861" i="3"/>
  <c r="L861" i="3"/>
  <c r="O860" i="3"/>
  <c r="N860" i="3"/>
  <c r="L860" i="3"/>
  <c r="O859" i="3"/>
  <c r="N859" i="3"/>
  <c r="L859" i="3"/>
  <c r="O858" i="3"/>
  <c r="N858" i="3"/>
  <c r="L858" i="3"/>
  <c r="O857" i="3"/>
  <c r="N857" i="3"/>
  <c r="L857" i="3"/>
  <c r="O856" i="3"/>
  <c r="N856" i="3"/>
  <c r="L856" i="3"/>
  <c r="O855" i="3"/>
  <c r="N855" i="3"/>
  <c r="L855" i="3"/>
  <c r="O854" i="3"/>
  <c r="N854" i="3"/>
  <c r="L854" i="3"/>
  <c r="O853" i="3"/>
  <c r="N853" i="3"/>
  <c r="L853" i="3"/>
  <c r="O852" i="3"/>
  <c r="N852" i="3"/>
  <c r="L852" i="3"/>
  <c r="O851" i="3"/>
  <c r="N851" i="3"/>
  <c r="L851" i="3"/>
  <c r="O850" i="3"/>
  <c r="N850" i="3"/>
  <c r="L850" i="3"/>
  <c r="O849" i="3"/>
  <c r="N849" i="3"/>
  <c r="L849" i="3"/>
  <c r="O848" i="3"/>
  <c r="N848" i="3"/>
  <c r="L848" i="3"/>
  <c r="O847" i="3"/>
  <c r="N847" i="3"/>
  <c r="L847" i="3"/>
  <c r="O846" i="3"/>
  <c r="N846" i="3"/>
  <c r="L846" i="3"/>
  <c r="O845" i="3"/>
  <c r="N845" i="3"/>
  <c r="L845" i="3"/>
  <c r="O844" i="3"/>
  <c r="N844" i="3"/>
  <c r="L844" i="3"/>
  <c r="O843" i="3"/>
  <c r="N843" i="3"/>
  <c r="L843" i="3"/>
  <c r="O842" i="3"/>
  <c r="N842" i="3"/>
  <c r="L842" i="3"/>
  <c r="O841" i="3"/>
  <c r="N841" i="3"/>
  <c r="L841" i="3"/>
  <c r="O840" i="3"/>
  <c r="N840" i="3"/>
  <c r="L840" i="3"/>
  <c r="O839" i="3"/>
  <c r="N839" i="3"/>
  <c r="L839" i="3"/>
  <c r="O838" i="3"/>
  <c r="N838" i="3"/>
  <c r="L838" i="3"/>
  <c r="O837" i="3"/>
  <c r="N837" i="3"/>
  <c r="L837" i="3"/>
  <c r="O836" i="3"/>
  <c r="N836" i="3"/>
  <c r="L836" i="3"/>
  <c r="O835" i="3"/>
  <c r="N835" i="3"/>
  <c r="L835" i="3"/>
  <c r="O834" i="3"/>
  <c r="N834" i="3"/>
  <c r="L834" i="3"/>
  <c r="O833" i="3"/>
  <c r="N833" i="3"/>
  <c r="L833" i="3"/>
  <c r="O832" i="3"/>
  <c r="N832" i="3"/>
  <c r="L832" i="3"/>
  <c r="O831" i="3"/>
  <c r="N831" i="3"/>
  <c r="L831" i="3"/>
  <c r="O830" i="3"/>
  <c r="N830" i="3"/>
  <c r="L830" i="3"/>
  <c r="O829" i="3"/>
  <c r="N829" i="3"/>
  <c r="L829" i="3"/>
  <c r="O828" i="3"/>
  <c r="N828" i="3"/>
  <c r="L828" i="3"/>
  <c r="O827" i="3"/>
  <c r="N827" i="3"/>
  <c r="L827" i="3"/>
  <c r="O826" i="3"/>
  <c r="N826" i="3"/>
  <c r="L826" i="3"/>
  <c r="O825" i="3"/>
  <c r="N825" i="3"/>
  <c r="L825" i="3"/>
  <c r="O824" i="3"/>
  <c r="N824" i="3"/>
  <c r="L824" i="3"/>
  <c r="O823" i="3"/>
  <c r="N823" i="3"/>
  <c r="L823" i="3"/>
  <c r="O822" i="3"/>
  <c r="N822" i="3"/>
  <c r="L822" i="3"/>
  <c r="O821" i="3"/>
  <c r="N821" i="3"/>
  <c r="L821" i="3"/>
  <c r="O820" i="3"/>
  <c r="N820" i="3"/>
  <c r="L820" i="3"/>
  <c r="O819" i="3"/>
  <c r="N819" i="3"/>
  <c r="L819" i="3"/>
  <c r="O818" i="3"/>
  <c r="N818" i="3"/>
  <c r="L818" i="3"/>
  <c r="O817" i="3"/>
  <c r="N817" i="3"/>
  <c r="L817" i="3"/>
  <c r="O816" i="3"/>
  <c r="N816" i="3"/>
  <c r="L816" i="3"/>
  <c r="O815" i="3"/>
  <c r="N815" i="3"/>
  <c r="L815" i="3"/>
  <c r="O814" i="3"/>
  <c r="N814" i="3"/>
  <c r="L814" i="3"/>
  <c r="O813" i="3"/>
  <c r="N813" i="3"/>
  <c r="L813" i="3"/>
  <c r="O812" i="3"/>
  <c r="N812" i="3"/>
  <c r="L812" i="3"/>
  <c r="O811" i="3"/>
  <c r="N811" i="3"/>
  <c r="L811" i="3"/>
  <c r="O810" i="3"/>
  <c r="N810" i="3"/>
  <c r="L810" i="3"/>
  <c r="O809" i="3"/>
  <c r="N809" i="3"/>
  <c r="L809" i="3"/>
  <c r="O808" i="3"/>
  <c r="N808" i="3"/>
  <c r="L808" i="3"/>
  <c r="O807" i="3"/>
  <c r="N807" i="3"/>
  <c r="L807" i="3"/>
  <c r="O806" i="3"/>
  <c r="N806" i="3"/>
  <c r="L806" i="3"/>
  <c r="O805" i="3"/>
  <c r="N805" i="3"/>
  <c r="L805" i="3"/>
  <c r="O787" i="3"/>
  <c r="N787" i="3"/>
  <c r="L787" i="3"/>
  <c r="O786" i="3"/>
  <c r="N786" i="3"/>
  <c r="L786" i="3"/>
  <c r="O785" i="3"/>
  <c r="N785" i="3"/>
  <c r="L785" i="3"/>
  <c r="O784" i="3"/>
  <c r="N784" i="3"/>
  <c r="L784" i="3"/>
  <c r="O783" i="3"/>
  <c r="N783" i="3"/>
  <c r="L783" i="3"/>
  <c r="O782" i="3"/>
  <c r="N782" i="3"/>
  <c r="L782" i="3"/>
  <c r="O781" i="3"/>
  <c r="N781" i="3"/>
  <c r="L781" i="3"/>
  <c r="O780" i="3"/>
  <c r="N780" i="3"/>
  <c r="L780" i="3"/>
  <c r="O779" i="3"/>
  <c r="N779" i="3"/>
  <c r="L779" i="3"/>
  <c r="O778" i="3"/>
  <c r="N778" i="3"/>
  <c r="L778" i="3"/>
  <c r="O777" i="3"/>
  <c r="N777" i="3"/>
  <c r="L777" i="3"/>
  <c r="O776" i="3"/>
  <c r="N776" i="3"/>
  <c r="L776" i="3"/>
  <c r="O775" i="3"/>
  <c r="N775" i="3"/>
  <c r="L775" i="3"/>
  <c r="O774" i="3"/>
  <c r="N774" i="3"/>
  <c r="L774" i="3"/>
  <c r="O773" i="3"/>
  <c r="N773" i="3"/>
  <c r="L773" i="3"/>
  <c r="O772" i="3"/>
  <c r="N772" i="3"/>
  <c r="L772" i="3"/>
  <c r="O771" i="3"/>
  <c r="N771" i="3"/>
  <c r="L771" i="3"/>
  <c r="O770" i="3"/>
  <c r="N770" i="3"/>
  <c r="L770" i="3"/>
  <c r="O769" i="3"/>
  <c r="N769" i="3"/>
  <c r="L769" i="3"/>
  <c r="O768" i="3"/>
  <c r="N768" i="3"/>
  <c r="L768" i="3"/>
  <c r="O767" i="3"/>
  <c r="N767" i="3"/>
  <c r="L767" i="3"/>
  <c r="O766" i="3"/>
  <c r="N766" i="3"/>
  <c r="L766" i="3"/>
  <c r="O765" i="3"/>
  <c r="N765" i="3"/>
  <c r="L765" i="3"/>
  <c r="O764" i="3"/>
  <c r="N764" i="3"/>
  <c r="L764" i="3"/>
  <c r="O763" i="3"/>
  <c r="N763" i="3"/>
  <c r="L763" i="3"/>
  <c r="O762" i="3"/>
  <c r="N762" i="3"/>
  <c r="L762" i="3"/>
  <c r="O761" i="3"/>
  <c r="N761" i="3"/>
  <c r="L761" i="3"/>
  <c r="O760" i="3"/>
  <c r="N760" i="3"/>
  <c r="L760" i="3"/>
  <c r="O759" i="3"/>
  <c r="N759" i="3"/>
  <c r="L759" i="3"/>
  <c r="O758" i="3"/>
  <c r="N758" i="3"/>
  <c r="L758" i="3"/>
  <c r="O757" i="3"/>
  <c r="N757" i="3"/>
  <c r="L757" i="3"/>
  <c r="O756" i="3"/>
  <c r="N756" i="3"/>
  <c r="L756" i="3"/>
  <c r="O755" i="3"/>
  <c r="N755" i="3"/>
  <c r="L755" i="3"/>
  <c r="O754" i="3"/>
  <c r="N754" i="3"/>
  <c r="L754" i="3"/>
  <c r="O753" i="3"/>
  <c r="N753" i="3"/>
  <c r="L753" i="3"/>
  <c r="O752" i="3"/>
  <c r="N752" i="3"/>
  <c r="L752" i="3"/>
  <c r="O751" i="3"/>
  <c r="N751" i="3"/>
  <c r="L751" i="3"/>
  <c r="O750" i="3"/>
  <c r="N750" i="3"/>
  <c r="L750" i="3"/>
  <c r="O749" i="3"/>
  <c r="N749" i="3"/>
  <c r="L749" i="3"/>
  <c r="O748" i="3"/>
  <c r="N748" i="3"/>
  <c r="L748" i="3"/>
  <c r="O747" i="3"/>
  <c r="N747" i="3"/>
  <c r="L747" i="3"/>
  <c r="O746" i="3"/>
  <c r="N746" i="3"/>
  <c r="L746" i="3"/>
  <c r="O745" i="3"/>
  <c r="N745" i="3"/>
  <c r="L745" i="3"/>
  <c r="O744" i="3"/>
  <c r="N744" i="3"/>
  <c r="L744" i="3"/>
  <c r="O743" i="3"/>
  <c r="N743" i="3"/>
  <c r="L743" i="3"/>
  <c r="O742" i="3"/>
  <c r="N742" i="3"/>
  <c r="L742" i="3"/>
  <c r="O741" i="3"/>
  <c r="N741" i="3"/>
  <c r="L741" i="3"/>
  <c r="O740" i="3"/>
  <c r="N740" i="3"/>
  <c r="L740" i="3"/>
  <c r="O739" i="3"/>
  <c r="N739" i="3"/>
  <c r="L739" i="3"/>
  <c r="O738" i="3"/>
  <c r="N738" i="3"/>
  <c r="L738" i="3"/>
  <c r="O737" i="3"/>
  <c r="N737" i="3"/>
  <c r="L737" i="3"/>
  <c r="O736" i="3"/>
  <c r="N736" i="3"/>
  <c r="L736" i="3"/>
  <c r="O735" i="3"/>
  <c r="N735" i="3"/>
  <c r="L735" i="3"/>
  <c r="O734" i="3"/>
  <c r="N734" i="3"/>
  <c r="L734" i="3"/>
  <c r="O733" i="3"/>
  <c r="N733" i="3"/>
  <c r="L733" i="3"/>
  <c r="O732" i="3"/>
  <c r="N732" i="3"/>
  <c r="L732" i="3"/>
  <c r="O731" i="3"/>
  <c r="N731" i="3"/>
  <c r="L731" i="3"/>
  <c r="O730" i="3"/>
  <c r="N730" i="3"/>
  <c r="L730" i="3"/>
  <c r="O729" i="3"/>
  <c r="N729" i="3"/>
  <c r="L729" i="3"/>
  <c r="O728" i="3"/>
  <c r="N728" i="3"/>
  <c r="L728" i="3"/>
  <c r="O727" i="3"/>
  <c r="N727" i="3"/>
  <c r="L727" i="3"/>
  <c r="O726" i="3"/>
  <c r="N726" i="3"/>
  <c r="L726" i="3"/>
  <c r="O725" i="3"/>
  <c r="N725" i="3"/>
  <c r="L725" i="3"/>
  <c r="O724" i="3"/>
  <c r="N724" i="3"/>
  <c r="L724" i="3"/>
  <c r="O723" i="3"/>
  <c r="N723" i="3"/>
  <c r="L723" i="3"/>
  <c r="O722" i="3"/>
  <c r="N722" i="3"/>
  <c r="L722" i="3"/>
  <c r="O721" i="3"/>
  <c r="N721" i="3"/>
  <c r="L721" i="3"/>
  <c r="O720" i="3"/>
  <c r="N720" i="3"/>
  <c r="L720" i="3"/>
  <c r="O719" i="3"/>
  <c r="N719" i="3"/>
  <c r="L719" i="3"/>
  <c r="O718" i="3"/>
  <c r="N718" i="3"/>
  <c r="L718" i="3"/>
  <c r="O717" i="3"/>
  <c r="N717" i="3"/>
  <c r="L717" i="3"/>
  <c r="O716" i="3"/>
  <c r="N716" i="3"/>
  <c r="L716" i="3"/>
  <c r="O715" i="3"/>
  <c r="N715" i="3"/>
  <c r="L715" i="3"/>
  <c r="O714" i="3"/>
  <c r="N714" i="3"/>
  <c r="L714" i="3"/>
  <c r="O713" i="3"/>
  <c r="N713" i="3"/>
  <c r="L713" i="3"/>
  <c r="O712" i="3"/>
  <c r="N712" i="3"/>
  <c r="L712" i="3"/>
  <c r="O711" i="3"/>
  <c r="N711" i="3"/>
  <c r="L711" i="3"/>
  <c r="O710" i="3"/>
  <c r="N710" i="3"/>
  <c r="L710" i="3"/>
  <c r="O709" i="3"/>
  <c r="N709" i="3"/>
  <c r="L709" i="3"/>
  <c r="O708" i="3"/>
  <c r="N708" i="3"/>
  <c r="L708" i="3"/>
  <c r="O707" i="3"/>
  <c r="N707" i="3"/>
  <c r="L707" i="3"/>
  <c r="O706" i="3"/>
  <c r="N706" i="3"/>
  <c r="L706" i="3"/>
  <c r="O705" i="3"/>
  <c r="N705" i="3"/>
  <c r="L705" i="3"/>
  <c r="O704" i="3"/>
  <c r="N704" i="3"/>
  <c r="L704" i="3"/>
  <c r="O703" i="3"/>
  <c r="N703" i="3"/>
  <c r="L703" i="3"/>
  <c r="O702" i="3"/>
  <c r="N702" i="3"/>
  <c r="L702" i="3"/>
  <c r="O701" i="3"/>
  <c r="N701" i="3"/>
  <c r="L701" i="3"/>
  <c r="O700" i="3"/>
  <c r="N700" i="3"/>
  <c r="L700" i="3"/>
  <c r="O699" i="3"/>
  <c r="N699" i="3"/>
  <c r="L699" i="3"/>
  <c r="O698" i="3"/>
  <c r="N698" i="3"/>
  <c r="L698" i="3"/>
  <c r="O697" i="3"/>
  <c r="N697" i="3"/>
  <c r="L697" i="3"/>
  <c r="O696" i="3"/>
  <c r="N696" i="3"/>
  <c r="L696" i="3"/>
  <c r="O695" i="3"/>
  <c r="N695" i="3"/>
  <c r="L695" i="3"/>
  <c r="O694" i="3"/>
  <c r="N694" i="3"/>
  <c r="L694" i="3"/>
  <c r="O693" i="3"/>
  <c r="N693" i="3"/>
  <c r="L693" i="3"/>
  <c r="O692" i="3"/>
  <c r="N692" i="3"/>
  <c r="L692" i="3"/>
  <c r="O691" i="3"/>
  <c r="N691" i="3"/>
  <c r="L691" i="3"/>
  <c r="O690" i="3"/>
  <c r="N690" i="3"/>
  <c r="L690" i="3"/>
  <c r="O689" i="3"/>
  <c r="N689" i="3"/>
  <c r="L689" i="3"/>
  <c r="O688" i="3"/>
  <c r="N688" i="3"/>
  <c r="L688" i="3"/>
  <c r="O687" i="3"/>
  <c r="N687" i="3"/>
  <c r="L687" i="3"/>
  <c r="O686" i="3"/>
  <c r="N686" i="3"/>
  <c r="L686" i="3"/>
  <c r="O685" i="3"/>
  <c r="N685" i="3"/>
  <c r="L685" i="3"/>
  <c r="O684" i="3"/>
  <c r="N684" i="3"/>
  <c r="L684" i="3"/>
  <c r="O683" i="3"/>
  <c r="N683" i="3"/>
  <c r="L683" i="3"/>
  <c r="O682" i="3"/>
  <c r="N682" i="3"/>
  <c r="L682" i="3"/>
  <c r="O681" i="3"/>
  <c r="N681" i="3"/>
  <c r="L681" i="3"/>
  <c r="O680" i="3"/>
  <c r="N680" i="3"/>
  <c r="L680" i="3"/>
  <c r="O679" i="3"/>
  <c r="N679" i="3"/>
  <c r="L679" i="3"/>
  <c r="O678" i="3"/>
  <c r="N678" i="3"/>
  <c r="L678" i="3"/>
  <c r="O677" i="3"/>
  <c r="N677" i="3"/>
  <c r="L677" i="3"/>
  <c r="O676" i="3"/>
  <c r="N676" i="3"/>
  <c r="L676" i="3"/>
  <c r="O675" i="3"/>
  <c r="N675" i="3"/>
  <c r="L675" i="3"/>
  <c r="O674" i="3"/>
  <c r="N674" i="3"/>
  <c r="L674" i="3"/>
  <c r="O673" i="3"/>
  <c r="N673" i="3"/>
  <c r="L673" i="3"/>
  <c r="O672" i="3"/>
  <c r="N672" i="3"/>
  <c r="L672" i="3"/>
  <c r="O671" i="3"/>
  <c r="N671" i="3"/>
  <c r="L671" i="3"/>
  <c r="O670" i="3"/>
  <c r="N670" i="3"/>
  <c r="L670" i="3"/>
  <c r="O669" i="3"/>
  <c r="N669" i="3"/>
  <c r="L669" i="3"/>
  <c r="O668" i="3"/>
  <c r="N668" i="3"/>
  <c r="L668" i="3"/>
  <c r="O667" i="3"/>
  <c r="N667" i="3"/>
  <c r="L667" i="3"/>
  <c r="O666" i="3"/>
  <c r="N666" i="3"/>
  <c r="L666" i="3"/>
  <c r="O665" i="3"/>
  <c r="N665" i="3"/>
  <c r="L665" i="3"/>
  <c r="O664" i="3"/>
  <c r="N664" i="3"/>
  <c r="L664" i="3"/>
  <c r="O663" i="3"/>
  <c r="N663" i="3"/>
  <c r="L663" i="3"/>
  <c r="O662" i="3"/>
  <c r="N662" i="3"/>
  <c r="L662" i="3"/>
  <c r="O661" i="3"/>
  <c r="N661" i="3"/>
  <c r="L661" i="3"/>
  <c r="O660" i="3"/>
  <c r="N660" i="3"/>
  <c r="L660" i="3"/>
  <c r="O659" i="3"/>
  <c r="N659" i="3"/>
  <c r="L659" i="3"/>
  <c r="O658" i="3"/>
  <c r="N658" i="3"/>
  <c r="L658" i="3"/>
  <c r="O657" i="3"/>
  <c r="N657" i="3"/>
  <c r="L657" i="3"/>
  <c r="O656" i="3"/>
  <c r="N656" i="3"/>
  <c r="L656" i="3"/>
  <c r="O655" i="3"/>
  <c r="N655" i="3"/>
  <c r="L655" i="3"/>
  <c r="O654" i="3"/>
  <c r="N654" i="3"/>
  <c r="L654" i="3"/>
  <c r="O653" i="3"/>
  <c r="N653" i="3"/>
  <c r="L653" i="3"/>
  <c r="O652" i="3"/>
  <c r="N652" i="3"/>
  <c r="L652" i="3"/>
  <c r="O651" i="3"/>
  <c r="N651" i="3"/>
  <c r="L651" i="3"/>
  <c r="O650" i="3"/>
  <c r="N650" i="3"/>
  <c r="L650" i="3"/>
  <c r="O649" i="3"/>
  <c r="N649" i="3"/>
  <c r="L649" i="3"/>
  <c r="O648" i="3"/>
  <c r="N648" i="3"/>
  <c r="L648" i="3"/>
  <c r="O647" i="3"/>
  <c r="N647" i="3"/>
  <c r="L647" i="3"/>
  <c r="O646" i="3"/>
  <c r="N646" i="3"/>
  <c r="L646" i="3"/>
  <c r="O645" i="3"/>
  <c r="N645" i="3"/>
  <c r="L645" i="3"/>
  <c r="O644" i="3"/>
  <c r="N644" i="3"/>
  <c r="L644" i="3"/>
  <c r="O643" i="3"/>
  <c r="N643" i="3"/>
  <c r="L643" i="3"/>
  <c r="O642" i="3"/>
  <c r="N642" i="3"/>
  <c r="L642" i="3"/>
  <c r="O641" i="3"/>
  <c r="N641" i="3"/>
  <c r="L641" i="3"/>
  <c r="O640" i="3"/>
  <c r="N640" i="3"/>
  <c r="L640" i="3"/>
  <c r="O639" i="3"/>
  <c r="N639" i="3"/>
  <c r="L639" i="3"/>
  <c r="O638" i="3"/>
  <c r="N638" i="3"/>
  <c r="L638" i="3"/>
  <c r="O637" i="3"/>
  <c r="N637" i="3"/>
  <c r="L637" i="3"/>
  <c r="O636" i="3"/>
  <c r="N636" i="3"/>
  <c r="L636" i="3"/>
  <c r="O635" i="3"/>
  <c r="N635" i="3"/>
  <c r="L635" i="3"/>
  <c r="O634" i="3"/>
  <c r="N634" i="3"/>
  <c r="L634" i="3"/>
  <c r="O633" i="3"/>
  <c r="N633" i="3"/>
  <c r="L633" i="3"/>
  <c r="O632" i="3"/>
  <c r="N632" i="3"/>
  <c r="L632" i="3"/>
  <c r="O631" i="3"/>
  <c r="N631" i="3"/>
  <c r="L631" i="3"/>
  <c r="O630" i="3"/>
  <c r="N630" i="3"/>
  <c r="L630" i="3"/>
  <c r="O629" i="3"/>
  <c r="N629" i="3"/>
  <c r="L629" i="3"/>
  <c r="O628" i="3"/>
  <c r="N628" i="3"/>
  <c r="L628" i="3"/>
  <c r="O627" i="3"/>
  <c r="N627" i="3"/>
  <c r="L627" i="3"/>
  <c r="O626" i="3"/>
  <c r="N626" i="3"/>
  <c r="L626" i="3"/>
  <c r="O625" i="3"/>
  <c r="N625" i="3"/>
  <c r="L625" i="3"/>
  <c r="O624" i="3"/>
  <c r="N624" i="3"/>
  <c r="L624" i="3"/>
  <c r="O623" i="3"/>
  <c r="N623" i="3"/>
  <c r="L623" i="3"/>
  <c r="O622" i="3"/>
  <c r="N622" i="3"/>
  <c r="L622" i="3"/>
  <c r="O621" i="3"/>
  <c r="N621" i="3"/>
  <c r="L621" i="3"/>
  <c r="O620" i="3"/>
  <c r="N620" i="3"/>
  <c r="L620" i="3"/>
  <c r="O619" i="3"/>
  <c r="N619" i="3"/>
  <c r="L619" i="3"/>
  <c r="O618" i="3"/>
  <c r="N618" i="3"/>
  <c r="L618" i="3"/>
  <c r="O617" i="3"/>
  <c r="N617" i="3"/>
  <c r="L617" i="3"/>
  <c r="O616" i="3"/>
  <c r="N616" i="3"/>
  <c r="L616" i="3"/>
  <c r="O615" i="3"/>
  <c r="N615" i="3"/>
  <c r="L615" i="3"/>
  <c r="O614" i="3"/>
  <c r="N614" i="3"/>
  <c r="L614" i="3"/>
  <c r="O613" i="3"/>
  <c r="N613" i="3"/>
  <c r="L613" i="3"/>
  <c r="O612" i="3"/>
  <c r="N612" i="3"/>
  <c r="L612" i="3"/>
  <c r="O611" i="3"/>
  <c r="N611" i="3"/>
  <c r="L611" i="3"/>
  <c r="O610" i="3"/>
  <c r="N610" i="3"/>
  <c r="L610" i="3"/>
  <c r="O609" i="3"/>
  <c r="N609" i="3"/>
  <c r="L609" i="3"/>
  <c r="O608" i="3"/>
  <c r="N608" i="3"/>
  <c r="L608" i="3"/>
  <c r="O607" i="3"/>
  <c r="N607" i="3"/>
  <c r="L607" i="3"/>
  <c r="O606" i="3"/>
  <c r="N606" i="3"/>
  <c r="L606" i="3"/>
  <c r="O605" i="3"/>
  <c r="N605" i="3"/>
  <c r="L605" i="3"/>
  <c r="O604" i="3"/>
  <c r="N604" i="3"/>
  <c r="L604" i="3"/>
  <c r="O603" i="3"/>
  <c r="N603" i="3"/>
  <c r="L603" i="3"/>
  <c r="O602" i="3"/>
  <c r="N602" i="3"/>
  <c r="L602" i="3"/>
  <c r="O601" i="3"/>
  <c r="N601" i="3"/>
  <c r="L601" i="3"/>
  <c r="O600" i="3"/>
  <c r="N600" i="3"/>
  <c r="L600" i="3"/>
  <c r="O599" i="3"/>
  <c r="N599" i="3"/>
  <c r="L599" i="3"/>
  <c r="O598" i="3"/>
  <c r="N598" i="3"/>
  <c r="L598" i="3"/>
  <c r="O597" i="3"/>
  <c r="N597" i="3"/>
  <c r="L597" i="3"/>
  <c r="O596" i="3"/>
  <c r="N596" i="3"/>
  <c r="L596" i="3"/>
  <c r="O595" i="3"/>
  <c r="N595" i="3"/>
  <c r="L595" i="3"/>
  <c r="O594" i="3"/>
  <c r="N594" i="3"/>
  <c r="L594" i="3"/>
  <c r="O593" i="3"/>
  <c r="N593" i="3"/>
  <c r="L593" i="3"/>
  <c r="O592" i="3"/>
  <c r="N592" i="3"/>
  <c r="L592" i="3"/>
  <c r="O591" i="3"/>
  <c r="N591" i="3"/>
  <c r="L591" i="3"/>
  <c r="O590" i="3"/>
  <c r="N590" i="3"/>
  <c r="L590" i="3"/>
  <c r="O589" i="3"/>
  <c r="N589" i="3"/>
  <c r="L589" i="3"/>
  <c r="O588" i="3"/>
  <c r="N588" i="3"/>
  <c r="L588" i="3"/>
  <c r="O587" i="3"/>
  <c r="N587" i="3"/>
  <c r="L587" i="3"/>
  <c r="O586" i="3"/>
  <c r="N586" i="3"/>
  <c r="L586" i="3"/>
  <c r="O585" i="3"/>
  <c r="N585" i="3"/>
  <c r="L585" i="3"/>
  <c r="O584" i="3"/>
  <c r="N584" i="3"/>
  <c r="L584" i="3"/>
  <c r="O583" i="3"/>
  <c r="N583" i="3"/>
  <c r="L583" i="3"/>
  <c r="O582" i="3"/>
  <c r="N582" i="3"/>
  <c r="L582" i="3"/>
  <c r="O581" i="3"/>
  <c r="N581" i="3"/>
  <c r="L581" i="3"/>
  <c r="O580" i="3"/>
  <c r="N580" i="3"/>
  <c r="L580" i="3"/>
  <c r="O579" i="3"/>
  <c r="N579" i="3"/>
  <c r="L579" i="3"/>
  <c r="O578" i="3"/>
  <c r="N578" i="3"/>
  <c r="L578" i="3"/>
  <c r="O577" i="3"/>
  <c r="N577" i="3"/>
  <c r="L577" i="3"/>
  <c r="O576" i="3"/>
  <c r="N576" i="3"/>
  <c r="L576" i="3"/>
  <c r="O575" i="3"/>
  <c r="N575" i="3"/>
  <c r="L575" i="3"/>
  <c r="O574" i="3"/>
  <c r="N574" i="3"/>
  <c r="L574" i="3"/>
  <c r="O573" i="3"/>
  <c r="N573" i="3"/>
  <c r="L573" i="3"/>
  <c r="O572" i="3"/>
  <c r="N572" i="3"/>
  <c r="L572" i="3"/>
  <c r="O571" i="3"/>
  <c r="N571" i="3"/>
  <c r="L571" i="3"/>
  <c r="O570" i="3"/>
  <c r="N570" i="3"/>
  <c r="L570" i="3"/>
  <c r="O569" i="3"/>
  <c r="N569" i="3"/>
  <c r="L569" i="3"/>
  <c r="O568" i="3"/>
  <c r="N568" i="3"/>
  <c r="L568" i="3"/>
  <c r="O567" i="3"/>
  <c r="N567" i="3"/>
  <c r="L567" i="3"/>
  <c r="O566" i="3"/>
  <c r="N566" i="3"/>
  <c r="L566" i="3"/>
  <c r="O565" i="3"/>
  <c r="N565" i="3"/>
  <c r="L565" i="3"/>
  <c r="O564" i="3"/>
  <c r="N564" i="3"/>
  <c r="L564" i="3"/>
  <c r="O563" i="3"/>
  <c r="N563" i="3"/>
  <c r="L563" i="3"/>
  <c r="O562" i="3"/>
  <c r="N562" i="3"/>
  <c r="L562" i="3"/>
  <c r="O561" i="3"/>
  <c r="N561" i="3"/>
  <c r="L561" i="3"/>
  <c r="O560" i="3"/>
  <c r="N560" i="3"/>
  <c r="L560" i="3"/>
  <c r="O559" i="3"/>
  <c r="N559" i="3"/>
  <c r="L559" i="3"/>
  <c r="O558" i="3"/>
  <c r="N558" i="3"/>
  <c r="L558" i="3"/>
  <c r="O557" i="3"/>
  <c r="N557" i="3"/>
  <c r="L557" i="3"/>
  <c r="O556" i="3"/>
  <c r="N556" i="3"/>
  <c r="L556" i="3"/>
  <c r="O555" i="3"/>
  <c r="N555" i="3"/>
  <c r="L555" i="3"/>
  <c r="O554" i="3"/>
  <c r="N554" i="3"/>
  <c r="L554" i="3"/>
  <c r="O553" i="3"/>
  <c r="N553" i="3"/>
  <c r="L553" i="3"/>
  <c r="O552" i="3"/>
  <c r="N552" i="3"/>
  <c r="L552" i="3"/>
  <c r="O551" i="3"/>
  <c r="N551" i="3"/>
  <c r="L551" i="3"/>
  <c r="O550" i="3"/>
  <c r="N550" i="3"/>
  <c r="L550" i="3"/>
  <c r="O549" i="3"/>
  <c r="N549" i="3"/>
  <c r="L549" i="3"/>
  <c r="O548" i="3"/>
  <c r="N548" i="3"/>
  <c r="L548" i="3"/>
  <c r="O547" i="3"/>
  <c r="N547" i="3"/>
  <c r="L547" i="3"/>
  <c r="O546" i="3"/>
  <c r="N546" i="3"/>
  <c r="L546" i="3"/>
  <c r="O545" i="3"/>
  <c r="N545" i="3"/>
  <c r="L545" i="3"/>
  <c r="O544" i="3"/>
  <c r="N544" i="3"/>
  <c r="L544" i="3"/>
  <c r="O543" i="3"/>
  <c r="N543" i="3"/>
  <c r="L543" i="3"/>
  <c r="O542" i="3"/>
  <c r="N542" i="3"/>
  <c r="L542" i="3"/>
  <c r="O541" i="3"/>
  <c r="N541" i="3"/>
  <c r="L541" i="3"/>
  <c r="O540" i="3"/>
  <c r="N540" i="3"/>
  <c r="L540" i="3"/>
  <c r="O539" i="3"/>
  <c r="N539" i="3"/>
  <c r="L539" i="3"/>
  <c r="O538" i="3"/>
  <c r="N538" i="3"/>
  <c r="L538" i="3"/>
  <c r="O537" i="3"/>
  <c r="N537" i="3"/>
  <c r="L537" i="3"/>
  <c r="O536" i="3"/>
  <c r="N536" i="3"/>
  <c r="L536" i="3"/>
  <c r="O535" i="3"/>
  <c r="N535" i="3"/>
  <c r="L535" i="3"/>
  <c r="O534" i="3"/>
  <c r="N534" i="3"/>
  <c r="L534" i="3"/>
  <c r="O533" i="3"/>
  <c r="N533" i="3"/>
  <c r="L533" i="3"/>
  <c r="O532" i="3"/>
  <c r="N532" i="3"/>
  <c r="L532" i="3"/>
  <c r="O531" i="3"/>
  <c r="N531" i="3"/>
  <c r="L531" i="3"/>
  <c r="O530" i="3"/>
  <c r="N530" i="3"/>
  <c r="L530" i="3"/>
  <c r="O529" i="3"/>
  <c r="N529" i="3"/>
  <c r="L529" i="3"/>
  <c r="O528" i="3"/>
  <c r="N528" i="3"/>
  <c r="L528" i="3"/>
  <c r="O527" i="3"/>
  <c r="N527" i="3"/>
  <c r="L527" i="3"/>
  <c r="O526" i="3"/>
  <c r="N526" i="3"/>
  <c r="L526" i="3"/>
  <c r="O525" i="3"/>
  <c r="N525" i="3"/>
  <c r="L525" i="3"/>
  <c r="O524" i="3"/>
  <c r="N524" i="3"/>
  <c r="L524" i="3"/>
  <c r="O523" i="3"/>
  <c r="N523" i="3"/>
  <c r="L523" i="3"/>
  <c r="O522" i="3"/>
  <c r="N522" i="3"/>
  <c r="L522" i="3"/>
  <c r="O521" i="3"/>
  <c r="N521" i="3"/>
  <c r="L521" i="3"/>
  <c r="O520" i="3"/>
  <c r="N520" i="3"/>
  <c r="L520" i="3"/>
  <c r="O519" i="3"/>
  <c r="N519" i="3"/>
  <c r="L519" i="3"/>
  <c r="O518" i="3"/>
  <c r="N518" i="3"/>
  <c r="L518" i="3"/>
  <c r="O517" i="3"/>
  <c r="N517" i="3"/>
  <c r="L517" i="3"/>
  <c r="O516" i="3"/>
  <c r="N516" i="3"/>
  <c r="L516" i="3"/>
  <c r="O515" i="3"/>
  <c r="N515" i="3"/>
  <c r="L515" i="3"/>
  <c r="O514" i="3"/>
  <c r="N514" i="3"/>
  <c r="L514" i="3"/>
  <c r="O513" i="3"/>
  <c r="N513" i="3"/>
  <c r="L513" i="3"/>
  <c r="O512" i="3"/>
  <c r="N512" i="3"/>
  <c r="L512" i="3"/>
  <c r="O511" i="3"/>
  <c r="N511" i="3"/>
  <c r="L511" i="3"/>
  <c r="O510" i="3"/>
  <c r="N510" i="3"/>
  <c r="L510" i="3"/>
  <c r="O509" i="3"/>
  <c r="N509" i="3"/>
  <c r="L509" i="3"/>
  <c r="O508" i="3"/>
  <c r="N508" i="3"/>
  <c r="L508" i="3"/>
  <c r="O507" i="3"/>
  <c r="N507" i="3"/>
  <c r="L507" i="3"/>
  <c r="O506" i="3"/>
  <c r="N506" i="3"/>
  <c r="L506" i="3"/>
  <c r="O505" i="3"/>
  <c r="N505" i="3"/>
  <c r="L505" i="3"/>
  <c r="O504" i="3"/>
  <c r="N504" i="3"/>
  <c r="L504" i="3"/>
  <c r="O503" i="3"/>
  <c r="N503" i="3"/>
  <c r="L503" i="3"/>
  <c r="O502" i="3"/>
  <c r="N502" i="3"/>
  <c r="L502" i="3"/>
  <c r="O501" i="3"/>
  <c r="N501" i="3"/>
  <c r="L501" i="3"/>
  <c r="O500" i="3"/>
  <c r="N500" i="3"/>
  <c r="L500" i="3"/>
  <c r="O499" i="3"/>
  <c r="N499" i="3"/>
  <c r="L499" i="3"/>
  <c r="O498" i="3"/>
  <c r="N498" i="3"/>
  <c r="L498" i="3"/>
  <c r="O497" i="3"/>
  <c r="N497" i="3"/>
  <c r="L497" i="3"/>
  <c r="O496" i="3"/>
  <c r="N496" i="3"/>
  <c r="L496" i="3"/>
  <c r="O495" i="3"/>
  <c r="N495" i="3"/>
  <c r="L495" i="3"/>
  <c r="O494" i="3"/>
  <c r="N494" i="3"/>
  <c r="L494" i="3"/>
  <c r="O493" i="3"/>
  <c r="N493" i="3"/>
  <c r="L493" i="3"/>
  <c r="O492" i="3"/>
  <c r="N492" i="3"/>
  <c r="L492" i="3"/>
  <c r="O491" i="3"/>
  <c r="N491" i="3"/>
  <c r="L491" i="3"/>
  <c r="O490" i="3"/>
  <c r="N490" i="3"/>
  <c r="L490" i="3"/>
  <c r="O489" i="3"/>
  <c r="N489" i="3"/>
  <c r="L489" i="3"/>
  <c r="O488" i="3"/>
  <c r="N488" i="3"/>
  <c r="L488" i="3"/>
  <c r="O487" i="3"/>
  <c r="N487" i="3"/>
  <c r="L487" i="3"/>
  <c r="O486" i="3"/>
  <c r="N486" i="3"/>
  <c r="L486" i="3"/>
  <c r="O485" i="3"/>
  <c r="N485" i="3"/>
  <c r="L485" i="3"/>
  <c r="O484" i="3"/>
  <c r="N484" i="3"/>
  <c r="L484" i="3"/>
  <c r="O483" i="3"/>
  <c r="N483" i="3"/>
  <c r="L483" i="3"/>
  <c r="O482" i="3"/>
  <c r="N482" i="3"/>
  <c r="L482" i="3"/>
  <c r="O481" i="3"/>
  <c r="N481" i="3"/>
  <c r="L481" i="3"/>
  <c r="O480" i="3"/>
  <c r="N480" i="3"/>
  <c r="L480" i="3"/>
  <c r="O479" i="3"/>
  <c r="N479" i="3"/>
  <c r="L479" i="3"/>
  <c r="O478" i="3"/>
  <c r="N478" i="3"/>
  <c r="L478" i="3"/>
  <c r="O477" i="3"/>
  <c r="N477" i="3"/>
  <c r="L477" i="3"/>
  <c r="O476" i="3"/>
  <c r="N476" i="3"/>
  <c r="L476" i="3"/>
  <c r="O475" i="3"/>
  <c r="N475" i="3"/>
  <c r="L475" i="3"/>
  <c r="O474" i="3"/>
  <c r="N474" i="3"/>
  <c r="L474" i="3"/>
  <c r="O473" i="3"/>
  <c r="N473" i="3"/>
  <c r="L473" i="3"/>
  <c r="O472" i="3"/>
  <c r="N472" i="3"/>
  <c r="L472" i="3"/>
  <c r="O471" i="3"/>
  <c r="N471" i="3"/>
  <c r="L471" i="3"/>
  <c r="O470" i="3"/>
  <c r="N470" i="3"/>
  <c r="L470" i="3"/>
  <c r="O469" i="3"/>
  <c r="N469" i="3"/>
  <c r="L469" i="3"/>
  <c r="O468" i="3"/>
  <c r="N468" i="3"/>
  <c r="L468" i="3"/>
  <c r="O467" i="3"/>
  <c r="N467" i="3"/>
  <c r="L467" i="3"/>
  <c r="O466" i="3"/>
  <c r="N466" i="3"/>
  <c r="L466" i="3"/>
  <c r="O465" i="3"/>
  <c r="N465" i="3"/>
  <c r="L465" i="3"/>
  <c r="O464" i="3"/>
  <c r="N464" i="3"/>
  <c r="L464" i="3"/>
  <c r="O463" i="3"/>
  <c r="N463" i="3"/>
  <c r="L463" i="3"/>
  <c r="O462" i="3"/>
  <c r="N462" i="3"/>
  <c r="L462" i="3"/>
  <c r="O461" i="3"/>
  <c r="N461" i="3"/>
  <c r="L461" i="3"/>
  <c r="O460" i="3"/>
  <c r="N460" i="3"/>
  <c r="L460" i="3"/>
  <c r="O459" i="3"/>
  <c r="N459" i="3"/>
  <c r="L459" i="3"/>
  <c r="O458" i="3"/>
  <c r="N458" i="3"/>
  <c r="L458" i="3"/>
  <c r="O457" i="3"/>
  <c r="N457" i="3"/>
  <c r="L457" i="3"/>
  <c r="O456" i="3"/>
  <c r="N456" i="3"/>
  <c r="L456" i="3"/>
  <c r="O455" i="3"/>
  <c r="N455" i="3"/>
  <c r="L455" i="3"/>
  <c r="O454" i="3"/>
  <c r="N454" i="3"/>
  <c r="L454" i="3"/>
  <c r="O453" i="3"/>
  <c r="N453" i="3"/>
  <c r="L453" i="3"/>
  <c r="O452" i="3"/>
  <c r="N452" i="3"/>
  <c r="L452" i="3"/>
  <c r="O451" i="3"/>
  <c r="N451" i="3"/>
  <c r="L451" i="3"/>
  <c r="O450" i="3"/>
  <c r="N450" i="3"/>
  <c r="L450" i="3"/>
  <c r="O449" i="3"/>
  <c r="N449" i="3"/>
  <c r="L449" i="3"/>
  <c r="O448" i="3"/>
  <c r="N448" i="3"/>
  <c r="L448" i="3"/>
  <c r="O447" i="3"/>
  <c r="N447" i="3"/>
  <c r="L447" i="3"/>
  <c r="O446" i="3"/>
  <c r="N446" i="3"/>
  <c r="L446" i="3"/>
  <c r="O445" i="3"/>
  <c r="N445" i="3"/>
  <c r="L445" i="3"/>
  <c r="O444" i="3"/>
  <c r="N444" i="3"/>
  <c r="L444" i="3"/>
  <c r="O443" i="3"/>
  <c r="N443" i="3"/>
  <c r="L443" i="3"/>
  <c r="O442" i="3"/>
  <c r="N442" i="3"/>
  <c r="L442" i="3"/>
  <c r="O441" i="3"/>
  <c r="N441" i="3"/>
  <c r="L441" i="3"/>
  <c r="O440" i="3"/>
  <c r="N440" i="3"/>
  <c r="L440" i="3"/>
  <c r="O439" i="3"/>
  <c r="N439" i="3"/>
  <c r="L439" i="3"/>
  <c r="O438" i="3"/>
  <c r="N438" i="3"/>
  <c r="L438" i="3"/>
  <c r="O437" i="3"/>
  <c r="N437" i="3"/>
  <c r="L437" i="3"/>
  <c r="O436" i="3"/>
  <c r="N436" i="3"/>
  <c r="L436" i="3"/>
  <c r="O435" i="3"/>
  <c r="N435" i="3"/>
  <c r="L435" i="3"/>
  <c r="O434" i="3"/>
  <c r="N434" i="3"/>
  <c r="L434" i="3"/>
  <c r="O433" i="3"/>
  <c r="N433" i="3"/>
  <c r="L433" i="3"/>
  <c r="O432" i="3"/>
  <c r="N432" i="3"/>
  <c r="L432" i="3"/>
  <c r="O431" i="3"/>
  <c r="N431" i="3"/>
  <c r="L431" i="3"/>
  <c r="O430" i="3"/>
  <c r="N430" i="3"/>
  <c r="L430" i="3"/>
  <c r="O429" i="3"/>
  <c r="N429" i="3"/>
  <c r="L429" i="3"/>
  <c r="O428" i="3"/>
  <c r="N428" i="3"/>
  <c r="L428" i="3"/>
  <c r="O427" i="3"/>
  <c r="N427" i="3"/>
  <c r="L427" i="3"/>
  <c r="O426" i="3"/>
  <c r="N426" i="3"/>
  <c r="L426" i="3"/>
  <c r="O425" i="3"/>
  <c r="N425" i="3"/>
  <c r="L425" i="3"/>
  <c r="O424" i="3"/>
  <c r="N424" i="3"/>
  <c r="L424" i="3"/>
  <c r="O423" i="3"/>
  <c r="N423" i="3"/>
  <c r="L423" i="3"/>
  <c r="O422" i="3"/>
  <c r="N422" i="3"/>
  <c r="L422" i="3"/>
  <c r="O421" i="3"/>
  <c r="N421" i="3"/>
  <c r="L421" i="3"/>
  <c r="O420" i="3"/>
  <c r="N420" i="3"/>
  <c r="L420" i="3"/>
  <c r="O419" i="3"/>
  <c r="N419" i="3"/>
  <c r="L419" i="3"/>
  <c r="O418" i="3"/>
  <c r="N418" i="3"/>
  <c r="L418" i="3"/>
  <c r="O417" i="3"/>
  <c r="N417" i="3"/>
  <c r="L417" i="3"/>
  <c r="O416" i="3"/>
  <c r="N416" i="3"/>
  <c r="L416" i="3"/>
  <c r="O415" i="3"/>
  <c r="N415" i="3"/>
  <c r="L415" i="3"/>
  <c r="O414" i="3"/>
  <c r="N414" i="3"/>
  <c r="L414" i="3"/>
  <c r="O413" i="3"/>
  <c r="N413" i="3"/>
  <c r="L413" i="3"/>
  <c r="O412" i="3"/>
  <c r="N412" i="3"/>
  <c r="L412" i="3"/>
  <c r="O411" i="3"/>
  <c r="N411" i="3"/>
  <c r="L411" i="3"/>
  <c r="O410" i="3"/>
  <c r="N410" i="3"/>
  <c r="L410" i="3"/>
  <c r="O409" i="3"/>
  <c r="N409" i="3"/>
  <c r="L409" i="3"/>
  <c r="O408" i="3"/>
  <c r="N408" i="3"/>
  <c r="L408" i="3"/>
  <c r="O407" i="3"/>
  <c r="N407" i="3"/>
  <c r="L407" i="3"/>
  <c r="O406" i="3"/>
  <c r="N406" i="3"/>
  <c r="L406" i="3"/>
  <c r="O405" i="3"/>
  <c r="N405" i="3"/>
  <c r="L405" i="3"/>
  <c r="O404" i="3"/>
  <c r="N404" i="3"/>
  <c r="L404" i="3"/>
  <c r="O403" i="3"/>
  <c r="N403" i="3"/>
  <c r="L403" i="3"/>
  <c r="O402" i="3"/>
  <c r="N402" i="3"/>
  <c r="L402" i="3"/>
  <c r="O401" i="3"/>
  <c r="N401" i="3"/>
  <c r="L401" i="3"/>
  <c r="O400" i="3"/>
  <c r="N400" i="3"/>
  <c r="L400" i="3"/>
  <c r="O399" i="3"/>
  <c r="N399" i="3"/>
  <c r="L399" i="3"/>
  <c r="O398" i="3"/>
  <c r="N398" i="3"/>
  <c r="L398" i="3"/>
  <c r="O397" i="3"/>
  <c r="N397" i="3"/>
  <c r="L397" i="3"/>
  <c r="O396" i="3"/>
  <c r="N396" i="3"/>
  <c r="L396" i="3"/>
  <c r="O395" i="3"/>
  <c r="N395" i="3"/>
  <c r="L395" i="3"/>
  <c r="O394" i="3"/>
  <c r="N394" i="3"/>
  <c r="L394" i="3"/>
  <c r="O393" i="3"/>
  <c r="N393" i="3"/>
  <c r="L393" i="3"/>
  <c r="O392" i="3"/>
  <c r="N392" i="3"/>
  <c r="L392" i="3"/>
  <c r="O391" i="3"/>
  <c r="N391" i="3"/>
  <c r="L391" i="3"/>
  <c r="O390" i="3"/>
  <c r="N390" i="3"/>
  <c r="L390" i="3"/>
  <c r="O389" i="3"/>
  <c r="N389" i="3"/>
  <c r="L389" i="3"/>
  <c r="O388" i="3"/>
  <c r="N388" i="3"/>
  <c r="L388" i="3"/>
  <c r="O387" i="3"/>
  <c r="N387" i="3"/>
  <c r="L387" i="3"/>
  <c r="O386" i="3"/>
  <c r="N386" i="3"/>
  <c r="L386" i="3"/>
  <c r="O385" i="3"/>
  <c r="N385" i="3"/>
  <c r="L385" i="3"/>
  <c r="O384" i="3"/>
  <c r="N384" i="3"/>
  <c r="L384" i="3"/>
  <c r="O383" i="3"/>
  <c r="N383" i="3"/>
  <c r="L383" i="3"/>
  <c r="O382" i="3"/>
  <c r="N382" i="3"/>
  <c r="L382" i="3"/>
  <c r="O381" i="3"/>
  <c r="N381" i="3"/>
  <c r="L381" i="3"/>
  <c r="O380" i="3"/>
  <c r="N380" i="3"/>
  <c r="L380" i="3"/>
  <c r="O379" i="3"/>
  <c r="N379" i="3"/>
  <c r="L379" i="3"/>
  <c r="O378" i="3"/>
  <c r="N378" i="3"/>
  <c r="L378" i="3"/>
  <c r="O377" i="3"/>
  <c r="N377" i="3"/>
  <c r="L377" i="3"/>
  <c r="O376" i="3"/>
  <c r="N376" i="3"/>
  <c r="L376" i="3"/>
  <c r="O375" i="3"/>
  <c r="N375" i="3"/>
  <c r="L375" i="3"/>
  <c r="O374" i="3"/>
  <c r="N374" i="3"/>
  <c r="L374" i="3"/>
  <c r="O373" i="3"/>
  <c r="N373" i="3"/>
  <c r="L373" i="3"/>
  <c r="O372" i="3"/>
  <c r="N372" i="3"/>
  <c r="L372" i="3"/>
  <c r="O371" i="3"/>
  <c r="N371" i="3"/>
  <c r="L371" i="3"/>
  <c r="O370" i="3"/>
  <c r="N370" i="3"/>
  <c r="L370" i="3"/>
  <c r="O369" i="3"/>
  <c r="N369" i="3"/>
  <c r="L369" i="3"/>
  <c r="O368" i="3"/>
  <c r="N368" i="3"/>
  <c r="L368" i="3"/>
  <c r="O367" i="3"/>
  <c r="N367" i="3"/>
  <c r="L367" i="3"/>
  <c r="O366" i="3"/>
  <c r="N366" i="3"/>
  <c r="L366" i="3"/>
  <c r="O365" i="3"/>
  <c r="N365" i="3"/>
  <c r="L365" i="3"/>
  <c r="O364" i="3"/>
  <c r="N364" i="3"/>
  <c r="L364" i="3"/>
  <c r="O363" i="3"/>
  <c r="N363" i="3"/>
  <c r="L363" i="3"/>
  <c r="O362" i="3"/>
  <c r="N362" i="3"/>
  <c r="L362" i="3"/>
  <c r="O361" i="3"/>
  <c r="N361" i="3"/>
  <c r="L361" i="3"/>
  <c r="O360" i="3"/>
  <c r="N360" i="3"/>
  <c r="L360" i="3"/>
  <c r="O359" i="3"/>
  <c r="N359" i="3"/>
  <c r="L359" i="3"/>
  <c r="O358" i="3"/>
  <c r="N358" i="3"/>
  <c r="L358" i="3"/>
  <c r="O357" i="3"/>
  <c r="N357" i="3"/>
  <c r="L357" i="3"/>
  <c r="O356" i="3"/>
  <c r="N356" i="3"/>
  <c r="L356" i="3"/>
  <c r="O355" i="3"/>
  <c r="N355" i="3"/>
  <c r="L355" i="3"/>
  <c r="O354" i="3"/>
  <c r="N354" i="3"/>
  <c r="L354" i="3"/>
  <c r="O353" i="3"/>
  <c r="N353" i="3"/>
  <c r="L353" i="3"/>
  <c r="O352" i="3"/>
  <c r="N352" i="3"/>
  <c r="L352" i="3"/>
  <c r="O351" i="3"/>
  <c r="N351" i="3"/>
  <c r="L351" i="3"/>
  <c r="O350" i="3"/>
  <c r="N350" i="3"/>
  <c r="L350" i="3"/>
  <c r="O349" i="3"/>
  <c r="N349" i="3"/>
  <c r="L349" i="3"/>
  <c r="O348" i="3"/>
  <c r="N348" i="3"/>
  <c r="L348" i="3"/>
  <c r="O347" i="3"/>
  <c r="N347" i="3"/>
  <c r="L347" i="3"/>
  <c r="O346" i="3"/>
  <c r="N346" i="3"/>
  <c r="L346" i="3"/>
  <c r="O345" i="3"/>
  <c r="N345" i="3"/>
  <c r="L345" i="3"/>
  <c r="O344" i="3"/>
  <c r="N344" i="3"/>
  <c r="L344" i="3"/>
  <c r="O343" i="3"/>
  <c r="N343" i="3"/>
  <c r="L343" i="3"/>
  <c r="O342" i="3"/>
  <c r="N342" i="3"/>
  <c r="L342" i="3"/>
  <c r="O341" i="3"/>
  <c r="N341" i="3"/>
  <c r="L341" i="3"/>
  <c r="O340" i="3"/>
  <c r="N340" i="3"/>
  <c r="L340" i="3"/>
  <c r="O339" i="3"/>
  <c r="N339" i="3"/>
  <c r="L339" i="3"/>
  <c r="O338" i="3"/>
  <c r="N338" i="3"/>
  <c r="L338" i="3"/>
  <c r="O337" i="3"/>
  <c r="N337" i="3"/>
  <c r="L337" i="3"/>
  <c r="O336" i="3"/>
  <c r="N336" i="3"/>
  <c r="L336" i="3"/>
  <c r="O335" i="3"/>
  <c r="N335" i="3"/>
  <c r="L335" i="3"/>
  <c r="O334" i="3"/>
  <c r="N334" i="3"/>
  <c r="L334" i="3"/>
  <c r="O333" i="3"/>
  <c r="N333" i="3"/>
  <c r="L333" i="3"/>
  <c r="O332" i="3"/>
  <c r="N332" i="3"/>
  <c r="L332" i="3"/>
  <c r="O331" i="3"/>
  <c r="N331" i="3"/>
  <c r="L331" i="3"/>
  <c r="O330" i="3"/>
  <c r="N330" i="3"/>
  <c r="L330" i="3"/>
  <c r="O329" i="3"/>
  <c r="N329" i="3"/>
  <c r="L329" i="3"/>
  <c r="O328" i="3"/>
  <c r="N328" i="3"/>
  <c r="L328" i="3"/>
  <c r="O327" i="3"/>
  <c r="N327" i="3"/>
  <c r="L327" i="3"/>
  <c r="O326" i="3"/>
  <c r="N326" i="3"/>
  <c r="L326" i="3"/>
  <c r="O325" i="3"/>
  <c r="N325" i="3"/>
  <c r="L325" i="3"/>
  <c r="O324" i="3"/>
  <c r="N324" i="3"/>
  <c r="L324" i="3"/>
  <c r="O323" i="3"/>
  <c r="N323" i="3"/>
  <c r="L323" i="3"/>
  <c r="O322" i="3"/>
  <c r="N322" i="3"/>
  <c r="L322" i="3"/>
  <c r="O321" i="3"/>
  <c r="N321" i="3"/>
  <c r="L321" i="3"/>
  <c r="O320" i="3"/>
  <c r="N320" i="3"/>
  <c r="L320" i="3"/>
  <c r="O319" i="3"/>
  <c r="N319" i="3"/>
  <c r="L319" i="3"/>
  <c r="O318" i="3"/>
  <c r="N318" i="3"/>
  <c r="L318" i="3"/>
  <c r="O317" i="3"/>
  <c r="N317" i="3"/>
  <c r="L317" i="3"/>
  <c r="O316" i="3"/>
  <c r="N316" i="3"/>
  <c r="L316" i="3"/>
  <c r="O315" i="3"/>
  <c r="N315" i="3"/>
  <c r="L315" i="3"/>
  <c r="O314" i="3"/>
  <c r="N314" i="3"/>
  <c r="L314" i="3"/>
  <c r="O313" i="3"/>
  <c r="N313" i="3"/>
  <c r="L313" i="3"/>
  <c r="O312" i="3"/>
  <c r="N312" i="3"/>
  <c r="L312" i="3"/>
  <c r="O311" i="3"/>
  <c r="N311" i="3"/>
  <c r="L311" i="3"/>
  <c r="O310" i="3"/>
  <c r="N310" i="3"/>
  <c r="L310" i="3"/>
  <c r="O309" i="3"/>
  <c r="N309" i="3"/>
  <c r="L309" i="3"/>
  <c r="O308" i="3"/>
  <c r="N308" i="3"/>
  <c r="L308" i="3"/>
  <c r="O307" i="3"/>
  <c r="N307" i="3"/>
  <c r="L307" i="3"/>
  <c r="O306" i="3"/>
  <c r="N306" i="3"/>
  <c r="L306" i="3"/>
  <c r="O305" i="3"/>
  <c r="N305" i="3"/>
  <c r="L305" i="3"/>
  <c r="O304" i="3"/>
  <c r="N304" i="3"/>
  <c r="L304" i="3"/>
  <c r="O303" i="3"/>
  <c r="N303" i="3"/>
  <c r="L303" i="3"/>
  <c r="O302" i="3"/>
  <c r="N302" i="3"/>
  <c r="L302" i="3"/>
  <c r="O301" i="3"/>
  <c r="N301" i="3"/>
  <c r="L301" i="3"/>
  <c r="O300" i="3"/>
  <c r="N300" i="3"/>
  <c r="L300" i="3"/>
  <c r="O299" i="3"/>
  <c r="N299" i="3"/>
  <c r="L299" i="3"/>
  <c r="O298" i="3"/>
  <c r="N298" i="3"/>
  <c r="L298" i="3"/>
  <c r="O297" i="3"/>
  <c r="N297" i="3"/>
  <c r="L297" i="3"/>
  <c r="O296" i="3"/>
  <c r="N296" i="3"/>
  <c r="L296" i="3"/>
  <c r="O295" i="3"/>
  <c r="N295" i="3"/>
  <c r="L295" i="3"/>
  <c r="O294" i="3"/>
  <c r="N294" i="3"/>
  <c r="L294" i="3"/>
  <c r="O293" i="3"/>
  <c r="N293" i="3"/>
  <c r="L293" i="3"/>
  <c r="O292" i="3"/>
  <c r="N292" i="3"/>
  <c r="L292" i="3"/>
  <c r="O291" i="3"/>
  <c r="N291" i="3"/>
  <c r="L291" i="3"/>
  <c r="O290" i="3"/>
  <c r="N290" i="3"/>
  <c r="L290" i="3"/>
  <c r="O289" i="3"/>
  <c r="N289" i="3"/>
  <c r="L289" i="3"/>
  <c r="O288" i="3"/>
  <c r="N288" i="3"/>
  <c r="L288" i="3"/>
  <c r="O287" i="3"/>
  <c r="N287" i="3"/>
  <c r="L287" i="3"/>
  <c r="O286" i="3"/>
  <c r="N286" i="3"/>
  <c r="L286" i="3"/>
  <c r="O285" i="3"/>
  <c r="N285" i="3"/>
  <c r="L285" i="3"/>
  <c r="O284" i="3"/>
  <c r="N284" i="3"/>
  <c r="L284" i="3"/>
  <c r="O283" i="3"/>
  <c r="N283" i="3"/>
  <c r="L283" i="3"/>
  <c r="O282" i="3"/>
  <c r="N282" i="3"/>
  <c r="L282" i="3"/>
  <c r="O281" i="3"/>
  <c r="N281" i="3"/>
  <c r="L281" i="3"/>
  <c r="O280" i="3"/>
  <c r="N280" i="3"/>
  <c r="L280" i="3"/>
  <c r="O279" i="3"/>
  <c r="N279" i="3"/>
  <c r="L279" i="3"/>
  <c r="O278" i="3"/>
  <c r="N278" i="3"/>
  <c r="L278" i="3"/>
  <c r="O277" i="3"/>
  <c r="N277" i="3"/>
  <c r="L277" i="3"/>
  <c r="O276" i="3"/>
  <c r="N276" i="3"/>
  <c r="L276" i="3"/>
  <c r="O275" i="3"/>
  <c r="N275" i="3"/>
  <c r="L275" i="3"/>
  <c r="O274" i="3"/>
  <c r="N274" i="3"/>
  <c r="L274" i="3"/>
  <c r="O273" i="3"/>
  <c r="N273" i="3"/>
  <c r="L273" i="3"/>
  <c r="O272" i="3"/>
  <c r="N272" i="3"/>
  <c r="L272" i="3"/>
  <c r="O271" i="3"/>
  <c r="N271" i="3"/>
  <c r="L271" i="3"/>
  <c r="O270" i="3"/>
  <c r="N270" i="3"/>
  <c r="L270" i="3"/>
  <c r="O269" i="3"/>
  <c r="N269" i="3"/>
  <c r="L269" i="3"/>
  <c r="O268" i="3"/>
  <c r="N268" i="3"/>
  <c r="L268" i="3"/>
  <c r="O267" i="3"/>
  <c r="N267" i="3"/>
  <c r="L267" i="3"/>
  <c r="O266" i="3"/>
  <c r="N266" i="3"/>
  <c r="L266" i="3"/>
  <c r="O265" i="3"/>
  <c r="N265" i="3"/>
  <c r="L265" i="3"/>
  <c r="O264" i="3"/>
  <c r="N264" i="3"/>
  <c r="L264" i="3"/>
  <c r="O263" i="3"/>
  <c r="N263" i="3"/>
  <c r="L263" i="3"/>
  <c r="O262" i="3"/>
  <c r="N262" i="3"/>
  <c r="L262" i="3"/>
  <c r="O261" i="3"/>
  <c r="N261" i="3"/>
  <c r="L261" i="3"/>
  <c r="O260" i="3"/>
  <c r="N260" i="3"/>
  <c r="L260" i="3"/>
  <c r="O259" i="3"/>
  <c r="N259" i="3"/>
  <c r="L259" i="3"/>
  <c r="O258" i="3"/>
  <c r="N258" i="3"/>
  <c r="L258" i="3"/>
  <c r="O257" i="3"/>
  <c r="N257" i="3"/>
  <c r="L257" i="3"/>
  <c r="O256" i="3"/>
  <c r="N256" i="3"/>
  <c r="L256" i="3"/>
  <c r="O255" i="3"/>
  <c r="N255" i="3"/>
  <c r="L255" i="3"/>
  <c r="O254" i="3"/>
  <c r="N254" i="3"/>
  <c r="L254" i="3"/>
  <c r="O253" i="3"/>
  <c r="N253" i="3"/>
  <c r="L253" i="3"/>
  <c r="O252" i="3"/>
  <c r="N252" i="3"/>
  <c r="L252" i="3"/>
  <c r="O251" i="3"/>
  <c r="N251" i="3"/>
  <c r="L251" i="3"/>
  <c r="O250" i="3"/>
  <c r="N250" i="3"/>
  <c r="L250" i="3"/>
  <c r="O249" i="3"/>
  <c r="N249" i="3"/>
  <c r="L249" i="3"/>
  <c r="O248" i="3"/>
  <c r="N248" i="3"/>
  <c r="L248" i="3"/>
  <c r="O247" i="3"/>
  <c r="N247" i="3"/>
  <c r="L247" i="3"/>
  <c r="O246" i="3"/>
  <c r="N246" i="3"/>
  <c r="L246" i="3"/>
  <c r="O245" i="3"/>
  <c r="N245" i="3"/>
  <c r="L245" i="3"/>
  <c r="O244" i="3"/>
  <c r="N244" i="3"/>
  <c r="L244" i="3"/>
  <c r="O243" i="3"/>
  <c r="N243" i="3"/>
  <c r="L243" i="3"/>
  <c r="O242" i="3"/>
  <c r="N242" i="3"/>
  <c r="L242" i="3"/>
  <c r="O241" i="3"/>
  <c r="N241" i="3"/>
  <c r="L241" i="3"/>
  <c r="O240" i="3"/>
  <c r="N240" i="3"/>
  <c r="L240" i="3"/>
  <c r="O239" i="3"/>
  <c r="N239" i="3"/>
  <c r="L239" i="3"/>
  <c r="O238" i="3"/>
  <c r="N238" i="3"/>
  <c r="L238" i="3"/>
  <c r="O237" i="3"/>
  <c r="N237" i="3"/>
  <c r="L237" i="3"/>
  <c r="O236" i="3"/>
  <c r="N236" i="3"/>
  <c r="L236" i="3"/>
  <c r="O235" i="3"/>
  <c r="N235" i="3"/>
  <c r="L235" i="3"/>
  <c r="O234" i="3"/>
  <c r="N234" i="3"/>
  <c r="L234" i="3"/>
  <c r="O233" i="3"/>
  <c r="N233" i="3"/>
  <c r="L233" i="3"/>
  <c r="O232" i="3"/>
  <c r="N232" i="3"/>
  <c r="L232" i="3"/>
  <c r="O231" i="3"/>
  <c r="N231" i="3"/>
  <c r="L231" i="3"/>
  <c r="O230" i="3"/>
  <c r="N230" i="3"/>
  <c r="L230" i="3"/>
  <c r="O229" i="3"/>
  <c r="N229" i="3"/>
  <c r="L229" i="3"/>
  <c r="O228" i="3"/>
  <c r="N228" i="3"/>
  <c r="L228" i="3"/>
  <c r="O227" i="3"/>
  <c r="N227" i="3"/>
  <c r="L227" i="3"/>
  <c r="O226" i="3"/>
  <c r="N226" i="3"/>
  <c r="L226" i="3"/>
  <c r="O225" i="3"/>
  <c r="N225" i="3"/>
  <c r="L225" i="3"/>
  <c r="O224" i="3"/>
  <c r="N224" i="3"/>
  <c r="L224" i="3"/>
  <c r="O223" i="3"/>
  <c r="N223" i="3"/>
  <c r="L223" i="3"/>
  <c r="O222" i="3"/>
  <c r="N222" i="3"/>
  <c r="L222" i="3"/>
  <c r="O221" i="3"/>
  <c r="N221" i="3"/>
  <c r="L221" i="3"/>
  <c r="C20" i="10"/>
  <c r="F20" i="10" s="1"/>
  <c r="C19" i="10"/>
  <c r="F19" i="10" s="1"/>
  <c r="C18" i="10"/>
  <c r="D18" i="10" s="1"/>
  <c r="C17" i="10"/>
  <c r="D17" i="10" s="1"/>
  <c r="C16" i="10"/>
  <c r="D16" i="10" s="1"/>
  <c r="C15" i="10"/>
  <c r="D15" i="10" s="1"/>
  <c r="C14" i="10"/>
  <c r="D14" i="10" s="1"/>
  <c r="C13" i="10"/>
  <c r="D13" i="10" s="1"/>
  <c r="C12" i="10"/>
  <c r="D12" i="10" s="1"/>
  <c r="C11" i="10"/>
  <c r="D11" i="10" s="1"/>
  <c r="C10" i="10"/>
  <c r="D10" i="10" s="1"/>
  <c r="C9" i="10"/>
  <c r="D9" i="10" s="1"/>
  <c r="C8" i="10"/>
  <c r="D8" i="10" s="1"/>
  <c r="C7" i="10"/>
  <c r="D7" i="10" s="1"/>
  <c r="Q38" i="4"/>
  <c r="P38" i="4"/>
  <c r="N38" i="4"/>
  <c r="M38" i="4"/>
  <c r="Q37" i="4"/>
  <c r="P37" i="4"/>
  <c r="N37" i="4"/>
  <c r="M37" i="4"/>
  <c r="Q36" i="4"/>
  <c r="P36" i="4"/>
  <c r="N36" i="4"/>
  <c r="M36" i="4"/>
  <c r="Q35" i="4"/>
  <c r="P35" i="4"/>
  <c r="N35" i="4"/>
  <c r="M35" i="4"/>
  <c r="Q34" i="4"/>
  <c r="P34" i="4"/>
  <c r="N34" i="4"/>
  <c r="M34" i="4"/>
  <c r="P33" i="4"/>
  <c r="P32" i="4"/>
  <c r="P31" i="4"/>
  <c r="P30" i="4"/>
  <c r="P29" i="4"/>
  <c r="P28" i="4"/>
  <c r="P27" i="4"/>
  <c r="P26" i="4"/>
  <c r="P25" i="4"/>
  <c r="P24" i="4"/>
  <c r="P23" i="4"/>
  <c r="P22" i="4"/>
  <c r="C17" i="4"/>
  <c r="P16" i="4"/>
  <c r="O13" i="4"/>
  <c r="M13" i="4"/>
  <c r="K13" i="4"/>
  <c r="B8" i="4"/>
  <c r="O804" i="3"/>
  <c r="N804" i="3"/>
  <c r="L804" i="3"/>
  <c r="O803" i="3"/>
  <c r="N803" i="3"/>
  <c r="L803" i="3"/>
  <c r="O802" i="3"/>
  <c r="N802" i="3"/>
  <c r="L802" i="3"/>
  <c r="O801" i="3"/>
  <c r="N801" i="3"/>
  <c r="L801" i="3"/>
  <c r="O800" i="3"/>
  <c r="N800" i="3"/>
  <c r="L800" i="3"/>
  <c r="O799" i="3"/>
  <c r="N799" i="3"/>
  <c r="L799" i="3"/>
  <c r="O798" i="3"/>
  <c r="N798" i="3"/>
  <c r="L798" i="3"/>
  <c r="O797" i="3"/>
  <c r="N797" i="3"/>
  <c r="L797" i="3"/>
  <c r="O796" i="3"/>
  <c r="N796" i="3"/>
  <c r="L796" i="3"/>
  <c r="O795" i="3"/>
  <c r="N795" i="3"/>
  <c r="L795" i="3"/>
  <c r="O794" i="3"/>
  <c r="N794" i="3"/>
  <c r="L794" i="3"/>
  <c r="O793" i="3"/>
  <c r="N793" i="3"/>
  <c r="L793" i="3"/>
  <c r="O792" i="3"/>
  <c r="N792" i="3"/>
  <c r="L792" i="3"/>
  <c r="O791" i="3"/>
  <c r="N791" i="3"/>
  <c r="L791" i="3"/>
  <c r="O790" i="3"/>
  <c r="N790" i="3"/>
  <c r="L790" i="3"/>
  <c r="O789" i="3"/>
  <c r="N789" i="3"/>
  <c r="L789" i="3"/>
  <c r="O788" i="3"/>
  <c r="N788" i="3"/>
  <c r="L788" i="3"/>
  <c r="O220" i="3"/>
  <c r="N220" i="3"/>
  <c r="L220" i="3"/>
  <c r="O219" i="3"/>
  <c r="N219" i="3"/>
  <c r="L219" i="3"/>
  <c r="O218" i="3"/>
  <c r="N218" i="3"/>
  <c r="L218" i="3"/>
  <c r="O217" i="3"/>
  <c r="N217" i="3"/>
  <c r="L217" i="3"/>
  <c r="O216" i="3"/>
  <c r="N216" i="3"/>
  <c r="L216" i="3"/>
  <c r="O215" i="3"/>
  <c r="N215" i="3"/>
  <c r="L215" i="3"/>
  <c r="O214" i="3"/>
  <c r="N214" i="3"/>
  <c r="L214" i="3"/>
  <c r="O213" i="3"/>
  <c r="N213" i="3"/>
  <c r="L213" i="3"/>
  <c r="O212" i="3"/>
  <c r="N212" i="3"/>
  <c r="L212" i="3"/>
  <c r="O211" i="3"/>
  <c r="N211" i="3"/>
  <c r="L211" i="3"/>
  <c r="O210" i="3"/>
  <c r="N210" i="3"/>
  <c r="L210" i="3"/>
  <c r="O209" i="3"/>
  <c r="N209" i="3"/>
  <c r="L209" i="3"/>
  <c r="O208" i="3"/>
  <c r="N208" i="3"/>
  <c r="L208" i="3"/>
  <c r="O207" i="3"/>
  <c r="N207" i="3"/>
  <c r="L207" i="3"/>
  <c r="O206" i="3"/>
  <c r="N206" i="3"/>
  <c r="L206" i="3"/>
  <c r="O205" i="3"/>
  <c r="N205" i="3"/>
  <c r="L205" i="3"/>
  <c r="O204" i="3"/>
  <c r="N204" i="3"/>
  <c r="L204" i="3"/>
  <c r="O203" i="3"/>
  <c r="N203" i="3"/>
  <c r="L203" i="3"/>
  <c r="O202" i="3"/>
  <c r="N202" i="3"/>
  <c r="L202" i="3"/>
  <c r="O201" i="3"/>
  <c r="N201" i="3"/>
  <c r="L201" i="3"/>
  <c r="O200" i="3"/>
  <c r="N200" i="3"/>
  <c r="L200" i="3"/>
  <c r="O199" i="3"/>
  <c r="N199" i="3"/>
  <c r="L199" i="3"/>
  <c r="O198" i="3"/>
  <c r="N198" i="3"/>
  <c r="L198" i="3"/>
  <c r="O197" i="3"/>
  <c r="N197" i="3"/>
  <c r="L197" i="3"/>
  <c r="O196" i="3"/>
  <c r="N196" i="3"/>
  <c r="L196" i="3"/>
  <c r="O195" i="3"/>
  <c r="N195" i="3"/>
  <c r="L195" i="3"/>
  <c r="O194" i="3"/>
  <c r="N194" i="3"/>
  <c r="L194" i="3"/>
  <c r="O193" i="3"/>
  <c r="N193" i="3"/>
  <c r="L193" i="3"/>
  <c r="O192" i="3"/>
  <c r="N192" i="3"/>
  <c r="L192" i="3"/>
  <c r="O191" i="3"/>
  <c r="N191" i="3"/>
  <c r="L191" i="3"/>
  <c r="O190" i="3"/>
  <c r="N190" i="3"/>
  <c r="L190" i="3"/>
  <c r="O189" i="3"/>
  <c r="N189" i="3"/>
  <c r="L189" i="3"/>
  <c r="O188" i="3"/>
  <c r="N188" i="3"/>
  <c r="L188" i="3"/>
  <c r="O187" i="3"/>
  <c r="N187" i="3"/>
  <c r="L187" i="3"/>
  <c r="O186" i="3"/>
  <c r="N186" i="3"/>
  <c r="L186" i="3"/>
  <c r="O185" i="3"/>
  <c r="N185" i="3"/>
  <c r="L185" i="3"/>
  <c r="O184" i="3"/>
  <c r="N184" i="3"/>
  <c r="L184" i="3"/>
  <c r="O183" i="3"/>
  <c r="N183" i="3"/>
  <c r="L183" i="3"/>
  <c r="O182" i="3"/>
  <c r="N182" i="3"/>
  <c r="L182" i="3"/>
  <c r="O181" i="3"/>
  <c r="N181" i="3"/>
  <c r="L181" i="3"/>
  <c r="O180" i="3"/>
  <c r="N180" i="3"/>
  <c r="L180" i="3"/>
  <c r="O179" i="3"/>
  <c r="N179" i="3"/>
  <c r="L179" i="3"/>
  <c r="O178" i="3"/>
  <c r="N178" i="3"/>
  <c r="L178" i="3"/>
  <c r="O177" i="3"/>
  <c r="N177" i="3"/>
  <c r="L177" i="3"/>
  <c r="O176" i="3"/>
  <c r="N176" i="3"/>
  <c r="L176" i="3"/>
  <c r="O175" i="3"/>
  <c r="N175" i="3"/>
  <c r="L175" i="3"/>
  <c r="O174" i="3"/>
  <c r="N174" i="3"/>
  <c r="L174" i="3"/>
  <c r="O173" i="3"/>
  <c r="N173" i="3"/>
  <c r="L173" i="3"/>
  <c r="O172" i="3"/>
  <c r="N172" i="3"/>
  <c r="L172" i="3"/>
  <c r="O171" i="3"/>
  <c r="N171" i="3"/>
  <c r="L171" i="3"/>
  <c r="O170" i="3"/>
  <c r="N170" i="3"/>
  <c r="L170" i="3"/>
  <c r="O169" i="3"/>
  <c r="N169" i="3"/>
  <c r="L169" i="3"/>
  <c r="O168" i="3"/>
  <c r="N168" i="3"/>
  <c r="L168" i="3"/>
  <c r="O167" i="3"/>
  <c r="N167" i="3"/>
  <c r="L167" i="3"/>
  <c r="O166" i="3"/>
  <c r="N166" i="3"/>
  <c r="L166" i="3"/>
  <c r="O165" i="3"/>
  <c r="N165" i="3"/>
  <c r="L165" i="3"/>
  <c r="O164" i="3"/>
  <c r="N164" i="3"/>
  <c r="L164" i="3"/>
  <c r="O163" i="3"/>
  <c r="N163" i="3"/>
  <c r="L163" i="3"/>
  <c r="O162" i="3"/>
  <c r="N162" i="3"/>
  <c r="L162" i="3"/>
  <c r="O161" i="3"/>
  <c r="N161" i="3"/>
  <c r="L161" i="3"/>
  <c r="O160" i="3"/>
  <c r="N160" i="3"/>
  <c r="L160" i="3"/>
  <c r="O159" i="3"/>
  <c r="N159" i="3"/>
  <c r="L159" i="3"/>
  <c r="O158" i="3"/>
  <c r="N158" i="3"/>
  <c r="L158" i="3"/>
  <c r="O157" i="3"/>
  <c r="N157" i="3"/>
  <c r="L157" i="3"/>
  <c r="O156" i="3"/>
  <c r="N156" i="3"/>
  <c r="L156" i="3"/>
  <c r="O155" i="3"/>
  <c r="N155" i="3"/>
  <c r="L155" i="3"/>
  <c r="O154" i="3"/>
  <c r="N154" i="3"/>
  <c r="L154" i="3"/>
  <c r="O153" i="3"/>
  <c r="N153" i="3"/>
  <c r="L153" i="3"/>
  <c r="O152" i="3"/>
  <c r="N152" i="3"/>
  <c r="L152" i="3"/>
  <c r="O151" i="3"/>
  <c r="N151" i="3"/>
  <c r="L151" i="3"/>
  <c r="O150" i="3"/>
  <c r="N150" i="3"/>
  <c r="L150" i="3"/>
  <c r="O149" i="3"/>
  <c r="N149" i="3"/>
  <c r="L149" i="3"/>
  <c r="O148" i="3"/>
  <c r="N148" i="3"/>
  <c r="L148" i="3"/>
  <c r="O147" i="3"/>
  <c r="N147" i="3"/>
  <c r="L147" i="3"/>
  <c r="O146" i="3"/>
  <c r="N146" i="3"/>
  <c r="L146" i="3"/>
  <c r="O145" i="3"/>
  <c r="N145" i="3"/>
  <c r="L145" i="3"/>
  <c r="O144" i="3"/>
  <c r="N144" i="3"/>
  <c r="L144" i="3"/>
  <c r="O143" i="3"/>
  <c r="N143" i="3"/>
  <c r="L143" i="3"/>
  <c r="O142" i="3"/>
  <c r="N142" i="3"/>
  <c r="L142" i="3"/>
  <c r="O141" i="3"/>
  <c r="N141" i="3"/>
  <c r="L141" i="3"/>
  <c r="O140" i="3"/>
  <c r="N140" i="3"/>
  <c r="L140" i="3"/>
  <c r="O139" i="3"/>
  <c r="N139" i="3"/>
  <c r="L139" i="3"/>
  <c r="O138" i="3"/>
  <c r="N138" i="3"/>
  <c r="L138" i="3"/>
  <c r="O137" i="3"/>
  <c r="N137" i="3"/>
  <c r="L137" i="3"/>
  <c r="O136" i="3"/>
  <c r="N136" i="3"/>
  <c r="L136" i="3"/>
  <c r="O135" i="3"/>
  <c r="N135" i="3"/>
  <c r="L135" i="3"/>
  <c r="O134" i="3"/>
  <c r="N134" i="3"/>
  <c r="L134" i="3"/>
  <c r="O133" i="3"/>
  <c r="N133" i="3"/>
  <c r="L133" i="3"/>
  <c r="O132" i="3"/>
  <c r="N132" i="3"/>
  <c r="L132" i="3"/>
  <c r="O131" i="3"/>
  <c r="N131" i="3"/>
  <c r="L131" i="3"/>
  <c r="O130" i="3"/>
  <c r="N130" i="3"/>
  <c r="L130" i="3"/>
  <c r="O129" i="3"/>
  <c r="N129" i="3"/>
  <c r="L129" i="3"/>
  <c r="O128" i="3"/>
  <c r="N128" i="3"/>
  <c r="L128" i="3"/>
  <c r="O127" i="3"/>
  <c r="N127" i="3"/>
  <c r="L127" i="3"/>
  <c r="O126" i="3"/>
  <c r="N126" i="3"/>
  <c r="L126" i="3"/>
  <c r="O125" i="3"/>
  <c r="N125" i="3"/>
  <c r="L125" i="3"/>
  <c r="O124" i="3"/>
  <c r="N124" i="3"/>
  <c r="L124" i="3"/>
  <c r="O123" i="3"/>
  <c r="N123" i="3"/>
  <c r="L123" i="3"/>
  <c r="O122" i="3"/>
  <c r="N122" i="3"/>
  <c r="L122" i="3"/>
  <c r="O121" i="3"/>
  <c r="N121" i="3"/>
  <c r="L121" i="3"/>
  <c r="O120" i="3"/>
  <c r="N120" i="3"/>
  <c r="L120" i="3"/>
  <c r="O119" i="3"/>
  <c r="N119" i="3"/>
  <c r="L119" i="3"/>
  <c r="O118" i="3"/>
  <c r="N118" i="3"/>
  <c r="L118" i="3"/>
  <c r="O117" i="3"/>
  <c r="N117" i="3"/>
  <c r="L117" i="3"/>
  <c r="O116" i="3"/>
  <c r="N116" i="3"/>
  <c r="L116" i="3"/>
  <c r="O115" i="3"/>
  <c r="N115" i="3"/>
  <c r="L115" i="3"/>
  <c r="O114" i="3"/>
  <c r="N114" i="3"/>
  <c r="L114" i="3"/>
  <c r="O113" i="3"/>
  <c r="N113" i="3"/>
  <c r="L113" i="3"/>
  <c r="O112" i="3"/>
  <c r="N112" i="3"/>
  <c r="L112" i="3"/>
  <c r="O111" i="3"/>
  <c r="N111" i="3"/>
  <c r="L111" i="3"/>
  <c r="O110" i="3"/>
  <c r="N110" i="3"/>
  <c r="L110" i="3"/>
  <c r="O109" i="3"/>
  <c r="N109" i="3"/>
  <c r="L109" i="3"/>
  <c r="O108" i="3"/>
  <c r="N108" i="3"/>
  <c r="L108" i="3"/>
  <c r="O107" i="3"/>
  <c r="N107" i="3"/>
  <c r="L107" i="3"/>
  <c r="O106" i="3"/>
  <c r="N106" i="3"/>
  <c r="L106" i="3"/>
  <c r="O105" i="3"/>
  <c r="N105" i="3"/>
  <c r="L105" i="3"/>
  <c r="O104" i="3"/>
  <c r="N104" i="3"/>
  <c r="L104" i="3"/>
  <c r="O103" i="3"/>
  <c r="N103" i="3"/>
  <c r="L103" i="3"/>
  <c r="O102" i="3"/>
  <c r="N102" i="3"/>
  <c r="L102" i="3"/>
  <c r="O101" i="3"/>
  <c r="N101" i="3"/>
  <c r="L101" i="3"/>
  <c r="O100" i="3"/>
  <c r="N100" i="3"/>
  <c r="L100" i="3"/>
  <c r="O99" i="3"/>
  <c r="N99" i="3"/>
  <c r="L99" i="3"/>
  <c r="O98" i="3"/>
  <c r="N98" i="3"/>
  <c r="L98" i="3"/>
  <c r="O97" i="3"/>
  <c r="N97" i="3"/>
  <c r="L97" i="3"/>
  <c r="O96" i="3"/>
  <c r="N96" i="3"/>
  <c r="L96" i="3"/>
  <c r="O95" i="3"/>
  <c r="N95" i="3"/>
  <c r="L95" i="3"/>
  <c r="O94" i="3"/>
  <c r="N94" i="3"/>
  <c r="L94" i="3"/>
  <c r="O93" i="3"/>
  <c r="N93" i="3"/>
  <c r="L93" i="3"/>
  <c r="O92" i="3"/>
  <c r="N92" i="3"/>
  <c r="L92" i="3"/>
  <c r="O91" i="3"/>
  <c r="N91" i="3"/>
  <c r="L91" i="3"/>
  <c r="O90" i="3"/>
  <c r="N90" i="3"/>
  <c r="L90" i="3"/>
  <c r="O89" i="3"/>
  <c r="N89" i="3"/>
  <c r="L89" i="3"/>
  <c r="O88" i="3"/>
  <c r="N88" i="3"/>
  <c r="L88" i="3"/>
  <c r="O87" i="3"/>
  <c r="N87" i="3"/>
  <c r="L87" i="3"/>
  <c r="O86" i="3"/>
  <c r="N86" i="3"/>
  <c r="L86" i="3"/>
  <c r="O85" i="3"/>
  <c r="N85" i="3"/>
  <c r="L85" i="3"/>
  <c r="O84" i="3"/>
  <c r="N84" i="3"/>
  <c r="L84" i="3"/>
  <c r="O83" i="3"/>
  <c r="N83" i="3"/>
  <c r="L83" i="3"/>
  <c r="O82" i="3"/>
  <c r="N82" i="3"/>
  <c r="L82" i="3"/>
  <c r="O81" i="3"/>
  <c r="N81" i="3"/>
  <c r="L81" i="3"/>
  <c r="O80" i="3"/>
  <c r="N80" i="3"/>
  <c r="L80" i="3"/>
  <c r="O79" i="3"/>
  <c r="N79" i="3"/>
  <c r="L79" i="3"/>
  <c r="O78" i="3"/>
  <c r="N78" i="3"/>
  <c r="L78" i="3"/>
  <c r="O77" i="3"/>
  <c r="N77" i="3"/>
  <c r="L77" i="3"/>
  <c r="O76" i="3"/>
  <c r="N76" i="3"/>
  <c r="L76" i="3"/>
  <c r="O75" i="3"/>
  <c r="N75" i="3"/>
  <c r="L75" i="3"/>
  <c r="O74" i="3"/>
  <c r="N74" i="3"/>
  <c r="L74" i="3"/>
  <c r="O73" i="3"/>
  <c r="N73" i="3"/>
  <c r="L73" i="3"/>
  <c r="O72" i="3"/>
  <c r="N72" i="3"/>
  <c r="L72" i="3"/>
  <c r="O71" i="3"/>
  <c r="N71" i="3"/>
  <c r="L71" i="3"/>
  <c r="O70" i="3"/>
  <c r="N70" i="3"/>
  <c r="L70" i="3"/>
  <c r="O69" i="3"/>
  <c r="N69" i="3"/>
  <c r="L69" i="3"/>
  <c r="O68" i="3"/>
  <c r="N68" i="3"/>
  <c r="L68" i="3"/>
  <c r="O67" i="3"/>
  <c r="N67" i="3"/>
  <c r="L67" i="3"/>
  <c r="O66" i="3"/>
  <c r="N66" i="3"/>
  <c r="L66" i="3"/>
  <c r="O65" i="3"/>
  <c r="N65" i="3"/>
  <c r="L65" i="3"/>
  <c r="O64" i="3"/>
  <c r="N64" i="3"/>
  <c r="L64" i="3"/>
  <c r="O63" i="3"/>
  <c r="N63" i="3"/>
  <c r="L63" i="3"/>
  <c r="O62" i="3"/>
  <c r="N62" i="3"/>
  <c r="L62" i="3"/>
  <c r="O61" i="3"/>
  <c r="N61" i="3"/>
  <c r="L61" i="3"/>
  <c r="O60" i="3"/>
  <c r="N60" i="3"/>
  <c r="L60" i="3"/>
  <c r="O59" i="3"/>
  <c r="N59" i="3"/>
  <c r="L59" i="3"/>
  <c r="O58" i="3"/>
  <c r="N58" i="3"/>
  <c r="L58" i="3"/>
  <c r="O57" i="3"/>
  <c r="N57" i="3"/>
  <c r="L57" i="3"/>
  <c r="O56" i="3"/>
  <c r="N56" i="3"/>
  <c r="L56" i="3"/>
  <c r="O55" i="3"/>
  <c r="N55" i="3"/>
  <c r="L55" i="3"/>
  <c r="O54" i="3"/>
  <c r="N54" i="3"/>
  <c r="L54" i="3"/>
  <c r="O53" i="3"/>
  <c r="N53" i="3"/>
  <c r="L53" i="3"/>
  <c r="O52" i="3"/>
  <c r="N52" i="3"/>
  <c r="L52" i="3"/>
  <c r="O51" i="3"/>
  <c r="N51" i="3"/>
  <c r="L51" i="3"/>
  <c r="O50" i="3"/>
  <c r="N50" i="3"/>
  <c r="L50" i="3"/>
  <c r="O49" i="3"/>
  <c r="N49" i="3"/>
  <c r="L49" i="3"/>
  <c r="O48" i="3"/>
  <c r="N48" i="3"/>
  <c r="L48" i="3"/>
  <c r="O47" i="3"/>
  <c r="N47" i="3"/>
  <c r="L47" i="3"/>
  <c r="O46" i="3"/>
  <c r="N46" i="3"/>
  <c r="L46" i="3"/>
  <c r="O45" i="3"/>
  <c r="N45" i="3"/>
  <c r="L45" i="3"/>
  <c r="O44" i="3"/>
  <c r="N44" i="3"/>
  <c r="L44" i="3"/>
  <c r="O43" i="3"/>
  <c r="N43" i="3"/>
  <c r="L43" i="3"/>
  <c r="O42" i="3"/>
  <c r="N42" i="3"/>
  <c r="L42" i="3"/>
  <c r="O41" i="3"/>
  <c r="N41" i="3"/>
  <c r="L41" i="3"/>
  <c r="O40" i="3"/>
  <c r="N40" i="3"/>
  <c r="L40" i="3"/>
  <c r="O39" i="3"/>
  <c r="N39" i="3"/>
  <c r="L39" i="3"/>
  <c r="O38" i="3"/>
  <c r="N38" i="3"/>
  <c r="L38" i="3"/>
  <c r="O37" i="3"/>
  <c r="N37" i="3"/>
  <c r="L37" i="3"/>
  <c r="O36" i="3"/>
  <c r="N36" i="3"/>
  <c r="L36" i="3"/>
  <c r="O35" i="3"/>
  <c r="N35" i="3"/>
  <c r="L35" i="3"/>
  <c r="O34" i="3"/>
  <c r="N34" i="3"/>
  <c r="L34" i="3"/>
  <c r="N33" i="3"/>
  <c r="N32" i="3"/>
  <c r="N31" i="3"/>
  <c r="Q32" i="4" s="1"/>
  <c r="N30" i="3"/>
  <c r="N29" i="3"/>
  <c r="Q27" i="4" s="1"/>
  <c r="N28" i="3"/>
  <c r="Q25" i="4" s="1"/>
  <c r="N27" i="3"/>
  <c r="Q33" i="4" s="1"/>
  <c r="N26" i="3"/>
  <c r="N25" i="3"/>
  <c r="N24" i="3"/>
  <c r="Q24" i="4" s="1"/>
  <c r="N23" i="3"/>
  <c r="O22" i="3"/>
  <c r="O23" i="3" s="1"/>
  <c r="O24" i="3" s="1"/>
  <c r="O25" i="3" s="1"/>
  <c r="O26" i="3" s="1"/>
  <c r="O27" i="3" s="1"/>
  <c r="O28" i="3" s="1"/>
  <c r="O29" i="3" s="1"/>
  <c r="O30" i="3" s="1"/>
  <c r="O31" i="3" s="1"/>
  <c r="O32" i="3" s="1"/>
  <c r="O33" i="3" s="1"/>
  <c r="N22" i="3"/>
  <c r="Q22" i="4" s="1"/>
  <c r="C17" i="3"/>
  <c r="R22" i="3" s="1" a="1"/>
  <c r="R22" i="3" s="1"/>
  <c r="O14" i="3"/>
  <c r="K14" i="3"/>
  <c r="O9" i="3"/>
  <c r="M32" i="4" s="1"/>
  <c r="N32" i="4" s="1"/>
  <c r="M9" i="3"/>
  <c r="N10" i="3" s="1"/>
  <c r="K9" i="3"/>
  <c r="L10" i="3" s="1"/>
  <c r="B8" i="3"/>
  <c r="M20" i="6"/>
  <c r="L20" i="6"/>
  <c r="P18" i="6"/>
  <c r="O18" i="6"/>
  <c r="M16" i="6"/>
  <c r="L16" i="6"/>
  <c r="M15" i="6"/>
  <c r="L15" i="6"/>
  <c r="M14" i="6"/>
  <c r="L14" i="6"/>
  <c r="M13" i="6"/>
  <c r="L13" i="6"/>
  <c r="M12" i="6"/>
  <c r="L12" i="6"/>
  <c r="M11" i="6"/>
  <c r="L11" i="6"/>
  <c r="M10" i="6"/>
  <c r="L10" i="6"/>
  <c r="P5" i="6"/>
  <c r="P6" i="6" s="1"/>
  <c r="D19" i="10" l="1"/>
  <c r="D20" i="10"/>
  <c r="F7" i="10"/>
  <c r="F8" i="10"/>
  <c r="F9" i="10"/>
  <c r="F10" i="10"/>
  <c r="F11" i="10"/>
  <c r="F12" i="10"/>
  <c r="F13" i="10"/>
  <c r="F14" i="10"/>
  <c r="F15" i="10"/>
  <c r="F16" i="10"/>
  <c r="F17" i="10"/>
  <c r="F18" i="10"/>
  <c r="N16" i="4"/>
  <c r="L21" i="6" s="1"/>
  <c r="Q23" i="4"/>
  <c r="Q31" i="4"/>
  <c r="L16" i="4"/>
  <c r="R13" i="4" s="1"/>
  <c r="Q30" i="4"/>
  <c r="M21" i="6"/>
  <c r="P7" i="6"/>
  <c r="C10" i="3" a="1"/>
  <c r="D14" i="3" s="1"/>
  <c r="C10" i="4" a="1"/>
  <c r="H12" i="4" s="1"/>
  <c r="P24" i="6"/>
  <c r="Q14" i="3"/>
  <c r="L32" i="3"/>
  <c r="L23" i="3"/>
  <c r="M14" i="3"/>
  <c r="L24" i="3"/>
  <c r="M22" i="4"/>
  <c r="N22" i="4" s="1"/>
  <c r="Q29" i="4"/>
  <c r="M10" i="3"/>
  <c r="L28" i="3"/>
  <c r="O10" i="3"/>
  <c r="L30" i="3"/>
  <c r="P10" i="3"/>
  <c r="L25" i="3"/>
  <c r="Q28" i="4"/>
  <c r="M25" i="4"/>
  <c r="N25" i="4" s="1"/>
  <c r="M29" i="4"/>
  <c r="N29" i="4" s="1"/>
  <c r="M33" i="4"/>
  <c r="N33" i="4" s="1"/>
  <c r="L31" i="3"/>
  <c r="L26" i="3"/>
  <c r="L22" i="3"/>
  <c r="M26" i="4"/>
  <c r="N26" i="4" s="1"/>
  <c r="M30" i="4"/>
  <c r="N30" i="4" s="1"/>
  <c r="L27" i="3"/>
  <c r="L33" i="3"/>
  <c r="Q26" i="4"/>
  <c r="M23" i="4"/>
  <c r="N23" i="4" s="1"/>
  <c r="M27" i="4"/>
  <c r="N27" i="4" s="1"/>
  <c r="M31" i="4"/>
  <c r="N31" i="4" s="1"/>
  <c r="K10" i="3"/>
  <c r="L29" i="3"/>
  <c r="M24" i="4"/>
  <c r="N24" i="4" s="1"/>
  <c r="M28" i="4"/>
  <c r="N28" i="4" s="1"/>
  <c r="E6" i="10" l="1"/>
  <c r="E10" i="10" s="1"/>
  <c r="E15" i="10"/>
  <c r="E8" i="10"/>
  <c r="E20" i="10"/>
  <c r="E9" i="10"/>
  <c r="E14" i="10"/>
  <c r="E19" i="10"/>
  <c r="E13" i="10"/>
  <c r="E18" i="10"/>
  <c r="E16" i="10"/>
  <c r="E7" i="10"/>
  <c r="E12" i="10"/>
  <c r="E17" i="10"/>
  <c r="E11" i="10"/>
  <c r="G14" i="3"/>
  <c r="I10" i="4"/>
  <c r="F13" i="3"/>
  <c r="E14" i="3"/>
  <c r="E12" i="3"/>
  <c r="G11" i="4"/>
  <c r="I11" i="3"/>
  <c r="E13" i="3"/>
  <c r="C12" i="3"/>
  <c r="F15" i="4"/>
  <c r="G15" i="3"/>
  <c r="F12" i="3"/>
  <c r="C14" i="4"/>
  <c r="H11" i="4"/>
  <c r="E15" i="3"/>
  <c r="I13" i="4"/>
  <c r="F10" i="3"/>
  <c r="E11" i="3"/>
  <c r="C13" i="4"/>
  <c r="I14" i="3"/>
  <c r="H14" i="3"/>
  <c r="C14" i="3"/>
  <c r="H13" i="4"/>
  <c r="H10" i="4"/>
  <c r="G12" i="3"/>
  <c r="D10" i="3"/>
  <c r="F11" i="4"/>
  <c r="D15" i="4"/>
  <c r="E10" i="3"/>
  <c r="D15" i="3"/>
  <c r="I13" i="3"/>
  <c r="I15" i="4"/>
  <c r="I12" i="4"/>
  <c r="C11" i="3"/>
  <c r="G13" i="4"/>
  <c r="G10" i="4"/>
  <c r="C13" i="3"/>
  <c r="E11" i="4"/>
  <c r="C15" i="4"/>
  <c r="C10" i="3"/>
  <c r="D11" i="3"/>
  <c r="G13" i="3"/>
  <c r="H15" i="4"/>
  <c r="F14" i="4"/>
  <c r="I14" i="4"/>
  <c r="H14" i="4"/>
  <c r="G14" i="4"/>
  <c r="G12" i="4"/>
  <c r="F12" i="4"/>
  <c r="E12" i="4"/>
  <c r="E10" i="4"/>
  <c r="C10" i="4"/>
  <c r="D10" i="4"/>
  <c r="D12" i="3"/>
  <c r="I11" i="4"/>
  <c r="D13" i="4"/>
  <c r="F11" i="3"/>
  <c r="E15" i="4"/>
  <c r="H13" i="3"/>
  <c r="G10" i="3"/>
  <c r="F13" i="4"/>
  <c r="F10" i="4"/>
  <c r="I15" i="3"/>
  <c r="H10" i="3"/>
  <c r="D12" i="4"/>
  <c r="D11" i="4"/>
  <c r="F15" i="3"/>
  <c r="I12" i="3"/>
  <c r="C15" i="3"/>
  <c r="E14" i="4"/>
  <c r="G15" i="4"/>
  <c r="D13" i="3"/>
  <c r="H15" i="3"/>
  <c r="H11" i="3"/>
  <c r="C12" i="4"/>
  <c r="E13" i="4"/>
  <c r="I10" i="3"/>
  <c r="F14" i="3"/>
  <c r="H12" i="3"/>
  <c r="G11" i="3"/>
  <c r="D14" i="4"/>
  <c r="C11" i="4"/>
  <c r="O19" i="6"/>
  <c r="O20" i="6" s="1"/>
  <c r="O22" i="6" s="1"/>
  <c r="P19" i="6"/>
  <c r="P20" i="6" s="1"/>
  <c r="P22" i="6" s="1"/>
  <c r="P8" i="6"/>
  <c r="K10" i="4"/>
  <c r="M10" i="4"/>
  <c r="O10" i="4"/>
  <c r="N10" i="4"/>
  <c r="L10" i="4"/>
  <c r="P10" i="4"/>
  <c r="S22" i="4" a="1"/>
  <c r="S22" i="4" s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<sst xmlns="http://schemas.openxmlformats.org/spreadsheetml/2006/main" count="369" uniqueCount="227">
  <si>
    <t/>
  </si>
  <si>
    <t>#1</t>
  </si>
  <si>
    <t>#2</t>
  </si>
  <si>
    <t>#3</t>
  </si>
  <si>
    <t>!</t>
  </si>
  <si>
    <t>#4</t>
  </si>
  <si>
    <t>#5</t>
  </si>
  <si>
    <t>#6</t>
  </si>
  <si>
    <t>$</t>
  </si>
  <si>
    <t>EXTRA 1</t>
  </si>
  <si>
    <t>EXTRA 2</t>
  </si>
  <si>
    <t>-</t>
  </si>
  <si>
    <t>#</t>
  </si>
  <si>
    <t>ITEMS</t>
  </si>
  <si>
    <t>QTY</t>
  </si>
  <si>
    <t>1. COMPLETA LA CONFIGURACIÓN INICIAL EN LA PESTAÑA "COMENZAR AQUÍ" DEFINIENDO TUS TABLEROS Y LISTAS DESPLEGABLES, PROCEDE A LAS PESTAÑAS "LISTA DE INVENTARIO" Y "SEGUIMIENTO DE INVENTARIO".</t>
  </si>
  <si>
    <t>GUÍA DE PASOS</t>
  </si>
  <si>
    <t>1. LISTA DE INVENTARIO</t>
  </si>
  <si>
    <t>2. SEGUIMIENTO DE INVENTARIO</t>
  </si>
  <si>
    <t>CAMBIA TU MES/AÑO/DÍA DE INICIO Y SE ACTUALIZARÁ AUTOMÁTICAMENTE A OTRAS PESTAÑAS.</t>
  </si>
  <si>
    <t>2. PESTAÑA LISTA DE INVENTARIO</t>
  </si>
  <si>
    <t>GUIA</t>
  </si>
  <si>
    <t>AÑADE TUS ITEMS AL INVENTARIO QUE QUIERES PEDIR</t>
  </si>
  <si>
    <t>ELIGE UN PROVEEDOR AL QUE QUIERES HACER UN PEDIDO</t>
  </si>
  <si>
    <t>AÑADE LA CANTIDAD QUE QUIERES PEDIR</t>
  </si>
  <si>
    <t>Volveremos a esto brevemente</t>
  </si>
  <si>
    <t>NOTA: LAS COLUMNAS "COSTO TOTAL" Y "VALOR DE INVENTARIO" CONTIENEN CIERTAS FÓRMULAS QUE SE CALCULAN AUTOMÁTICAMENTE</t>
  </si>
  <si>
    <t xml:space="preserve">COLUMNA "COSTO TOTAL" - SE BASA EN LAS COLUMNAS "CANTIDAD" Y "COSTO DEL ITEM". (COSTO DEL ITEM * CANTIDAD).                                                                                                   </t>
  </si>
  <si>
    <t>COLUMNA "VALOR DE INVENTARIO" - SE BASA EN EL RESUMEN DE LA COLUMNA "COSTO TOTAL"</t>
  </si>
  <si>
    <t>ELIGE UN ESTADO DE PEDIDO DE LAS LISTAS DESPLEGABLES.</t>
  </si>
  <si>
    <t>3. PESTAÑA SEGUIMIENTO DE INVENTARIO</t>
  </si>
  <si>
    <t>ELIGE LOS ITEMS DE TU INVENTARIO QUE QUIERES VENDER.</t>
  </si>
  <si>
    <t>ESCRIBE UN NÚMERO DE SERIE Y ELIGE UNA CATEGORÍA DE TU LISTA.</t>
  </si>
  <si>
    <t>ESCRIBE LA CANTIDAD DE UN ITEM QUE QUIERES ENVIAR (VENDER).</t>
  </si>
  <si>
    <t>BAJO EN STOCK - SI UN VALOR DE INVENTARIO ES MENOR DE 10</t>
  </si>
  <si>
    <t>EN STOCK - SI UN VALOR DE INVENTARIO ES MAYOR A 10</t>
  </si>
  <si>
    <t>AGOTADO - SI UN VALOR DE INVENTARIO ES IGUAL O MENOR A 0</t>
  </si>
  <si>
    <t>NOTA: LAS COLUMNAS "COSTO TOTAL" Y "GANANCIA" CONTIENEN CIERTAS FÓRMULAS QUE SE CALCULAN AUTOMÁTICAMENTE.</t>
  </si>
  <si>
    <t xml:space="preserve">"COLUMNA COSTO TOTAL" - SE BASA EN LAS COLUMNAS "CANTIDAD" Y "PRECIO DEL ITEM". (PRECIO DEL ITEM * CANTIDAD).                                                                                 </t>
  </si>
  <si>
    <t>COLUMNA "GANANCIA": EL INGRESO SE CALCULA DESDE EL MONTO TOTAL COMPRADO (PESTAÑA DE LISTA DE INVENTARIO) HASTA EL MONTO TOTAL VENDIDO POR ITEM (PESTAÑA DE SEGUIMIENTO DE INVENTARIO).</t>
  </si>
  <si>
    <t>MES</t>
  </si>
  <si>
    <t>Mayo</t>
  </si>
  <si>
    <t>AÑO</t>
  </si>
  <si>
    <t>TU MONEDA</t>
  </si>
  <si>
    <t>CATEGORÍA</t>
  </si>
  <si>
    <t>ESTADO DE INVENTARIO</t>
  </si>
  <si>
    <t>PROVEEDOR</t>
  </si>
  <si>
    <t>ESTADO DEL PEDIDO</t>
  </si>
  <si>
    <t>ROPA</t>
  </si>
  <si>
    <t>AGOTADO</t>
  </si>
  <si>
    <t>Lux</t>
  </si>
  <si>
    <t>EN TRANSITO</t>
  </si>
  <si>
    <t>ZAPATOS</t>
  </si>
  <si>
    <t>EN STOCK</t>
  </si>
  <si>
    <t>Sucasa</t>
  </si>
  <si>
    <t>NO INICIADO</t>
  </si>
  <si>
    <t>ACCESORIOS</t>
  </si>
  <si>
    <t>BAJO EN STOCK</t>
  </si>
  <si>
    <t>Tolita</t>
  </si>
  <si>
    <t>ENTREGADO</t>
  </si>
  <si>
    <t>BELLEZA</t>
  </si>
  <si>
    <t>Lola</t>
  </si>
  <si>
    <t>TÉCNICA</t>
  </si>
  <si>
    <t>Shein</t>
  </si>
  <si>
    <t>OTROS</t>
  </si>
  <si>
    <t>ITEMS TOTALES</t>
  </si>
  <si>
    <t>VALOR DE INVENTARIO</t>
  </si>
  <si>
    <t>QTY TOTAL DE ITEMS</t>
  </si>
  <si>
    <t>ESTADO DE LA ORDEN</t>
  </si>
  <si>
    <t>ITEMS TOTALES (QTY)</t>
  </si>
  <si>
    <t>ITEMS ENVIADOS (QTY)</t>
  </si>
  <si>
    <t>S1</t>
  </si>
  <si>
    <t>S2</t>
  </si>
  <si>
    <t>S3</t>
  </si>
  <si>
    <t>S4</t>
  </si>
  <si>
    <t>S5</t>
  </si>
  <si>
    <t>S6</t>
  </si>
  <si>
    <t>SEGUIMIENTO DE INVENTARIO</t>
  </si>
  <si>
    <t>NÚMERO DE SERIE</t>
  </si>
  <si>
    <t>QTY EN STOCK</t>
  </si>
  <si>
    <t>ESTADO</t>
  </si>
  <si>
    <t>PRECIO ITEM</t>
  </si>
  <si>
    <t>PRECIO TOTAL</t>
  </si>
  <si>
    <t>GANANCIA</t>
  </si>
  <si>
    <t>DÍAS RESTANTES</t>
  </si>
  <si>
    <t>ENVIADO</t>
  </si>
  <si>
    <t>NOTAS</t>
  </si>
  <si>
    <t>LISTA DE INVENTARIO</t>
  </si>
  <si>
    <t>DESCRIPCIÓN DEL ITEM</t>
  </si>
  <si>
    <t>CANTIDAD</t>
  </si>
  <si>
    <t>COSTO DEL ITEM</t>
  </si>
  <si>
    <t>VALOR DEL INVENTARIO</t>
  </si>
  <si>
    <t>DÍAS RESTANTES (&lt;7)</t>
  </si>
  <si>
    <t>FECHA:</t>
  </si>
  <si>
    <t>FECHA</t>
  </si>
  <si>
    <t xml:space="preserve">Mochila roja </t>
  </si>
  <si>
    <t>Falda turquesa</t>
  </si>
  <si>
    <t>Jeans de hombre</t>
  </si>
  <si>
    <t>Vestido rojo</t>
  </si>
  <si>
    <t>Chaleco mostaza</t>
  </si>
  <si>
    <t>Lunes</t>
  </si>
  <si>
    <t>Martes</t>
  </si>
  <si>
    <t>Miércoles</t>
  </si>
  <si>
    <t>Viernes</t>
  </si>
  <si>
    <t>Sábado</t>
  </si>
  <si>
    <t>Domingo</t>
  </si>
  <si>
    <t>Día de Inicio:</t>
  </si>
  <si>
    <t>#MES</t>
  </si>
  <si>
    <t>FORMULAS NO EDITAR</t>
  </si>
  <si>
    <t>AGREGA UN PRECIO AL ITEM</t>
  </si>
  <si>
    <t>NOTA: LA COLUMNA "QTY EN STOCK" CONTIENE UNA FÓRMULA QUE ESTÁ DIRECTAMENTE CONECTADA A LA COLUMNA "ESTADO DEL PEDIDO" Y SE CALCULA AUTOMÁTICAMENTE.</t>
  </si>
  <si>
    <t>AGREGAR EL COSTO DEL ITEM</t>
  </si>
  <si>
    <t>POR EJEMPLO, ESCRIBE "15/05/2023" Y PRESIONA EL BOTÓN "ENTER" PARA FIJAR UNA FECHA.</t>
  </si>
  <si>
    <t>NOTA: LA COLUMNA "ESTADO DEL PEDIDO" SE REFLEJA EN LA COLUMNA "QTY EN STOCK".</t>
  </si>
  <si>
    <t>ESTADO DEL PEDIDO ENTREGADO: SIGNIFICA QUE YA HAS RECIBIDO ESTE ITEM. LA CANTIDAD DE ARTÍCULOS PEDIDOS SE AGREGARÁN A TU STOCK.</t>
  </si>
  <si>
    <t>ESTADO DE PEDIDO NO INICIADO/EN TRÁNSITO: SIGNIFICA QUE AÚN NO HAS RECIBIDO ESTE ITEM. LA CANTIDAD DE ITEMS PEDIDOS NO SE AGREGARÁN A TU STOCK.</t>
  </si>
  <si>
    <t>NOTA: LA COLUMNA "QTY EN STOCK" CONTIENE UNA FÓRMULA QUE ESTÁ DIRECTAMENTE CONECTADA A LA PESTAÑA "LISTA DE INVENTARIO" Y SE CALCULA AUTOMÁTICAMENTE.</t>
  </si>
  <si>
    <t>CUANDO VENDAS EL PRODUCTO, DALE CHECK AL RECUADRO Y EL TEXTO SERÁ TACHADO PARA MARCARLO COMO VENDIDO.</t>
  </si>
  <si>
    <t>COSTO TOTAL</t>
  </si>
  <si>
    <t>FECHA DE SALIDA</t>
  </si>
  <si>
    <t>FECHA DE ENTRADA</t>
  </si>
  <si>
    <t>TUS FECHAS DE ENTRADA / SALIDA SE DESTACARÁN EN EL CALENDARIO</t>
  </si>
  <si>
    <t>AGREGAR UNA FECHA DE ENTRADA DEL ITEM</t>
  </si>
  <si>
    <t>AGREGAR UNA FECHA DE SALIDA DEL ITEM</t>
  </si>
  <si>
    <t>Los campos en azul claro se llenan automáticamente (No modificarlos)</t>
  </si>
  <si>
    <t>QTY ITEMS EN STOCK</t>
  </si>
  <si>
    <t>Junio</t>
  </si>
  <si>
    <t>Septiembre</t>
  </si>
  <si>
    <t>Octubre</t>
  </si>
  <si>
    <t>Noviembre</t>
  </si>
  <si>
    <t>Diciembre</t>
  </si>
  <si>
    <t>Llena estos campos obligatorios</t>
  </si>
  <si>
    <t>CONFIGURACIÓN</t>
  </si>
  <si>
    <t>Información General</t>
  </si>
  <si>
    <t>Seguimiento de Inventario</t>
  </si>
  <si>
    <t>Lista de Inventario</t>
  </si>
  <si>
    <t>Enero</t>
  </si>
  <si>
    <t>Febrero</t>
  </si>
  <si>
    <t>Marzo</t>
  </si>
  <si>
    <t>Abril</t>
  </si>
  <si>
    <t>Agosto</t>
  </si>
  <si>
    <t>Año</t>
  </si>
  <si>
    <t>Meses</t>
  </si>
  <si>
    <t>Día de la Semana</t>
  </si>
  <si>
    <t xml:space="preserve">Domingo </t>
  </si>
  <si>
    <t>Moneda</t>
  </si>
  <si>
    <t>£</t>
  </si>
  <si>
    <t>€</t>
  </si>
  <si>
    <t>¥</t>
  </si>
  <si>
    <t>₱</t>
  </si>
  <si>
    <t>zł</t>
  </si>
  <si>
    <t>PRIMER DIA</t>
  </si>
  <si>
    <t>ULTIMO DIA</t>
  </si>
  <si>
    <t>Jueves</t>
  </si>
  <si>
    <t>Bs.</t>
  </si>
  <si>
    <t>R$</t>
  </si>
  <si>
    <t>₡</t>
  </si>
  <si>
    <t>Q</t>
  </si>
  <si>
    <t>L</t>
  </si>
  <si>
    <t>C$</t>
  </si>
  <si>
    <t>B/.</t>
  </si>
  <si>
    <t>S/.</t>
  </si>
  <si>
    <t>₲</t>
  </si>
  <si>
    <t>Bs F</t>
  </si>
  <si>
    <t>D</t>
  </si>
  <si>
    <t>M</t>
  </si>
  <si>
    <t>J</t>
  </si>
  <si>
    <t>V</t>
  </si>
  <si>
    <t>S</t>
  </si>
  <si>
    <t>FORMULAS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</si>
  <si>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</si>
  <si>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Notas</t>
  </si>
  <si>
    <t>ITEM PENDIENTES (QTY)</t>
  </si>
  <si>
    <t>RESUMEN EJECUTIVO</t>
  </si>
  <si>
    <t>Precio Total</t>
  </si>
  <si>
    <t>Pnte por Vender</t>
  </si>
  <si>
    <t>Vendido</t>
  </si>
  <si>
    <t>RESUMEN DE INVENTARIO</t>
  </si>
  <si>
    <t>EXTRA 3</t>
  </si>
  <si>
    <t>EXTRA 4</t>
  </si>
  <si>
    <t>EXTRA 5</t>
  </si>
  <si>
    <t>EXTRA 6</t>
  </si>
  <si>
    <t>EXTRA 7</t>
  </si>
  <si>
    <t>EXTRA 8</t>
  </si>
  <si>
    <t>EXTRA 9</t>
  </si>
  <si>
    <t># ITEMS ENVIADOS</t>
  </si>
  <si>
    <t># ITEMS PENDIENTES</t>
  </si>
  <si>
    <t>Llena estos campos obligatorios en la tablas</t>
  </si>
  <si>
    <t>Llena estos campos obligatorios en la tabla</t>
  </si>
  <si>
    <t>PERSONALIZA TUS LISTAS DE CATEGORÍA / ESTADO DE INVENTARIO / PROVEEDOR / ESTADO DE PEDIDO SEGÚN TUS NECESIDADES Y TODAS LAS LISTAS SERÁN TRANSFERIDAS A OTRAS PESTAÑAS POR SECCIONES.</t>
  </si>
  <si>
    <t>NOTA: LA COLUMNA "DÍAS RESTANTES" SE REFLEJA EN LA COLUMNA "FECHA DE ENTRADA" Y EL DÍA DE HOY.</t>
  </si>
  <si>
    <t>COLUMNA DE ESTADO AUTO GENERA TU INVENTARIO DE ESTADO COMO RECORDATORIO.</t>
  </si>
  <si>
    <t>EL FORMATO CONDICIONAL FUNCIONA SÓLO CON LAS PALABRAS "BAJO EN STOCK", "EN STOCK", "AGOTADO". SI CAMBIAS LOS NOMBRES DE ESTADO, SE PERDERÁ EL FORMATO CONDICIONAL.</t>
  </si>
  <si>
    <t>NOTA: LA COLUMNA "DÍAS RESTANTES" SE REFLEJA EN LA COLUMNA "FECHA DE SALIDA" Y EL DÍA DE HOY.</t>
  </si>
  <si>
    <t>Zapatos casuales hombre</t>
  </si>
  <si>
    <t>Blusa verde</t>
  </si>
  <si>
    <t>Aretes de perla</t>
  </si>
  <si>
    <t>reloj azul sport hombre</t>
  </si>
  <si>
    <t>Crema de ojos</t>
  </si>
  <si>
    <t>Billetera roja</t>
  </si>
  <si>
    <t>Julio</t>
  </si>
  <si>
    <t>Jeans de mujer</t>
  </si>
  <si>
    <t>Edita aquí los ítems, cantidades, costo del item y las fechas de entrada.</t>
  </si>
  <si>
    <t>Edita aquí los ítems que se van a vender, la cantidad, el precio y la fecha de salidad.</t>
  </si>
  <si>
    <t>Los campos en azul claro se llenan automáticamente. (No modificarlos)</t>
  </si>
  <si>
    <t>Esta sección es un resumen de tu inventario no se debe modificar nada.</t>
  </si>
  <si>
    <t>Ingresa las categorías, estado de inventario, proveedores y estado del pedido.</t>
  </si>
  <si>
    <t>0/01/2024</t>
  </si>
  <si>
    <t>Si</t>
  </si>
  <si>
    <t>No</t>
  </si>
  <si>
    <t>EXTRA 10</t>
  </si>
  <si>
    <t>EXTRA 11</t>
  </si>
  <si>
    <t>EXTRA 12</t>
  </si>
  <si>
    <t>EXTRA 13</t>
  </si>
  <si>
    <t>EXTRA 14</t>
  </si>
  <si>
    <t>EXTRA 15</t>
  </si>
  <si>
    <t>EXTRA 16</t>
  </si>
  <si>
    <t>EXTRA 17</t>
  </si>
  <si>
    <t>EXTRA 18</t>
  </si>
  <si>
    <t>EXTRA 19</t>
  </si>
  <si>
    <t>EXTRA 20</t>
  </si>
  <si>
    <t>EXTRA 21</t>
  </si>
  <si>
    <t>EXTRA 22</t>
  </si>
  <si>
    <t>EXTRA 23</t>
  </si>
  <si>
    <t>EXTRA 24</t>
  </si>
  <si>
    <t>EXTRA 25</t>
  </si>
  <si>
    <t>EXTRA 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</si>
</sst>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164" formatCode="ddd&quot;, &quot;mmm&quot;  &quot;d&quot;, &quot;yyyy"/>
    <numFmt numFmtId="165" formatCode="&quot; &quot;mmm&quot;  &quot;d&quot;, &quot;yyyy"/>
    <numFmt numFmtId="166" formatCode="#,##0.00\ [$₲-474]"/>
    <numFmt numFmtId="167" formatCode="[$Bs.-46B]\ #,##0.00"/>
    <numFmt numFmtId="168" formatCode="[$C$-4C0A]#,##0.00"/>
    <numFmt numFmtId="169" formatCode="[$S/-280A]\ #,##0.00"/>
    <numFmt numFmtId="170" formatCode="dd"/>
    <numFmt numFmtId="171" formatCode="[$$-409]#,##0.00"/>
    <numFmt numFmtId="172" formatCode="[$$-409]#,##0"/>
    <numFmt numFmtId="173" formatCode="[$$-540A]#,##0"/>
    <numFmt numFmtId="174" formatCode="&quot;$&quot;#,##0"/>
  </numFmts>
  <fonts count="62">
    <font>
      <sz val="10"/>
      <color rgb="FF000000"/>
      <name val="Arial"/>
      <scheme val="minor"/>
    </font>
    <font>
      <sz val="10"/>
      <color rgb="FF000000"/>
      <name val="Arial"/>
      <family val="2"/>
      <scheme val="minor"/>
    </font>
    <font>
      <u/>
      <sz val="10"/>
      <color theme="10"/>
      <name val="Arial"/>
      <family val="2"/>
      <scheme val="minor"/>
    </font>
    <font>
      <sz val="10"/>
      <color theme="1"/>
      <name val="Avenir Book"/>
      <family val="2"/>
    </font>
    <font>
      <sz val="10"/>
      <color rgb="FF000000"/>
      <name val="Avenir Book"/>
      <family val="2"/>
    </font>
    <font>
      <sz val="14"/>
      <color theme="1"/>
      <name val="Avenir Book"/>
      <family val="2"/>
    </font>
    <font>
      <sz val="10"/>
      <name val="Avenir Book"/>
      <family val="2"/>
    </font>
    <font>
      <b/>
      <sz val="20"/>
      <color rgb="FF8B7D7A"/>
      <name val="Avenir Book"/>
      <family val="2"/>
    </font>
    <font>
      <i/>
      <u/>
      <sz val="10"/>
      <color theme="1"/>
      <name val="Avenir Book"/>
      <family val="2"/>
    </font>
    <font>
      <i/>
      <sz val="10"/>
      <color theme="1"/>
      <name val="Avenir Book"/>
      <family val="2"/>
    </font>
    <font>
      <sz val="11"/>
      <color theme="1"/>
      <name val="Avenir Book"/>
      <family val="2"/>
    </font>
    <font>
      <sz val="16"/>
      <color theme="1"/>
      <name val="Avenir Book"/>
      <family val="2"/>
    </font>
    <font>
      <sz val="14"/>
      <color theme="1"/>
      <name val="Avenir"/>
      <family val="2"/>
    </font>
    <font>
      <sz val="10"/>
      <name val="Arial"/>
      <family val="2"/>
    </font>
    <font>
      <sz val="14"/>
      <color theme="0"/>
      <name val="Avenir"/>
      <family val="2"/>
    </font>
    <font>
      <b/>
      <sz val="14"/>
      <color theme="1"/>
      <name val="Avenir"/>
      <family val="2"/>
    </font>
    <font>
      <b/>
      <sz val="12"/>
      <color theme="1"/>
      <name val="Avenir"/>
      <family val="2"/>
    </font>
    <font>
      <i/>
      <u/>
      <sz val="12"/>
      <color theme="1"/>
      <name val="Avenir"/>
      <family val="2"/>
    </font>
    <font>
      <sz val="10"/>
      <color theme="1"/>
      <name val="Avenir"/>
      <family val="2"/>
    </font>
    <font>
      <b/>
      <sz val="24"/>
      <color theme="1"/>
      <name val="Avenir"/>
      <family val="2"/>
    </font>
    <font>
      <b/>
      <i/>
      <u/>
      <sz val="12"/>
      <color theme="1"/>
      <name val="Avenir"/>
      <family val="2"/>
    </font>
    <font>
      <i/>
      <u/>
      <sz val="14"/>
      <color theme="1"/>
      <name val="Avenir"/>
      <family val="2"/>
    </font>
    <font>
      <b/>
      <sz val="10"/>
      <color theme="1"/>
      <name val="Avenir"/>
      <family val="2"/>
    </font>
    <font>
      <b/>
      <sz val="10"/>
      <color theme="0"/>
      <name val="Avenir"/>
      <family val="2"/>
    </font>
    <font>
      <b/>
      <sz val="8"/>
      <color theme="0"/>
      <name val="Avenir"/>
      <family val="2"/>
    </font>
    <font>
      <b/>
      <sz val="8"/>
      <color rgb="FF000000"/>
      <name val="Avenir"/>
      <family val="2"/>
    </font>
    <font>
      <i/>
      <u/>
      <sz val="10"/>
      <color theme="1"/>
      <name val="Avenir"/>
      <family val="2"/>
    </font>
    <font>
      <b/>
      <sz val="8"/>
      <color theme="1"/>
      <name val="Avenir"/>
      <family val="2"/>
    </font>
    <font>
      <b/>
      <i/>
      <sz val="8"/>
      <color theme="1"/>
      <name val="Avenir"/>
      <family val="2"/>
    </font>
    <font>
      <u/>
      <sz val="10"/>
      <color rgb="FF222F3F"/>
      <name val="Arial"/>
      <family val="2"/>
      <scheme val="minor"/>
    </font>
    <font>
      <sz val="12"/>
      <name val="Arial"/>
      <family val="2"/>
    </font>
    <font>
      <sz val="12"/>
      <color rgb="FF000000"/>
      <name val="Arial"/>
      <family val="2"/>
      <scheme val="minor"/>
    </font>
    <font>
      <sz val="10"/>
      <color theme="1"/>
      <name val="Antone"/>
    </font>
    <font>
      <b/>
      <sz val="28"/>
      <color rgb="FFFFFFFF"/>
      <name val="Antone"/>
    </font>
    <font>
      <sz val="10"/>
      <color rgb="FF000000"/>
      <name val="Antone"/>
    </font>
    <font>
      <sz val="18"/>
      <color theme="1"/>
      <name val="Antone"/>
    </font>
    <font>
      <sz val="12"/>
      <color theme="1"/>
      <name val="Antone"/>
    </font>
    <font>
      <b/>
      <sz val="16"/>
      <color theme="0"/>
      <name val="Antone"/>
    </font>
    <font>
      <b/>
      <sz val="12"/>
      <color theme="0"/>
      <name val="Antone"/>
    </font>
    <font>
      <b/>
      <sz val="12"/>
      <color theme="1"/>
      <name val="Antone"/>
    </font>
    <font>
      <b/>
      <sz val="12"/>
      <color rgb="FF000000"/>
      <name val="Antone"/>
    </font>
    <font>
      <sz val="9"/>
      <color rgb="FF000000"/>
      <name val="Antone"/>
    </font>
    <font>
      <sz val="10"/>
      <color rgb="FF000000"/>
      <name val="Arial"/>
      <family val="2"/>
      <scheme val="minor"/>
    </font>
    <font>
      <sz val="8"/>
      <name val="Arial"/>
      <family val="2"/>
      <scheme val="minor"/>
    </font>
    <font>
      <b/>
      <sz val="8"/>
      <color rgb="FF222F3E"/>
      <name val="Avenir"/>
      <family val="2"/>
    </font>
    <font>
      <sz val="10"/>
      <color theme="0"/>
      <name val="Avenir"/>
      <family val="2"/>
    </font>
    <font>
      <sz val="10"/>
      <color theme="0"/>
      <name val="Avenir Book"/>
      <family val="2"/>
    </font>
    <font>
      <b/>
      <sz val="10"/>
      <color theme="1"/>
      <name val="Avenir Book"/>
      <family val="2"/>
    </font>
    <font>
      <b/>
      <sz val="10"/>
      <color theme="0"/>
      <name val="Avenir Book"/>
      <family val="2"/>
    </font>
    <font>
      <b/>
      <sz val="12"/>
      <color theme="1"/>
      <name val="Avenir Book"/>
      <family val="2"/>
    </font>
    <font>
      <b/>
      <sz val="8"/>
      <color theme="0"/>
      <name val="Avenir Book"/>
      <family val="2"/>
    </font>
    <font>
      <b/>
      <i/>
      <sz val="8"/>
      <color theme="1"/>
      <name val="Avenir Book"/>
      <family val="2"/>
    </font>
    <font>
      <b/>
      <sz val="8"/>
      <color theme="1"/>
      <name val="Avenir Book"/>
      <family val="2"/>
    </font>
    <font>
      <b/>
      <sz val="8"/>
      <color rgb="FF000000"/>
      <name val="Avenir Book"/>
      <family val="2"/>
    </font>
    <font>
      <b/>
      <sz val="24"/>
      <color rgb="FF777777"/>
      <name val="Avenir Book"/>
      <family val="2"/>
    </font>
    <font>
      <b/>
      <sz val="8"/>
      <name val="Avenir Book"/>
      <family val="2"/>
    </font>
    <font>
      <b/>
      <sz val="8"/>
      <color theme="2"/>
      <name val="Avenir Book"/>
      <family val="2"/>
    </font>
    <font>
      <sz val="18"/>
      <color theme="1"/>
      <name val="Avenir Book"/>
      <family val="2"/>
    </font>
    <font>
      <sz val="9"/>
      <color rgb="FF000000"/>
      <name val="Avenir Book"/>
      <family val="2"/>
    </font>
    <font>
      <sz val="12"/>
      <color theme="1"/>
      <name val="Avenir Book"/>
      <family val="2"/>
    </font>
    <font>
      <sz val="14"/>
      <color theme="0"/>
      <name val="Avenir Book"/>
      <family val="2"/>
    </font>
    <font>
      <sz val="8"/>
      <name val="Avenir Book"/>
      <family val="2"/>
    </font>
  </fonts>
  <fills count="30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0" tint="-4.9989318521683403E-2"/>
        <bgColor rgb="FFF6F5F0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6B26B"/>
        <bgColor rgb="FFF6B26B"/>
      </patternFill>
    </fill>
    <fill>
      <patternFill patternType="solid">
        <fgColor rgb="FF222F3E"/>
        <bgColor rgb="FF222F3E"/>
      </patternFill>
    </fill>
    <fill>
      <patternFill patternType="solid">
        <fgColor rgb="FFF2F2F2"/>
        <bgColor rgb="FFF2F2F2"/>
      </patternFill>
    </fill>
    <fill>
      <patternFill patternType="solid">
        <fgColor rgb="FFFFD966"/>
        <bgColor rgb="FFFFD966"/>
      </patternFill>
    </fill>
    <fill>
      <patternFill patternType="solid">
        <fgColor rgb="FFFF9900"/>
        <bgColor rgb="FFFF9900"/>
      </patternFill>
    </fill>
    <fill>
      <patternFill patternType="solid">
        <fgColor rgb="FFFCE5CD"/>
        <bgColor rgb="FFFCE5CD"/>
      </patternFill>
    </fill>
    <fill>
      <patternFill patternType="solid">
        <fgColor rgb="FFD7E1EB"/>
        <bgColor rgb="FFD7E1EB"/>
      </patternFill>
    </fill>
    <fill>
      <patternFill patternType="solid">
        <fgColor rgb="FFFFA300"/>
        <bgColor rgb="FF741B47"/>
      </patternFill>
    </fill>
    <fill>
      <patternFill patternType="solid">
        <fgColor theme="0" tint="-4.9989318521683403E-2"/>
        <bgColor rgb="FFFEF2EE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222F3E"/>
      </patternFill>
    </fill>
    <fill>
      <patternFill patternType="solid">
        <fgColor theme="0"/>
        <bgColor rgb="FFDBD4CC"/>
      </patternFill>
    </fill>
    <fill>
      <patternFill patternType="solid">
        <fgColor theme="0"/>
        <bgColor rgb="FFF6F5F0"/>
      </patternFill>
    </fill>
    <fill>
      <patternFill patternType="solid">
        <fgColor rgb="FF1368F1"/>
        <bgColor rgb="FF222F3E"/>
      </patternFill>
    </fill>
    <fill>
      <patternFill patternType="solid">
        <fgColor theme="0"/>
        <bgColor rgb="FFFF9900"/>
      </patternFill>
    </fill>
    <fill>
      <patternFill patternType="solid">
        <fgColor rgb="FFD7E2EB"/>
        <bgColor rgb="FFD7E1EB"/>
      </patternFill>
    </fill>
    <fill>
      <patternFill patternType="solid">
        <fgColor rgb="FFFF9900"/>
        <bgColor rgb="FF741B47"/>
      </patternFill>
    </fill>
    <fill>
      <patternFill patternType="solid">
        <fgColor rgb="FFD7E2EB"/>
        <bgColor rgb="FFFEE6E2"/>
      </patternFill>
    </fill>
    <fill>
      <patternFill patternType="solid">
        <fgColor theme="2" tint="-4.9989318521683403E-2"/>
        <bgColor indexed="64"/>
      </patternFill>
    </fill>
    <fill>
      <patternFill patternType="solid">
        <fgColor rgb="FFD7E2EB"/>
        <bgColor indexed="64"/>
      </patternFill>
    </fill>
    <fill>
      <patternFill patternType="solid">
        <fgColor rgb="FFFCE6CE"/>
        <bgColor indexed="64"/>
      </patternFill>
    </fill>
    <fill>
      <patternFill patternType="solid">
        <fgColor rgb="FF222F3E"/>
        <bgColor rgb="FFFCE5CD"/>
      </patternFill>
    </fill>
    <fill>
      <patternFill patternType="solid">
        <fgColor rgb="FF222F3F"/>
        <bgColor rgb="FFFCE5CD"/>
      </patternFill>
    </fill>
    <fill>
      <patternFill patternType="solid">
        <fgColor rgb="FFD9E7FE"/>
        <bgColor rgb="FF222F3E"/>
      </patternFill>
    </fill>
    <fill>
      <patternFill patternType="solid">
        <fgColor rgb="FFDAE7FE"/>
        <bgColor rgb="FF222F3E"/>
      </patternFill>
    </fill>
  </fills>
  <borders count="62">
    <border>
      <left/>
      <right/>
      <top/>
      <bottom/>
      <diagonal/>
    </border>
    <border>
      <left style="thick">
        <color rgb="FFFFFFFF"/>
      </left>
      <right style="thick">
        <color rgb="FFFFFFFF"/>
      </right>
      <top style="thick">
        <color rgb="FFFFFFFF"/>
      </top>
      <bottom/>
      <diagonal/>
    </border>
    <border>
      <left/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/>
      <bottom/>
      <diagonal/>
    </border>
    <border>
      <left/>
      <right style="thin">
        <color rgb="FFFFFFFF"/>
      </right>
      <top/>
      <bottom/>
      <diagonal/>
    </border>
    <border>
      <left/>
      <right/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 style="thin">
        <color rgb="FFFFFFFF"/>
      </top>
      <bottom/>
      <diagonal/>
    </border>
    <border>
      <left style="thin">
        <color rgb="FFFFFFFF"/>
      </left>
      <right style="thin">
        <color rgb="FFFFFFFF"/>
      </right>
      <top/>
      <bottom/>
      <diagonal/>
    </border>
    <border>
      <left style="thin">
        <color rgb="FFFFFFFF"/>
      </left>
      <right style="thin">
        <color rgb="FFFFFFFF"/>
      </right>
      <top/>
      <bottom style="thin">
        <color rgb="FFFFFFFF"/>
      </bottom>
      <diagonal/>
    </border>
    <border>
      <left style="thick">
        <color rgb="FFD8D8D8"/>
      </left>
      <right/>
      <top style="thick">
        <color rgb="FFD8D8D8"/>
      </top>
      <bottom/>
      <diagonal/>
    </border>
    <border>
      <left/>
      <right/>
      <top style="thick">
        <color rgb="FFD8D8D8"/>
      </top>
      <bottom/>
      <diagonal/>
    </border>
    <border>
      <left/>
      <right style="thick">
        <color rgb="FFD8D8D8"/>
      </right>
      <top style="thick">
        <color rgb="FFD8D8D8"/>
      </top>
      <bottom/>
      <diagonal/>
    </border>
    <border>
      <left style="thick">
        <color rgb="FFD8D8D8"/>
      </left>
      <right/>
      <top/>
      <bottom style="thick">
        <color rgb="FFD8D8D8"/>
      </bottom>
      <diagonal/>
    </border>
    <border>
      <left/>
      <right/>
      <top/>
      <bottom style="thick">
        <color rgb="FFD8D8D8"/>
      </bottom>
      <diagonal/>
    </border>
    <border>
      <left/>
      <right style="thick">
        <color rgb="FFD8D8D8"/>
      </right>
      <top/>
      <bottom style="thick">
        <color rgb="FFD8D8D8"/>
      </bottom>
      <diagonal/>
    </border>
    <border>
      <left style="thin">
        <color rgb="FF8AA8C9"/>
      </left>
      <right style="thin">
        <color rgb="FF8AA8C9"/>
      </right>
      <top style="thin">
        <color rgb="FF8AA8C9"/>
      </top>
      <bottom style="thin">
        <color rgb="FF8AA8C9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theme="0" tint="-0.499984740745262"/>
      </left>
      <right/>
      <top style="medium">
        <color theme="0" tint="-0.499984740745262"/>
      </top>
      <bottom/>
      <diagonal/>
    </border>
    <border>
      <left/>
      <right style="medium">
        <color theme="0" tint="-0.499984740745262"/>
      </right>
      <top style="medium">
        <color theme="0" tint="-0.499984740745262"/>
      </top>
      <bottom/>
      <diagonal/>
    </border>
    <border>
      <left style="medium">
        <color theme="0" tint="-0.499984740745262"/>
      </left>
      <right/>
      <top/>
      <bottom/>
      <diagonal/>
    </border>
    <border>
      <left/>
      <right style="medium">
        <color theme="0" tint="-0.499984740745262"/>
      </right>
      <top/>
      <bottom/>
      <diagonal/>
    </border>
    <border>
      <left style="medium">
        <color theme="0" tint="-0.499984740745262"/>
      </left>
      <right/>
      <top/>
      <bottom style="medium">
        <color theme="0" tint="-0.499984740745262"/>
      </bottom>
      <diagonal/>
    </border>
    <border>
      <left/>
      <right style="medium">
        <color theme="0" tint="-0.499984740745262"/>
      </right>
      <top/>
      <bottom style="medium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medium">
        <color indexed="64"/>
      </left>
      <right/>
      <top/>
      <bottom style="thin">
        <color theme="0" tint="-0.499984740745262"/>
      </bottom>
      <diagonal/>
    </border>
    <border>
      <left/>
      <right/>
      <top/>
      <bottom style="thin">
        <color theme="0" tint="-0.499984740745262"/>
      </bottom>
      <diagonal/>
    </border>
    <border>
      <left style="medium">
        <color theme="0" tint="-0.499984740745262"/>
      </left>
      <right/>
      <top style="medium">
        <color theme="0" tint="-0.499984740745262"/>
      </top>
      <bottom style="medium">
        <color theme="0" tint="-0.499984740745262"/>
      </bottom>
      <diagonal/>
    </border>
    <border>
      <left/>
      <right style="medium">
        <color theme="0" tint="-0.499984740745262"/>
      </right>
      <top style="medium">
        <color theme="0" tint="-0.499984740745262"/>
      </top>
      <bottom style="medium">
        <color theme="0" tint="-0.499984740745262"/>
      </bottom>
      <diagonal/>
    </border>
    <border>
      <left/>
      <right/>
      <top style="medium">
        <color theme="0" tint="-0.499984740745262"/>
      </top>
      <bottom/>
      <diagonal/>
    </border>
    <border>
      <left style="thin">
        <color theme="0" tint="-0.34998626667073579"/>
      </left>
      <right/>
      <top style="thin">
        <color theme="0" tint="-0.34998626667073579"/>
      </top>
      <bottom/>
      <diagonal/>
    </border>
    <border>
      <left/>
      <right style="thin">
        <color theme="0" tint="-0.34998626667073579"/>
      </right>
      <top style="thin">
        <color theme="0" tint="-0.34998626667073579"/>
      </top>
      <bottom/>
      <diagonal/>
    </border>
    <border>
      <left style="thin">
        <color theme="0" tint="-0.34998626667073579"/>
      </left>
      <right/>
      <top/>
      <bottom style="thin">
        <color theme="0" tint="-0.34998626667073579"/>
      </bottom>
      <diagonal/>
    </border>
    <border>
      <left/>
      <right style="thin">
        <color theme="0" tint="-0.34998626667073579"/>
      </right>
      <top/>
      <bottom style="thin">
        <color theme="0" tint="-0.34998626667073579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 style="thin">
        <color theme="0" tint="-0.34998626667073579"/>
      </top>
      <bottom/>
      <diagonal/>
    </border>
    <border>
      <left style="thin">
        <color theme="0" tint="-0.34998626667073579"/>
      </left>
      <right style="thin">
        <color theme="0" tint="-0.34998626667073579"/>
      </right>
      <top style="thin">
        <color theme="0" tint="-0.34998626667073579"/>
      </top>
      <bottom style="thin">
        <color theme="0" tint="-0.34998626667073579"/>
      </bottom>
      <diagonal/>
    </border>
    <border>
      <left style="thin">
        <color theme="0" tint="-0.34998626667073579"/>
      </left>
      <right/>
      <top/>
      <bottom/>
      <diagonal/>
    </border>
    <border>
      <left style="thin">
        <color rgb="FFFFFFFF"/>
      </left>
      <right/>
      <top/>
      <bottom style="thin">
        <color theme="0" tint="-0.34998626667073579"/>
      </bottom>
      <diagonal/>
    </border>
    <border>
      <left style="thin">
        <color rgb="FFFFFFFF"/>
      </left>
      <right/>
      <top/>
      <bottom style="thin">
        <color rgb="FF8AA8C9"/>
      </bottom>
      <diagonal/>
    </border>
    <border>
      <left/>
      <right/>
      <top/>
      <bottom style="thin">
        <color rgb="FF8AA8C9"/>
      </bottom>
      <diagonal/>
    </border>
    <border>
      <left/>
      <right style="thin">
        <color rgb="FFFFFFFF"/>
      </right>
      <top/>
      <bottom style="thin">
        <color rgb="FF8AA8C9"/>
      </bottom>
      <diagonal/>
    </border>
    <border>
      <left style="medium">
        <color theme="0" tint="-0.34998626667073579"/>
      </left>
      <right/>
      <top style="medium">
        <color theme="0" tint="-0.34998626667073579"/>
      </top>
      <bottom/>
      <diagonal/>
    </border>
    <border>
      <left/>
      <right style="medium">
        <color theme="0" tint="-0.34998626667073579"/>
      </right>
      <top style="medium">
        <color theme="0" tint="-0.34998626667073579"/>
      </top>
      <bottom/>
      <diagonal/>
    </border>
    <border>
      <left style="medium">
        <color theme="0" tint="-0.34998626667073579"/>
      </left>
      <right/>
      <top/>
      <bottom style="medium">
        <color theme="0" tint="-0.34998626667073579"/>
      </bottom>
      <diagonal/>
    </border>
    <border>
      <left/>
      <right style="medium">
        <color theme="0" tint="-0.34998626667073579"/>
      </right>
      <top/>
      <bottom style="medium">
        <color theme="0" tint="-0.34998626667073579"/>
      </bottom>
      <diagonal/>
    </border>
    <border>
      <left style="thin">
        <color rgb="FF8AA8CA"/>
      </left>
      <right style="thin">
        <color rgb="FF8AA8CA"/>
      </right>
      <top style="thin">
        <color rgb="FF8AA8CA"/>
      </top>
      <bottom style="thin">
        <color rgb="FF8AA8CA"/>
      </bottom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 style="thin">
        <color theme="2" tint="-0.499984740745262"/>
      </bottom>
      <diagonal/>
    </border>
    <border>
      <left/>
      <right style="thin">
        <color theme="2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rgb="FF8AA8CA"/>
      </right>
      <top/>
      <bottom/>
      <diagonal/>
    </border>
    <border>
      <left style="thin">
        <color rgb="FF8AA8CA"/>
      </left>
      <right/>
      <top style="thin">
        <color rgb="FF8AA8CA"/>
      </top>
      <bottom style="thin">
        <color rgb="FF8AA8CA"/>
      </bottom>
      <diagonal/>
    </border>
    <border>
      <left/>
      <right style="thin">
        <color rgb="FF8AA8CA"/>
      </right>
      <top style="thin">
        <color rgb="FF8AA8CA"/>
      </top>
      <bottom style="thin">
        <color rgb="FF8AA8CA"/>
      </bottom>
      <diagonal/>
    </border>
    <border>
      <left style="thin">
        <color theme="0" tint="-0.34998626667073579"/>
      </left>
      <right/>
      <top style="thin">
        <color theme="0" tint="-0.34998626667073579"/>
      </top>
      <bottom style="thin">
        <color theme="0" tint="-0.34998626667073579"/>
      </bottom>
      <diagonal/>
    </border>
    <border>
      <left/>
      <right/>
      <top style="thin">
        <color theme="0" tint="-0.34998626667073579"/>
      </top>
      <bottom style="thin">
        <color theme="0" tint="-0.34998626667073579"/>
      </bottom>
      <diagonal/>
    </border>
    <border>
      <left/>
      <right style="thin">
        <color theme="0" tint="-0.34998626667073579"/>
      </right>
      <top style="thin">
        <color theme="0" tint="-0.34998626667073579"/>
      </top>
      <bottom style="thin">
        <color theme="0" tint="-0.34998626667073579"/>
      </bottom>
      <diagonal/>
    </border>
  </borders>
  <cellStyleXfs count="4">
    <xf numFmtId="0" fontId="0" fillId="0" borderId="0"/>
    <xf numFmtId="0" fontId="2" fillId="0" borderId="0" applyNumberFormat="0" applyFill="0" applyBorder="0" applyAlignment="0" applyProtection="0"/>
    <xf numFmtId="0" fontId="1" fillId="0" borderId="0"/>
    <xf numFmtId="9" fontId="42" fillId="0" borderId="0" applyFont="0" applyFill="0" applyBorder="0" applyAlignment="0" applyProtection="0"/>
  </cellStyleXfs>
  <cellXfs count="266">
    <xf numFmtId="0" fontId="0" fillId="0" borderId="0" xfId="0"/>
    <xf numFmtId="0" fontId="4" fillId="0" borderId="0" xfId="0" applyFont="1"/>
    <xf numFmtId="0" fontId="3" fillId="3" borderId="0" xfId="2" quotePrefix="1" applyFont="1" applyFill="1"/>
    <xf numFmtId="0" fontId="3" fillId="3" borderId="0" xfId="2" applyFont="1" applyFill="1"/>
    <xf numFmtId="0" fontId="4" fillId="4" borderId="0" xfId="2" applyFont="1" applyFill="1"/>
    <xf numFmtId="0" fontId="3" fillId="0" borderId="3" xfId="0" applyFont="1" applyBorder="1"/>
    <xf numFmtId="9" fontId="7" fillId="0" borderId="7" xfId="0" applyNumberFormat="1" applyFont="1" applyBorder="1" applyAlignment="1">
      <alignment horizontal="center" vertical="center"/>
    </xf>
    <xf numFmtId="0" fontId="3" fillId="0" borderId="8" xfId="0" applyFont="1" applyBorder="1"/>
    <xf numFmtId="9" fontId="7" fillId="0" borderId="2" xfId="0" applyNumberFormat="1" applyFont="1" applyBorder="1" applyAlignment="1">
      <alignment horizontal="center" vertical="center"/>
    </xf>
    <xf numFmtId="3" fontId="7" fillId="0" borderId="5" xfId="0" applyNumberFormat="1" applyFont="1" applyBorder="1" applyAlignment="1">
      <alignment horizontal="center" vertical="center"/>
    </xf>
    <xf numFmtId="3" fontId="7" fillId="0" borderId="0" xfId="0" applyNumberFormat="1" applyFont="1" applyAlignment="1">
      <alignment horizontal="center" vertical="center"/>
    </xf>
    <xf numFmtId="0" fontId="3" fillId="0" borderId="4" xfId="0" applyFont="1" applyBorder="1"/>
    <xf numFmtId="0" fontId="3" fillId="0" borderId="7" xfId="0" applyFont="1" applyBorder="1"/>
    <xf numFmtId="0" fontId="9" fillId="0" borderId="0" xfId="0" applyFont="1" applyAlignment="1">
      <alignment horizontal="center"/>
    </xf>
    <xf numFmtId="164" fontId="8" fillId="0" borderId="0" xfId="0" applyNumberFormat="1" applyFont="1" applyAlignment="1">
      <alignment horizontal="left"/>
    </xf>
    <xf numFmtId="0" fontId="3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3" fillId="0" borderId="9" xfId="0" applyFont="1" applyBorder="1"/>
    <xf numFmtId="0" fontId="3" fillId="0" borderId="5" xfId="0" applyFont="1" applyBorder="1"/>
    <xf numFmtId="0" fontId="18" fillId="7" borderId="0" xfId="0" applyFont="1" applyFill="1"/>
    <xf numFmtId="0" fontId="12" fillId="7" borderId="0" xfId="0" applyFont="1" applyFill="1" applyAlignment="1">
      <alignment horizontal="center" vertical="center" wrapText="1"/>
    </xf>
    <xf numFmtId="0" fontId="16" fillId="7" borderId="0" xfId="0" applyFont="1" applyFill="1" applyAlignment="1">
      <alignment horizontal="center" vertical="center" wrapText="1"/>
    </xf>
    <xf numFmtId="0" fontId="22" fillId="6" borderId="17" xfId="0" applyFont="1" applyFill="1" applyBorder="1"/>
    <xf numFmtId="0" fontId="23" fillId="6" borderId="17" xfId="0" applyFont="1" applyFill="1" applyBorder="1" applyAlignment="1">
      <alignment horizontal="center"/>
    </xf>
    <xf numFmtId="0" fontId="33" fillId="12" borderId="0" xfId="2" applyFont="1" applyFill="1"/>
    <xf numFmtId="0" fontId="32" fillId="13" borderId="0" xfId="2" applyFont="1" applyFill="1"/>
    <xf numFmtId="0" fontId="34" fillId="4" borderId="0" xfId="2" applyFont="1" applyFill="1"/>
    <xf numFmtId="0" fontId="34" fillId="0" borderId="0" xfId="0" applyFont="1"/>
    <xf numFmtId="0" fontId="32" fillId="0" borderId="1" xfId="0" applyFont="1" applyBorder="1"/>
    <xf numFmtId="0" fontId="34" fillId="0" borderId="0" xfId="0" applyFont="1" applyAlignment="1">
      <alignment horizontal="center" wrapText="1"/>
    </xf>
    <xf numFmtId="0" fontId="32" fillId="0" borderId="0" xfId="0" applyFont="1"/>
    <xf numFmtId="0" fontId="34" fillId="0" borderId="0" xfId="0" applyFont="1" applyAlignment="1">
      <alignment horizontal="center"/>
    </xf>
    <xf numFmtId="0" fontId="39" fillId="0" borderId="0" xfId="0" applyFont="1" applyAlignment="1">
      <alignment horizontal="center"/>
    </xf>
    <xf numFmtId="0" fontId="40" fillId="0" borderId="0" xfId="0" applyFont="1" applyAlignment="1">
      <alignment horizontal="center"/>
    </xf>
    <xf numFmtId="0" fontId="39" fillId="0" borderId="0" xfId="0" applyFont="1" applyAlignment="1">
      <alignment horizontal="center" vertical="center"/>
    </xf>
    <xf numFmtId="0" fontId="41" fillId="14" borderId="0" xfId="0" applyFont="1" applyFill="1"/>
    <xf numFmtId="0" fontId="38" fillId="6" borderId="24" xfId="0" applyFont="1" applyFill="1" applyBorder="1" applyAlignment="1">
      <alignment horizontal="center" vertical="center"/>
    </xf>
    <xf numFmtId="0" fontId="41" fillId="14" borderId="20" xfId="0" applyFont="1" applyFill="1" applyBorder="1" applyAlignment="1">
      <alignment horizontal="center"/>
    </xf>
    <xf numFmtId="0" fontId="38" fillId="15" borderId="0" xfId="0" applyFont="1" applyFill="1" applyAlignment="1">
      <alignment horizontal="center" vertical="center"/>
    </xf>
    <xf numFmtId="166" fontId="41" fillId="14" borderId="20" xfId="0" applyNumberFormat="1" applyFont="1" applyFill="1" applyBorder="1" applyAlignment="1">
      <alignment horizontal="center"/>
    </xf>
    <xf numFmtId="167" fontId="41" fillId="14" borderId="20" xfId="0" applyNumberFormat="1" applyFont="1" applyFill="1" applyBorder="1" applyAlignment="1">
      <alignment horizontal="center"/>
    </xf>
    <xf numFmtId="168" fontId="41" fillId="14" borderId="20" xfId="0" applyNumberFormat="1" applyFont="1" applyFill="1" applyBorder="1" applyAlignment="1">
      <alignment horizontal="center"/>
    </xf>
    <xf numFmtId="169" fontId="41" fillId="14" borderId="20" xfId="0" applyNumberFormat="1" applyFont="1" applyFill="1" applyBorder="1" applyAlignment="1">
      <alignment horizontal="center"/>
    </xf>
    <xf numFmtId="0" fontId="41" fillId="14" borderId="0" xfId="0" applyFont="1" applyFill="1" applyAlignment="1">
      <alignment horizontal="center"/>
    </xf>
    <xf numFmtId="166" fontId="41" fillId="14" borderId="0" xfId="0" applyNumberFormat="1" applyFont="1" applyFill="1" applyAlignment="1">
      <alignment horizontal="center"/>
    </xf>
    <xf numFmtId="167" fontId="41" fillId="14" borderId="0" xfId="0" applyNumberFormat="1" applyFont="1" applyFill="1" applyAlignment="1">
      <alignment horizontal="center"/>
    </xf>
    <xf numFmtId="168" fontId="41" fillId="14" borderId="0" xfId="0" applyNumberFormat="1" applyFont="1" applyFill="1" applyAlignment="1">
      <alignment horizontal="center"/>
    </xf>
    <xf numFmtId="169" fontId="41" fillId="14" borderId="0" xfId="0" applyNumberFormat="1" applyFont="1" applyFill="1" applyAlignment="1">
      <alignment horizontal="center"/>
    </xf>
    <xf numFmtId="0" fontId="18" fillId="0" borderId="0" xfId="0" applyFont="1"/>
    <xf numFmtId="0" fontId="34" fillId="14" borderId="0" xfId="0" applyFont="1" applyFill="1"/>
    <xf numFmtId="0" fontId="32" fillId="16" borderId="0" xfId="0" applyFont="1" applyFill="1" applyAlignment="1">
      <alignment horizontal="center"/>
    </xf>
    <xf numFmtId="0" fontId="32" fillId="17" borderId="0" xfId="0" applyFont="1" applyFill="1" applyAlignment="1">
      <alignment horizontal="center"/>
    </xf>
    <xf numFmtId="0" fontId="32" fillId="14" borderId="0" xfId="0" applyFont="1" applyFill="1"/>
    <xf numFmtId="0" fontId="41" fillId="14" borderId="25" xfId="0" applyFont="1" applyFill="1" applyBorder="1" applyAlignment="1">
      <alignment horizontal="center"/>
    </xf>
    <xf numFmtId="0" fontId="41" fillId="14" borderId="26" xfId="0" applyFont="1" applyFill="1" applyBorder="1" applyAlignment="1">
      <alignment horizontal="center"/>
    </xf>
    <xf numFmtId="0" fontId="41" fillId="14" borderId="27" xfId="0" applyFont="1" applyFill="1" applyBorder="1" applyAlignment="1">
      <alignment horizontal="center"/>
    </xf>
    <xf numFmtId="0" fontId="41" fillId="14" borderId="28" xfId="0" applyFont="1" applyFill="1" applyBorder="1" applyAlignment="1">
      <alignment horizontal="center"/>
    </xf>
    <xf numFmtId="0" fontId="32" fillId="16" borderId="27" xfId="0" applyFont="1" applyFill="1" applyBorder="1" applyAlignment="1">
      <alignment horizontal="center"/>
    </xf>
    <xf numFmtId="14" fontId="32" fillId="17" borderId="28" xfId="0" applyNumberFormat="1" applyFont="1" applyFill="1" applyBorder="1" applyAlignment="1">
      <alignment horizontal="center"/>
    </xf>
    <xf numFmtId="0" fontId="32" fillId="16" borderId="29" xfId="0" applyFont="1" applyFill="1" applyBorder="1" applyAlignment="1">
      <alignment horizontal="center"/>
    </xf>
    <xf numFmtId="14" fontId="32" fillId="17" borderId="30" xfId="0" applyNumberFormat="1" applyFont="1" applyFill="1" applyBorder="1" applyAlignment="1">
      <alignment horizontal="center"/>
    </xf>
    <xf numFmtId="0" fontId="41" fillId="14" borderId="31" xfId="0" applyFont="1" applyFill="1" applyBorder="1" applyAlignment="1">
      <alignment horizontal="center"/>
    </xf>
    <xf numFmtId="0" fontId="41" fillId="14" borderId="31" xfId="0" applyFont="1" applyFill="1" applyBorder="1"/>
    <xf numFmtId="0" fontId="41" fillId="14" borderId="25" xfId="0" applyFont="1" applyFill="1" applyBorder="1"/>
    <xf numFmtId="0" fontId="41" fillId="14" borderId="26" xfId="0" applyFont="1" applyFill="1" applyBorder="1"/>
    <xf numFmtId="0" fontId="41" fillId="14" borderId="27" xfId="0" applyFont="1" applyFill="1" applyBorder="1"/>
    <xf numFmtId="0" fontId="41" fillId="14" borderId="28" xfId="0" applyFont="1" applyFill="1" applyBorder="1"/>
    <xf numFmtId="0" fontId="41" fillId="14" borderId="29" xfId="0" applyFont="1" applyFill="1" applyBorder="1"/>
    <xf numFmtId="0" fontId="41" fillId="14" borderId="30" xfId="0" applyFont="1" applyFill="1" applyBorder="1"/>
    <xf numFmtId="0" fontId="32" fillId="16" borderId="25" xfId="0" applyFont="1" applyFill="1" applyBorder="1" applyAlignment="1">
      <alignment horizontal="center"/>
    </xf>
    <xf numFmtId="0" fontId="32" fillId="17" borderId="26" xfId="0" applyFont="1" applyFill="1" applyBorder="1" applyAlignment="1">
      <alignment horizontal="center"/>
    </xf>
    <xf numFmtId="14" fontId="32" fillId="16" borderId="27" xfId="0" applyNumberFormat="1" applyFont="1" applyFill="1" applyBorder="1" applyAlignment="1">
      <alignment horizontal="center"/>
    </xf>
    <xf numFmtId="14" fontId="32" fillId="16" borderId="29" xfId="0" applyNumberFormat="1" applyFont="1" applyFill="1" applyBorder="1" applyAlignment="1">
      <alignment horizontal="center"/>
    </xf>
    <xf numFmtId="0" fontId="32" fillId="16" borderId="34" xfId="0" applyFont="1" applyFill="1" applyBorder="1" applyAlignment="1">
      <alignment horizontal="center"/>
    </xf>
    <xf numFmtId="14" fontId="32" fillId="17" borderId="35" xfId="0" applyNumberFormat="1" applyFont="1" applyFill="1" applyBorder="1" applyAlignment="1">
      <alignment horizontal="center"/>
    </xf>
    <xf numFmtId="0" fontId="32" fillId="16" borderId="26" xfId="0" applyFont="1" applyFill="1" applyBorder="1" applyAlignment="1">
      <alignment horizontal="center"/>
    </xf>
    <xf numFmtId="0" fontId="32" fillId="16" borderId="28" xfId="0" applyFont="1" applyFill="1" applyBorder="1" applyAlignment="1">
      <alignment horizontal="center"/>
    </xf>
    <xf numFmtId="0" fontId="32" fillId="16" borderId="30" xfId="0" applyFont="1" applyFill="1" applyBorder="1" applyAlignment="1">
      <alignment horizontal="center"/>
    </xf>
    <xf numFmtId="0" fontId="35" fillId="14" borderId="0" xfId="0" applyFont="1" applyFill="1" applyAlignment="1">
      <alignment vertical="center"/>
    </xf>
    <xf numFmtId="0" fontId="38" fillId="15" borderId="25" xfId="0" applyFont="1" applyFill="1" applyBorder="1" applyAlignment="1">
      <alignment horizontal="center" vertical="center"/>
    </xf>
    <xf numFmtId="166" fontId="41" fillId="14" borderId="27" xfId="0" applyNumberFormat="1" applyFont="1" applyFill="1" applyBorder="1" applyAlignment="1">
      <alignment horizontal="center"/>
    </xf>
    <xf numFmtId="167" fontId="41" fillId="14" borderId="27" xfId="0" applyNumberFormat="1" applyFont="1" applyFill="1" applyBorder="1" applyAlignment="1">
      <alignment horizontal="center"/>
    </xf>
    <xf numFmtId="168" fontId="41" fillId="14" borderId="27" xfId="0" applyNumberFormat="1" applyFont="1" applyFill="1" applyBorder="1" applyAlignment="1">
      <alignment horizontal="center"/>
    </xf>
    <xf numFmtId="169" fontId="41" fillId="14" borderId="27" xfId="0" applyNumberFormat="1" applyFont="1" applyFill="1" applyBorder="1" applyAlignment="1">
      <alignment horizontal="center"/>
    </xf>
    <xf numFmtId="0" fontId="24" fillId="6" borderId="17" xfId="0" applyFont="1" applyFill="1" applyBorder="1" applyAlignment="1">
      <alignment horizontal="center" vertical="center" wrapText="1"/>
    </xf>
    <xf numFmtId="170" fontId="28" fillId="0" borderId="17" xfId="0" applyNumberFormat="1" applyFont="1" applyBorder="1" applyAlignment="1">
      <alignment horizontal="center" wrapText="1"/>
    </xf>
    <xf numFmtId="170" fontId="27" fillId="0" borderId="17" xfId="0" applyNumberFormat="1" applyFont="1" applyBorder="1" applyAlignment="1">
      <alignment horizontal="center" wrapText="1"/>
    </xf>
    <xf numFmtId="170" fontId="25" fillId="0" borderId="17" xfId="0" applyNumberFormat="1" applyFont="1" applyBorder="1" applyAlignment="1">
      <alignment horizontal="center" wrapText="1"/>
    </xf>
    <xf numFmtId="0" fontId="4" fillId="0" borderId="0" xfId="0" applyFont="1" applyAlignment="1">
      <alignment horizontal="center"/>
    </xf>
    <xf numFmtId="0" fontId="33" fillId="12" borderId="0" xfId="2" applyFont="1" applyFill="1" applyAlignment="1">
      <alignment horizontal="center"/>
    </xf>
    <xf numFmtId="0" fontId="34" fillId="4" borderId="0" xfId="2" applyFont="1" applyFill="1" applyAlignment="1">
      <alignment horizontal="center"/>
    </xf>
    <xf numFmtId="0" fontId="32" fillId="13" borderId="0" xfId="2" applyFont="1" applyFill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164" fontId="8" fillId="0" borderId="0" xfId="0" applyNumberFormat="1" applyFont="1"/>
    <xf numFmtId="0" fontId="26" fillId="0" borderId="0" xfId="0" applyFont="1" applyAlignment="1">
      <alignment vertical="center"/>
    </xf>
    <xf numFmtId="0" fontId="13" fillId="14" borderId="0" xfId="0" applyFont="1" applyFill="1" applyAlignment="1">
      <alignment horizontal="center"/>
    </xf>
    <xf numFmtId="0" fontId="13" fillId="14" borderId="0" xfId="0" applyFont="1" applyFill="1"/>
    <xf numFmtId="2" fontId="12" fillId="14" borderId="0" xfId="0" applyNumberFormat="1" applyFont="1" applyFill="1" applyAlignment="1">
      <alignment vertical="center"/>
    </xf>
    <xf numFmtId="0" fontId="4" fillId="14" borderId="0" xfId="0" applyFont="1" applyFill="1" applyAlignment="1">
      <alignment horizontal="center"/>
    </xf>
    <xf numFmtId="0" fontId="4" fillId="14" borderId="0" xfId="0" applyFont="1" applyFill="1"/>
    <xf numFmtId="0" fontId="12" fillId="14" borderId="0" xfId="0" applyFont="1" applyFill="1" applyAlignment="1">
      <alignment vertical="center"/>
    </xf>
    <xf numFmtId="9" fontId="18" fillId="11" borderId="0" xfId="3" applyFont="1" applyFill="1" applyBorder="1" applyAlignment="1">
      <alignment horizontal="center" vertical="center"/>
    </xf>
    <xf numFmtId="3" fontId="4" fillId="0" borderId="43" xfId="0" applyNumberFormat="1" applyFont="1" applyBorder="1" applyAlignment="1">
      <alignment horizontal="center" vertical="center"/>
    </xf>
    <xf numFmtId="0" fontId="18" fillId="0" borderId="43" xfId="0" applyFont="1" applyBorder="1" applyAlignment="1">
      <alignment horizontal="center" vertical="center"/>
    </xf>
    <xf numFmtId="171" fontId="18" fillId="0" borderId="43" xfId="0" applyNumberFormat="1" applyFont="1" applyBorder="1" applyAlignment="1">
      <alignment horizontal="center" vertical="center"/>
    </xf>
    <xf numFmtId="165" fontId="18" fillId="0" borderId="43" xfId="0" applyNumberFormat="1" applyFont="1" applyBorder="1" applyAlignment="1">
      <alignment horizontal="center" vertical="center"/>
    </xf>
    <xf numFmtId="0" fontId="3" fillId="0" borderId="43" xfId="0" applyFont="1" applyBorder="1" applyAlignment="1">
      <alignment horizontal="center" vertical="center"/>
    </xf>
    <xf numFmtId="0" fontId="4" fillId="0" borderId="43" xfId="0" applyFont="1" applyBorder="1" applyAlignment="1">
      <alignment horizontal="left"/>
    </xf>
    <xf numFmtId="0" fontId="22" fillId="0" borderId="0" xfId="0" applyFont="1" applyAlignment="1">
      <alignment horizontal="center" vertical="center"/>
    </xf>
    <xf numFmtId="0" fontId="22" fillId="0" borderId="44" xfId="0" applyFont="1" applyBorder="1" applyAlignment="1">
      <alignment horizontal="center" vertical="center"/>
    </xf>
    <xf numFmtId="0" fontId="1" fillId="14" borderId="0" xfId="0" applyFont="1" applyFill="1"/>
    <xf numFmtId="0" fontId="41" fillId="14" borderId="49" xfId="0" applyFont="1" applyFill="1" applyBorder="1" applyAlignment="1">
      <alignment horizontal="center"/>
    </xf>
    <xf numFmtId="0" fontId="41" fillId="14" borderId="50" xfId="0" applyFont="1" applyFill="1" applyBorder="1" applyAlignment="1">
      <alignment horizontal="center"/>
    </xf>
    <xf numFmtId="174" fontId="41" fillId="14" borderId="51" xfId="0" applyNumberFormat="1" applyFont="1" applyFill="1" applyBorder="1" applyAlignment="1">
      <alignment horizontal="center"/>
    </xf>
    <xf numFmtId="174" fontId="41" fillId="14" borderId="52" xfId="0" applyNumberFormat="1" applyFont="1" applyFill="1" applyBorder="1" applyAlignment="1">
      <alignment horizontal="center"/>
    </xf>
    <xf numFmtId="0" fontId="38" fillId="6" borderId="24" xfId="0" applyFont="1" applyFill="1" applyBorder="1" applyAlignment="1">
      <alignment horizontal="center" vertical="center" wrapText="1"/>
    </xf>
    <xf numFmtId="0" fontId="33" fillId="21" borderId="0" xfId="2" applyFont="1" applyFill="1"/>
    <xf numFmtId="0" fontId="33" fillId="21" borderId="0" xfId="2" applyFont="1" applyFill="1" applyAlignment="1">
      <alignment horizontal="center"/>
    </xf>
    <xf numFmtId="0" fontId="38" fillId="6" borderId="53" xfId="0" applyFont="1" applyFill="1" applyBorder="1" applyAlignment="1">
      <alignment horizontal="center" vertical="center"/>
    </xf>
    <xf numFmtId="0" fontId="32" fillId="22" borderId="53" xfId="2" applyFont="1" applyFill="1" applyBorder="1"/>
    <xf numFmtId="0" fontId="0" fillId="23" borderId="0" xfId="0" applyFill="1"/>
    <xf numFmtId="0" fontId="4" fillId="23" borderId="0" xfId="0" applyFont="1" applyFill="1"/>
    <xf numFmtId="0" fontId="24" fillId="18" borderId="0" xfId="0" applyFont="1" applyFill="1" applyAlignment="1">
      <alignment horizontal="center"/>
    </xf>
    <xf numFmtId="3" fontId="4" fillId="0" borderId="54" xfId="0" applyNumberFormat="1" applyFont="1" applyBorder="1" applyAlignment="1">
      <alignment horizontal="center" vertical="center"/>
    </xf>
    <xf numFmtId="0" fontId="3" fillId="0" borderId="54" xfId="0" applyFont="1" applyBorder="1" applyAlignment="1">
      <alignment horizontal="center" vertical="center"/>
    </xf>
    <xf numFmtId="0" fontId="32" fillId="25" borderId="53" xfId="2" applyFont="1" applyFill="1" applyBorder="1"/>
    <xf numFmtId="0" fontId="3" fillId="24" borderId="43" xfId="0" applyFont="1" applyFill="1" applyBorder="1" applyAlignment="1">
      <alignment horizontal="center" vertical="center"/>
    </xf>
    <xf numFmtId="172" fontId="3" fillId="24" borderId="43" xfId="0" applyNumberFormat="1" applyFont="1" applyFill="1" applyBorder="1" applyAlignment="1">
      <alignment horizontal="center" vertical="center"/>
    </xf>
    <xf numFmtId="171" fontId="3" fillId="24" borderId="43" xfId="0" applyNumberFormat="1" applyFont="1" applyFill="1" applyBorder="1" applyAlignment="1">
      <alignment horizontal="center" vertical="center"/>
    </xf>
    <xf numFmtId="0" fontId="45" fillId="26" borderId="43" xfId="0" applyFont="1" applyFill="1" applyBorder="1" applyAlignment="1">
      <alignment horizontal="center" vertical="center"/>
    </xf>
    <xf numFmtId="0" fontId="44" fillId="29" borderId="0" xfId="0" applyFont="1" applyFill="1" applyAlignment="1">
      <alignment horizontal="center"/>
    </xf>
    <xf numFmtId="0" fontId="3" fillId="13" borderId="0" xfId="2" applyFont="1" applyFill="1"/>
    <xf numFmtId="0" fontId="4" fillId="4" borderId="0" xfId="2" applyFont="1" applyFill="1" applyAlignment="1">
      <alignment horizontal="center"/>
    </xf>
    <xf numFmtId="0" fontId="3" fillId="13" borderId="0" xfId="2" applyFont="1" applyFill="1" applyAlignment="1">
      <alignment horizontal="center"/>
    </xf>
    <xf numFmtId="0" fontId="47" fillId="6" borderId="17" xfId="0" applyFont="1" applyFill="1" applyBorder="1"/>
    <xf numFmtId="0" fontId="48" fillId="6" borderId="17" xfId="0" applyFont="1" applyFill="1" applyBorder="1" applyAlignment="1">
      <alignment horizontal="center"/>
    </xf>
    <xf numFmtId="0" fontId="50" fillId="6" borderId="17" xfId="0" applyFont="1" applyFill="1" applyBorder="1" applyAlignment="1">
      <alignment horizontal="center" vertical="center" wrapText="1"/>
    </xf>
    <xf numFmtId="170" fontId="51" fillId="0" borderId="17" xfId="0" applyNumberFormat="1" applyFont="1" applyBorder="1" applyAlignment="1">
      <alignment horizontal="center" wrapText="1"/>
    </xf>
    <xf numFmtId="170" fontId="52" fillId="0" borderId="17" xfId="0" applyNumberFormat="1" applyFont="1" applyBorder="1" applyAlignment="1">
      <alignment horizontal="center" wrapText="1"/>
    </xf>
    <xf numFmtId="0" fontId="47" fillId="0" borderId="0" xfId="0" applyFont="1" applyAlignment="1">
      <alignment horizontal="center" vertical="center"/>
    </xf>
    <xf numFmtId="9" fontId="3" fillId="20" borderId="0" xfId="3" applyFont="1" applyFill="1" applyBorder="1" applyAlignment="1">
      <alignment horizontal="center" vertical="center"/>
    </xf>
    <xf numFmtId="0" fontId="47" fillId="0" borderId="44" xfId="0" applyFont="1" applyBorder="1" applyAlignment="1">
      <alignment horizontal="center" vertical="center"/>
    </xf>
    <xf numFmtId="170" fontId="53" fillId="0" borderId="17" xfId="0" applyNumberFormat="1" applyFont="1" applyBorder="1" applyAlignment="1">
      <alignment horizontal="center" wrapText="1"/>
    </xf>
    <xf numFmtId="9" fontId="54" fillId="0" borderId="0" xfId="3" applyFont="1" applyAlignment="1">
      <alignment horizontal="right" vertical="center"/>
    </xf>
    <xf numFmtId="172" fontId="3" fillId="20" borderId="0" xfId="3" applyNumberFormat="1" applyFont="1" applyFill="1" applyBorder="1" applyAlignment="1">
      <alignment horizontal="center" vertical="center"/>
    </xf>
    <xf numFmtId="0" fontId="8" fillId="0" borderId="0" xfId="0" applyFont="1" applyAlignment="1">
      <alignment vertical="center"/>
    </xf>
    <xf numFmtId="172" fontId="6" fillId="0" borderId="0" xfId="0" applyNumberFormat="1" applyFont="1"/>
    <xf numFmtId="0" fontId="55" fillId="28" borderId="0" xfId="0" applyFont="1" applyFill="1" applyAlignment="1">
      <alignment horizontal="center"/>
    </xf>
    <xf numFmtId="0" fontId="3" fillId="0" borderId="0" xfId="0" applyFont="1"/>
    <xf numFmtId="0" fontId="56" fillId="18" borderId="0" xfId="0" applyFont="1" applyFill="1" applyAlignment="1">
      <alignment horizontal="center"/>
    </xf>
    <xf numFmtId="0" fontId="57" fillId="19" borderId="0" xfId="0" applyFont="1" applyFill="1" applyAlignment="1">
      <alignment vertical="center"/>
    </xf>
    <xf numFmtId="0" fontId="6" fillId="14" borderId="0" xfId="0" applyFont="1" applyFill="1"/>
    <xf numFmtId="0" fontId="6" fillId="14" borderId="0" xfId="0" applyFont="1" applyFill="1" applyAlignment="1">
      <alignment horizontal="center"/>
    </xf>
    <xf numFmtId="0" fontId="46" fillId="27" borderId="54" xfId="0" applyFont="1" applyFill="1" applyBorder="1" applyAlignment="1">
      <alignment horizontal="center" vertical="center"/>
    </xf>
    <xf numFmtId="0" fontId="6" fillId="0" borderId="54" xfId="0" applyFont="1" applyBorder="1"/>
    <xf numFmtId="0" fontId="3" fillId="24" borderId="54" xfId="0" applyFont="1" applyFill="1" applyBorder="1" applyAlignment="1">
      <alignment horizontal="center" vertical="center"/>
    </xf>
    <xf numFmtId="172" fontId="3" fillId="14" borderId="54" xfId="0" applyNumberFormat="1" applyFont="1" applyFill="1" applyBorder="1" applyAlignment="1">
      <alignment horizontal="center" vertical="center"/>
    </xf>
    <xf numFmtId="171" fontId="3" fillId="24" borderId="54" xfId="0" applyNumberFormat="1" applyFont="1" applyFill="1" applyBorder="1" applyAlignment="1">
      <alignment horizontal="center" vertical="center"/>
    </xf>
    <xf numFmtId="165" fontId="3" fillId="0" borderId="54" xfId="0" applyNumberFormat="1" applyFont="1" applyBorder="1" applyAlignment="1">
      <alignment horizontal="center" vertical="center"/>
    </xf>
    <xf numFmtId="172" fontId="3" fillId="24" borderId="54" xfId="0" applyNumberFormat="1" applyFont="1" applyFill="1" applyBorder="1" applyAlignment="1">
      <alignment horizontal="center" vertical="center"/>
    </xf>
    <xf numFmtId="0" fontId="6" fillId="24" borderId="54" xfId="0" applyFont="1" applyFill="1" applyBorder="1" applyAlignment="1">
      <alignment horizontal="center"/>
    </xf>
    <xf numFmtId="171" fontId="3" fillId="14" borderId="54" xfId="0" applyNumberFormat="1" applyFont="1" applyFill="1" applyBorder="1" applyAlignment="1">
      <alignment horizontal="center" vertical="center"/>
    </xf>
    <xf numFmtId="0" fontId="46" fillId="26" borderId="43" xfId="0" applyFont="1" applyFill="1" applyBorder="1" applyAlignment="1">
      <alignment horizontal="center" vertical="center"/>
    </xf>
    <xf numFmtId="0" fontId="46" fillId="26" borderId="43" xfId="0" applyFont="1" applyFill="1" applyBorder="1" applyAlignment="1">
      <alignment vertical="center"/>
    </xf>
    <xf numFmtId="3" fontId="4" fillId="24" borderId="43" xfId="0" applyNumberFormat="1" applyFont="1" applyFill="1" applyBorder="1" applyAlignment="1">
      <alignment horizontal="center" vertical="center"/>
    </xf>
    <xf numFmtId="0" fontId="4" fillId="24" borderId="43" xfId="0" applyFont="1" applyFill="1" applyBorder="1" applyAlignment="1">
      <alignment horizontal="center"/>
    </xf>
    <xf numFmtId="0" fontId="58" fillId="24" borderId="43" xfId="0" applyFont="1" applyFill="1" applyBorder="1" applyAlignment="1">
      <alignment horizontal="center"/>
    </xf>
    <xf numFmtId="9" fontId="58" fillId="24" borderId="43" xfId="3" applyFont="1" applyFill="1" applyBorder="1" applyAlignment="1">
      <alignment horizontal="center"/>
    </xf>
    <xf numFmtId="0" fontId="34" fillId="0" borderId="56" xfId="0" applyFont="1" applyBorder="1"/>
    <xf numFmtId="0" fontId="59" fillId="20" borderId="53" xfId="0" applyFont="1" applyFill="1" applyBorder="1" applyAlignment="1">
      <alignment horizontal="center" vertical="center"/>
    </xf>
    <xf numFmtId="0" fontId="59" fillId="0" borderId="0" xfId="0" applyFont="1" applyAlignment="1">
      <alignment horizontal="center"/>
    </xf>
    <xf numFmtId="0" fontId="59" fillId="0" borderId="0" xfId="0" applyFont="1" applyAlignment="1">
      <alignment horizontal="center" vertical="center"/>
    </xf>
    <xf numFmtId="0" fontId="60" fillId="9" borderId="19" xfId="0" applyFont="1" applyFill="1" applyBorder="1" applyAlignment="1">
      <alignment horizontal="center" vertical="center" wrapText="1"/>
    </xf>
    <xf numFmtId="1" fontId="5" fillId="10" borderId="18" xfId="0" applyNumberFormat="1" applyFont="1" applyFill="1" applyBorder="1" applyAlignment="1">
      <alignment horizontal="center" vertical="center" wrapText="1"/>
    </xf>
    <xf numFmtId="1" fontId="5" fillId="10" borderId="55" xfId="0" applyNumberFormat="1" applyFont="1" applyFill="1" applyBorder="1" applyAlignment="1">
      <alignment horizontal="center" vertical="center" wrapText="1"/>
    </xf>
    <xf numFmtId="0" fontId="12" fillId="24" borderId="37" xfId="0" applyFont="1" applyFill="1" applyBorder="1" applyAlignment="1">
      <alignment horizontal="center" vertical="center"/>
    </xf>
    <xf numFmtId="0" fontId="12" fillId="24" borderId="0" xfId="0" applyFont="1" applyFill="1" applyAlignment="1">
      <alignment horizontal="center" vertical="center"/>
    </xf>
    <xf numFmtId="0" fontId="1" fillId="14" borderId="0" xfId="0" applyFont="1" applyFill="1" applyAlignment="1">
      <alignment horizontal="center"/>
    </xf>
    <xf numFmtId="0" fontId="6" fillId="14" borderId="54" xfId="0" applyFont="1" applyFill="1" applyBorder="1" applyAlignment="1">
      <alignment horizontal="center"/>
    </xf>
    <xf numFmtId="0" fontId="34" fillId="14" borderId="0" xfId="0" applyFont="1" applyFill="1" applyAlignment="1">
      <alignment horizontal="center"/>
    </xf>
    <xf numFmtId="0" fontId="61" fillId="0" borderId="54" xfId="0" applyFont="1" applyBorder="1" applyAlignment="1">
      <alignment horizontal="center" vertical="center"/>
    </xf>
    <xf numFmtId="0" fontId="15" fillId="8" borderId="0" xfId="0" applyFont="1" applyFill="1" applyAlignment="1">
      <alignment horizontal="center" vertical="center"/>
    </xf>
    <xf numFmtId="0" fontId="13" fillId="0" borderId="0" xfId="0" applyFont="1"/>
    <xf numFmtId="0" fontId="16" fillId="7" borderId="0" xfId="0" applyFont="1" applyFill="1" applyAlignment="1">
      <alignment horizontal="left" vertical="center" wrapText="1"/>
    </xf>
    <xf numFmtId="0" fontId="16" fillId="7" borderId="0" xfId="0" applyFont="1" applyFill="1" applyAlignment="1">
      <alignment horizontal="center" vertical="center" wrapText="1"/>
    </xf>
    <xf numFmtId="0" fontId="0" fillId="0" borderId="0" xfId="0"/>
    <xf numFmtId="0" fontId="16" fillId="7" borderId="0" xfId="0" applyFont="1" applyFill="1" applyAlignment="1">
      <alignment horizontal="center" vertical="center"/>
    </xf>
    <xf numFmtId="0" fontId="21" fillId="7" borderId="0" xfId="0" applyFont="1" applyFill="1" applyAlignment="1">
      <alignment horizontal="center" vertical="center"/>
    </xf>
    <xf numFmtId="0" fontId="19" fillId="9" borderId="0" xfId="0" applyFont="1" applyFill="1" applyAlignment="1">
      <alignment horizontal="center" vertical="center"/>
    </xf>
    <xf numFmtId="0" fontId="15" fillId="7" borderId="0" xfId="0" applyFont="1" applyFill="1" applyAlignment="1">
      <alignment horizontal="center" vertical="center" wrapText="1"/>
    </xf>
    <xf numFmtId="0" fontId="16" fillId="7" borderId="0" xfId="0" applyFont="1" applyFill="1" applyAlignment="1">
      <alignment horizontal="left" vertical="center"/>
    </xf>
    <xf numFmtId="0" fontId="12" fillId="5" borderId="0" xfId="0" applyFont="1" applyFill="1" applyAlignment="1">
      <alignment horizontal="center" vertical="center" wrapText="1"/>
    </xf>
    <xf numFmtId="0" fontId="14" fillId="6" borderId="0" xfId="0" applyFont="1" applyFill="1" applyAlignment="1">
      <alignment horizontal="center" vertical="center" wrapText="1"/>
    </xf>
    <xf numFmtId="0" fontId="17" fillId="7" borderId="0" xfId="0" applyFont="1" applyFill="1" applyAlignment="1">
      <alignment horizontal="center" vertical="center"/>
    </xf>
    <xf numFmtId="0" fontId="20" fillId="7" borderId="0" xfId="0" applyFont="1" applyFill="1" applyAlignment="1">
      <alignment horizontal="center" vertical="center"/>
    </xf>
    <xf numFmtId="0" fontId="12" fillId="8" borderId="0" xfId="0" applyFont="1" applyFill="1" applyAlignment="1">
      <alignment horizontal="center" vertical="center"/>
    </xf>
    <xf numFmtId="0" fontId="1" fillId="0" borderId="0" xfId="0" applyFont="1"/>
    <xf numFmtId="0" fontId="12" fillId="8" borderId="0" xfId="0" applyFont="1" applyFill="1" applyAlignment="1">
      <alignment horizontal="center" vertical="center" wrapText="1"/>
    </xf>
    <xf numFmtId="0" fontId="30" fillId="0" borderId="0" xfId="0" applyFont="1"/>
    <xf numFmtId="0" fontId="31" fillId="0" borderId="0" xfId="0" applyFont="1"/>
    <xf numFmtId="0" fontId="14" fillId="6" borderId="11" xfId="0" applyFont="1" applyFill="1" applyBorder="1" applyAlignment="1">
      <alignment horizontal="center" vertical="center"/>
    </xf>
    <xf numFmtId="0" fontId="13" fillId="0" borderId="12" xfId="0" applyFont="1" applyBorder="1"/>
    <xf numFmtId="0" fontId="13" fillId="0" borderId="13" xfId="0" applyFont="1" applyBorder="1"/>
    <xf numFmtId="0" fontId="13" fillId="0" borderId="14" xfId="0" applyFont="1" applyBorder="1"/>
    <xf numFmtId="0" fontId="13" fillId="0" borderId="15" xfId="0" applyFont="1" applyBorder="1"/>
    <xf numFmtId="0" fontId="13" fillId="0" borderId="16" xfId="0" applyFont="1" applyBorder="1"/>
    <xf numFmtId="0" fontId="29" fillId="7" borderId="11" xfId="1" applyFont="1" applyFill="1" applyBorder="1" applyAlignment="1">
      <alignment horizontal="center" vertical="center"/>
    </xf>
    <xf numFmtId="0" fontId="29" fillId="0" borderId="12" xfId="1" applyFont="1" applyBorder="1"/>
    <xf numFmtId="0" fontId="29" fillId="0" borderId="13" xfId="1" applyFont="1" applyBorder="1"/>
    <xf numFmtId="0" fontId="29" fillId="0" borderId="14" xfId="1" applyFont="1" applyBorder="1"/>
    <xf numFmtId="0" fontId="29" fillId="0" borderId="15" xfId="1" applyFont="1" applyBorder="1"/>
    <xf numFmtId="0" fontId="29" fillId="0" borderId="16" xfId="1" applyFont="1" applyBorder="1"/>
    <xf numFmtId="0" fontId="3" fillId="3" borderId="0" xfId="2" applyFont="1" applyFill="1"/>
    <xf numFmtId="0" fontId="4" fillId="4" borderId="0" xfId="2" applyFont="1" applyFill="1"/>
    <xf numFmtId="0" fontId="32" fillId="16" borderId="0" xfId="0" applyFont="1" applyFill="1" applyAlignment="1">
      <alignment horizontal="center"/>
    </xf>
    <xf numFmtId="0" fontId="32" fillId="16" borderId="34" xfId="0" applyFont="1" applyFill="1" applyBorder="1" applyAlignment="1">
      <alignment horizontal="center"/>
    </xf>
    <xf numFmtId="0" fontId="32" fillId="16" borderId="35" xfId="0" applyFont="1" applyFill="1" applyBorder="1" applyAlignment="1">
      <alignment horizontal="center"/>
    </xf>
    <xf numFmtId="0" fontId="35" fillId="14" borderId="36" xfId="0" applyFont="1" applyFill="1" applyBorder="1" applyAlignment="1">
      <alignment horizontal="center" vertical="center"/>
    </xf>
    <xf numFmtId="0" fontId="35" fillId="14" borderId="0" xfId="0" applyFont="1" applyFill="1" applyAlignment="1">
      <alignment horizontal="center" vertical="center"/>
    </xf>
    <xf numFmtId="0" fontId="38" fillId="6" borderId="32" xfId="0" applyFont="1" applyFill="1" applyBorder="1" applyAlignment="1">
      <alignment horizontal="center" vertical="center"/>
    </xf>
    <xf numFmtId="0" fontId="38" fillId="6" borderId="33" xfId="0" applyFont="1" applyFill="1" applyBorder="1" applyAlignment="1">
      <alignment horizontal="center" vertical="center"/>
    </xf>
    <xf numFmtId="0" fontId="34" fillId="0" borderId="0" xfId="0" applyFont="1"/>
    <xf numFmtId="0" fontId="36" fillId="0" borderId="0" xfId="0" applyFont="1" applyAlignment="1">
      <alignment horizontal="center" vertical="center"/>
    </xf>
    <xf numFmtId="0" fontId="37" fillId="6" borderId="21" xfId="0" applyFont="1" applyFill="1" applyBorder="1" applyAlignment="1">
      <alignment horizontal="center" vertical="center"/>
    </xf>
    <xf numFmtId="0" fontId="37" fillId="6" borderId="22" xfId="0" applyFont="1" applyFill="1" applyBorder="1" applyAlignment="1">
      <alignment horizontal="center" vertical="center"/>
    </xf>
    <xf numFmtId="0" fontId="37" fillId="6" borderId="23" xfId="0" applyFont="1" applyFill="1" applyBorder="1" applyAlignment="1">
      <alignment horizontal="center" vertical="center"/>
    </xf>
    <xf numFmtId="0" fontId="18" fillId="0" borderId="43" xfId="0" applyFont="1" applyBorder="1" applyAlignment="1">
      <alignment horizontal="center" vertical="center"/>
    </xf>
    <xf numFmtId="0" fontId="18" fillId="0" borderId="59" xfId="0" applyFont="1" applyBorder="1" applyAlignment="1">
      <alignment horizontal="center" vertical="center"/>
    </xf>
    <xf numFmtId="0" fontId="18" fillId="0" borderId="60" xfId="0" applyFont="1" applyBorder="1" applyAlignment="1">
      <alignment horizontal="center" vertical="center"/>
    </xf>
    <xf numFmtId="0" fontId="18" fillId="0" borderId="61" xfId="0" applyFont="1" applyBorder="1" applyAlignment="1">
      <alignment horizontal="center" vertical="center"/>
    </xf>
    <xf numFmtId="0" fontId="3" fillId="0" borderId="57" xfId="2" applyFont="1" applyBorder="1" applyAlignment="1">
      <alignment horizontal="center"/>
    </xf>
    <xf numFmtId="0" fontId="3" fillId="0" borderId="58" xfId="2" applyFont="1" applyBorder="1" applyAlignment="1">
      <alignment horizontal="center"/>
    </xf>
    <xf numFmtId="0" fontId="3" fillId="22" borderId="53" xfId="2" applyFont="1" applyFill="1" applyBorder="1" applyAlignment="1">
      <alignment horizontal="center"/>
    </xf>
    <xf numFmtId="0" fontId="11" fillId="2" borderId="5" xfId="0" applyFont="1" applyFill="1" applyBorder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11" fillId="2" borderId="6" xfId="0" applyFont="1" applyFill="1" applyBorder="1" applyAlignment="1">
      <alignment horizontal="center" vertical="center"/>
    </xf>
    <xf numFmtId="0" fontId="45" fillId="26" borderId="43" xfId="0" applyFont="1" applyFill="1" applyBorder="1" applyAlignment="1">
      <alignment horizontal="center" vertical="center"/>
    </xf>
    <xf numFmtId="0" fontId="16" fillId="0" borderId="44" xfId="0" applyFont="1" applyBorder="1" applyAlignment="1">
      <alignment horizontal="center"/>
    </xf>
    <xf numFmtId="0" fontId="16" fillId="0" borderId="0" xfId="0" applyFont="1" applyAlignment="1">
      <alignment horizontal="center"/>
    </xf>
    <xf numFmtId="0" fontId="12" fillId="0" borderId="39" xfId="0" applyFont="1" applyBorder="1" applyAlignment="1">
      <alignment horizontal="center" vertical="center"/>
    </xf>
    <xf numFmtId="0" fontId="12" fillId="0" borderId="41" xfId="0" applyFont="1" applyBorder="1" applyAlignment="1">
      <alignment horizontal="center" vertical="center"/>
    </xf>
    <xf numFmtId="0" fontId="12" fillId="0" borderId="40" xfId="0" applyFont="1" applyBorder="1" applyAlignment="1">
      <alignment horizontal="center" vertical="center"/>
    </xf>
    <xf numFmtId="0" fontId="12" fillId="24" borderId="37" xfId="0" applyFont="1" applyFill="1" applyBorder="1" applyAlignment="1">
      <alignment horizontal="center" vertical="center"/>
    </xf>
    <xf numFmtId="0" fontId="12" fillId="24" borderId="38" xfId="0" applyFont="1" applyFill="1" applyBorder="1" applyAlignment="1">
      <alignment horizontal="center" vertical="center"/>
    </xf>
    <xf numFmtId="173" fontId="12" fillId="24" borderId="37" xfId="0" applyNumberFormat="1" applyFont="1" applyFill="1" applyBorder="1" applyAlignment="1">
      <alignment horizontal="center" vertical="center"/>
    </xf>
    <xf numFmtId="173" fontId="12" fillId="24" borderId="38" xfId="0" applyNumberFormat="1" applyFont="1" applyFill="1" applyBorder="1" applyAlignment="1">
      <alignment horizontal="center" vertical="center"/>
    </xf>
    <xf numFmtId="0" fontId="12" fillId="0" borderId="45" xfId="0" applyFont="1" applyBorder="1" applyAlignment="1">
      <alignment horizontal="center" vertical="center"/>
    </xf>
    <xf numFmtId="0" fontId="12" fillId="0" borderId="44" xfId="0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2" fillId="24" borderId="42" xfId="0" applyFont="1" applyFill="1" applyBorder="1" applyAlignment="1">
      <alignment horizontal="center" vertical="center"/>
    </xf>
    <xf numFmtId="164" fontId="8" fillId="0" borderId="0" xfId="0" applyNumberFormat="1" applyFont="1" applyAlignment="1">
      <alignment horizontal="left" vertical="center"/>
    </xf>
    <xf numFmtId="0" fontId="3" fillId="0" borderId="54" xfId="0" applyFont="1" applyBorder="1" applyAlignment="1">
      <alignment horizontal="center" vertical="center"/>
    </xf>
    <xf numFmtId="0" fontId="5" fillId="0" borderId="41" xfId="0" applyFont="1" applyBorder="1" applyAlignment="1">
      <alignment horizontal="center" vertical="center"/>
    </xf>
    <xf numFmtId="0" fontId="5" fillId="0" borderId="40" xfId="0" applyFont="1" applyBorder="1" applyAlignment="1">
      <alignment horizontal="center" vertical="center"/>
    </xf>
    <xf numFmtId="0" fontId="5" fillId="0" borderId="39" xfId="0" applyFont="1" applyBorder="1" applyAlignment="1">
      <alignment horizontal="center" vertical="center"/>
    </xf>
    <xf numFmtId="0" fontId="5" fillId="24" borderId="42" xfId="0" applyFont="1" applyFill="1" applyBorder="1" applyAlignment="1">
      <alignment horizontal="center" vertical="center"/>
    </xf>
    <xf numFmtId="0" fontId="3" fillId="14" borderId="53" xfId="2" applyFont="1" applyFill="1" applyBorder="1" applyAlignment="1">
      <alignment horizontal="center"/>
    </xf>
    <xf numFmtId="0" fontId="46" fillId="27" borderId="54" xfId="0" applyFont="1" applyFill="1" applyBorder="1" applyAlignment="1">
      <alignment horizontal="center" vertical="center"/>
    </xf>
    <xf numFmtId="0" fontId="11" fillId="2" borderId="46" xfId="0" applyFont="1" applyFill="1" applyBorder="1" applyAlignment="1">
      <alignment horizontal="center" vertical="center"/>
    </xf>
    <xf numFmtId="0" fontId="11" fillId="2" borderId="47" xfId="0" applyFont="1" applyFill="1" applyBorder="1" applyAlignment="1">
      <alignment horizontal="center" vertical="center"/>
    </xf>
    <xf numFmtId="0" fontId="11" fillId="2" borderId="48" xfId="0" applyFont="1" applyFill="1" applyBorder="1" applyAlignment="1">
      <alignment horizontal="center" vertical="center"/>
    </xf>
    <xf numFmtId="0" fontId="49" fillId="0" borderId="0" xfId="0" applyFont="1" applyAlignment="1">
      <alignment horizontal="center"/>
    </xf>
    <xf numFmtId="0" fontId="5" fillId="0" borderId="45" xfId="0" applyFont="1" applyBorder="1" applyAlignment="1">
      <alignment horizontal="center" vertical="center"/>
    </xf>
    <xf numFmtId="0" fontId="49" fillId="0" borderId="44" xfId="0" applyFont="1" applyBorder="1" applyAlignment="1">
      <alignment horizontal="center"/>
    </xf>
  </cellXfs>
  <cellStyles count="4">
    <cellStyle name="Hipervínculo" xfId="1" builtinId="8"/>
    <cellStyle name="Normal" xfId="0" builtinId="0"/>
    <cellStyle name="Normal 2" xfId="2" xr:uid="{4BA17576-721E-254E-9527-174E6D997489}"/>
    <cellStyle name="Porcentaje" xfId="3" builtinId="5"/>
  </cellStyles>
  <dxfs count="17">
    <dxf>
      <font>
        <strike/>
        <color theme="8" tint="0.59996337778862885"/>
      </font>
      <fill>
        <patternFill patternType="none"/>
      </fill>
    </dxf>
    <dxf>
      <font>
        <strike/>
        <color rgb="FF8AA8CA"/>
      </font>
      <fill>
        <patternFill patternType="none"/>
      </fill>
    </dxf>
    <dxf>
      <font>
        <color theme="0"/>
      </font>
      <fill>
        <patternFill patternType="solid">
          <fgColor rgb="FF5C81AD"/>
          <bgColor rgb="FF5C81AD"/>
        </patternFill>
      </fill>
    </dxf>
    <dxf>
      <font>
        <color theme="0"/>
      </font>
      <fill>
        <patternFill patternType="solid">
          <fgColor rgb="FF5C81AD"/>
          <bgColor rgb="FF5C81AD"/>
        </patternFill>
      </fill>
    </dxf>
    <dxf>
      <font>
        <strike val="0"/>
        <u val="none"/>
        <color theme="2"/>
      </font>
      <fill>
        <patternFill>
          <bgColor rgb="FF1368F1"/>
        </patternFill>
      </fill>
    </dxf>
    <dxf>
      <font>
        <u val="none"/>
        <color rgb="FF222F3E"/>
      </font>
      <fill>
        <patternFill>
          <bgColor theme="4" tint="0.79998168889431442"/>
        </patternFill>
      </fill>
    </dxf>
    <dxf>
      <font>
        <color theme="0" tint="-0.24994659260841701"/>
      </font>
    </dxf>
    <dxf>
      <font>
        <strike val="0"/>
        <u val="none"/>
        <color theme="2"/>
      </font>
      <fill>
        <patternFill>
          <bgColor rgb="FF1368F1"/>
        </patternFill>
      </fill>
    </dxf>
    <dxf>
      <font>
        <i/>
        <strike/>
        <color rgb="FFF4CFD7"/>
      </font>
      <fill>
        <patternFill patternType="none"/>
      </fill>
    </dxf>
    <dxf>
      <font>
        <strike/>
        <color rgb="FF8AA8CA"/>
      </font>
      <fill>
        <patternFill patternType="none"/>
      </fill>
    </dxf>
    <dxf>
      <font>
        <color theme="0"/>
      </font>
      <fill>
        <patternFill patternType="solid">
          <fgColor rgb="FF5C81AD"/>
          <bgColor rgb="FF5C81AD"/>
        </patternFill>
      </fill>
    </dxf>
    <dxf>
      <fill>
        <patternFill patternType="solid">
          <fgColor rgb="FFE1E7EB"/>
          <bgColor rgb="FFE1E7EB"/>
        </patternFill>
      </fill>
    </dxf>
    <dxf>
      <font>
        <strike val="0"/>
        <u val="none"/>
        <color theme="2"/>
      </font>
      <fill>
        <patternFill>
          <bgColor rgb="FF1368F1"/>
        </patternFill>
      </fill>
    </dxf>
    <dxf>
      <font>
        <color rgb="FF222F3E"/>
      </font>
      <fill>
        <patternFill>
          <bgColor rgb="FFDAE7FE"/>
        </patternFill>
      </fill>
    </dxf>
    <dxf>
      <font>
        <color theme="0" tint="-0.24994659260841701"/>
      </font>
    </dxf>
    <dxf>
      <font>
        <strike val="0"/>
        <u val="none"/>
        <color theme="2"/>
      </font>
      <fill>
        <patternFill>
          <bgColor rgb="FF1368F1"/>
        </patternFill>
      </fill>
    </dxf>
    <dxf>
      <font>
        <color rgb="FF222F3E"/>
      </font>
      <fill>
        <patternFill>
          <bgColor rgb="FFDAE7FE"/>
        </patternFill>
      </fill>
    </dxf>
  </dxfs>
  <tableStyles count="0" defaultTableStyle="TableStyleMedium2" defaultPivotStyle="PivotStyleLight16"/>
  <colors>
    <mruColors>
      <color rgb="FF8AA8CA"/>
      <color rgb="FFD7E2EB"/>
      <color rgb="FF222F3E"/>
      <color rgb="FFD6E3EA"/>
      <color rgb="FFDAE7FE"/>
      <color rgb="FFD9E7FE"/>
      <color rgb="FF1368F1"/>
      <color rgb="FFE1E7EB"/>
      <color rgb="FF5C81AD"/>
      <color rgb="FFFCE6C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17/10/relationships/person" Target="persons/person.xml"/><Relationship Id="rId5" Type="http://schemas.openxmlformats.org/officeDocument/2006/relationships/worksheet" Target="worksheets/sheet5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ITEMS</a:t>
            </a:r>
            <a:r>
              <a:rPr lang="es-CO" baseline="0"/>
              <a:t> VENDIDOS</a:t>
            </a:r>
            <a:endParaRPr lang="es-CO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spPr>
            <a:solidFill>
              <a:srgbClr val="FF9900"/>
            </a:solidFill>
          </c:spPr>
          <c:dPt>
            <c:idx val="0"/>
            <c:bubble3D val="0"/>
            <c:spPr>
              <a:solidFill>
                <a:srgbClr val="D7E2EB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E9A-6D4F-BECC-F0D7D6B89593}"/>
              </c:ext>
            </c:extLst>
          </c:dPt>
          <c:dPt>
            <c:idx val="1"/>
            <c:bubble3D val="0"/>
            <c:spPr>
              <a:solidFill>
                <a:srgbClr val="1368F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E9A-6D4F-BECC-F0D7D6B89593}"/>
              </c:ext>
            </c:extLst>
          </c:dPt>
          <c:cat>
            <c:strRef>
              <c:f>'Formulas, No borrar'!$L$20:$M$20</c:f>
              <c:strCache>
                <c:ptCount val="2"/>
                <c:pt idx="0">
                  <c:v>Pnte por Vender</c:v>
                </c:pt>
                <c:pt idx="1">
                  <c:v>Vendido</c:v>
                </c:pt>
              </c:strCache>
            </c:strRef>
          </c:cat>
          <c:val>
            <c:numRef>
              <c:f>'Formulas, No borrar'!$L$21:$M$21</c:f>
              <c:numCache>
                <c:formatCode>"$"#,##0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E7-4E7A-A632-52A6D5DDE0E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cap="none" spc="2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# Items Pendientes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cap="none" spc="20" baseline="0">
              <a:solidFill>
                <a:schemeClr val="tx1">
                  <a:lumMod val="50000"/>
                  <a:lumOff val="50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pieChart>
        <c:varyColors val="1"/>
        <c:ser>
          <c:idx val="0"/>
          <c:order val="0"/>
          <c:tx>
            <c:strRef>
              <c:f>RESUMEN!$D$6</c:f>
              <c:strCache>
                <c:ptCount val="1"/>
                <c:pt idx="0">
                  <c:v># ITEMS PENDIENTES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BC0B-EB4C-9B38-78A7380A077B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3-BC0B-EB4C-9B38-78A7380A077B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BC0B-EB4C-9B38-78A7380A077B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7-BC0B-EB4C-9B38-78A7380A077B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BC0B-EB4C-9B38-78A7380A077B}"/>
              </c:ext>
            </c:extLst>
          </c:dPt>
          <c:dPt>
            <c:idx val="5"/>
            <c:bubble3D val="0"/>
            <c:spPr>
              <a:gradFill rotWithShape="1">
                <a:gsLst>
                  <a:gs pos="0">
                    <a:schemeClr val="accent6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BC0B-EB4C-9B38-78A7380A077B}"/>
              </c:ext>
            </c:extLst>
          </c:dPt>
          <c:dPt>
            <c:idx val="6"/>
            <c:bubble3D val="0"/>
            <c:spPr>
              <a:gradFill rotWithShape="1">
                <a:gsLst>
                  <a:gs pos="0">
                    <a:schemeClr val="accent1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BC0B-EB4C-9B38-78A7380A077B}"/>
              </c:ext>
            </c:extLst>
          </c:dPt>
          <c:dPt>
            <c:idx val="7"/>
            <c:bubble3D val="0"/>
            <c:spPr>
              <a:gradFill rotWithShape="1">
                <a:gsLst>
                  <a:gs pos="0">
                    <a:schemeClr val="accent2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F-BC0B-EB4C-9B38-78A7380A077B}"/>
              </c:ext>
            </c:extLst>
          </c:dPt>
          <c:dPt>
            <c:idx val="8"/>
            <c:bubble3D val="0"/>
            <c:spPr>
              <a:gradFill rotWithShape="1">
                <a:gsLst>
                  <a:gs pos="0">
                    <a:schemeClr val="accent3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1-BC0B-EB4C-9B38-78A7380A077B}"/>
              </c:ext>
            </c:extLst>
          </c:dPt>
          <c:dPt>
            <c:idx val="9"/>
            <c:bubble3D val="0"/>
            <c:spPr>
              <a:gradFill rotWithShape="1">
                <a:gsLst>
                  <a:gs pos="0">
                    <a:schemeClr val="accent4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3-BC0B-EB4C-9B38-78A7380A077B}"/>
              </c:ext>
            </c:extLst>
          </c:dPt>
          <c:dPt>
            <c:idx val="10"/>
            <c:bubble3D val="0"/>
            <c:spPr>
              <a:gradFill rotWithShape="1">
                <a:gsLst>
                  <a:gs pos="0">
                    <a:schemeClr val="accent5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5-BC0B-EB4C-9B38-78A7380A077B}"/>
              </c:ext>
            </c:extLst>
          </c:dPt>
          <c:dPt>
            <c:idx val="11"/>
            <c:bubble3D val="0"/>
            <c:spPr>
              <a:gradFill rotWithShape="1">
                <a:gsLst>
                  <a:gs pos="0">
                    <a:schemeClr val="accent6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7-BC0B-EB4C-9B38-78A7380A077B}"/>
              </c:ext>
            </c:extLst>
          </c:dPt>
          <c:dPt>
            <c:idx val="12"/>
            <c:bubble3D val="0"/>
            <c:spPr>
              <a:gradFill rotWithShape="1">
                <a:gsLst>
                  <a:gs pos="0">
                    <a:schemeClr val="accent1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9-BC0B-EB4C-9B38-78A7380A077B}"/>
              </c:ext>
            </c:extLst>
          </c:dPt>
          <c:dPt>
            <c:idx val="13"/>
            <c:bubble3D val="0"/>
            <c:spPr>
              <a:gradFill rotWithShape="1">
                <a:gsLst>
                  <a:gs pos="0">
                    <a:schemeClr val="accent2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B-BC0B-EB4C-9B38-78A7380A077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1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RESUMEN!$C$7:$C$20</c:f>
              <c:strCache>
                <c:ptCount val="14"/>
                <c:pt idx="0">
                  <c:v>ROPA</c:v>
                </c:pt>
                <c:pt idx="1">
                  <c:v>ZAPATOS</c:v>
                </c:pt>
                <c:pt idx="2">
                  <c:v>ACCESORIOS</c:v>
                </c:pt>
                <c:pt idx="3">
                  <c:v>BELLEZA</c:v>
                </c:pt>
                <c:pt idx="4">
                  <c:v>TÉCNICA</c:v>
                </c:pt>
                <c:pt idx="5">
                  <c:v>OTROS</c:v>
                </c:pt>
                <c:pt idx="6">
                  <c:v>EXTRA 1</c:v>
                </c:pt>
                <c:pt idx="7">
                  <c:v>EXTRA 16</c:v>
                </c:pt>
                <c:pt idx="8">
                  <c:v>EXTRA 17</c:v>
                </c:pt>
                <c:pt idx="9">
                  <c:v>EXTRA 18</c:v>
                </c:pt>
                <c:pt idx="10">
                  <c:v>EXTRA 19</c:v>
                </c:pt>
                <c:pt idx="11">
                  <c:v>EXTRA 23</c:v>
                </c:pt>
                <c:pt idx="12">
                  <c:v>EXTRA 24</c:v>
                </c:pt>
                <c:pt idx="13">
                  <c:v>EXTRA 25</c:v>
                </c:pt>
              </c:strCache>
            </c:strRef>
          </c:cat>
          <c:val>
            <c:numRef>
              <c:f>RESUMEN!$D$7:$D$20</c:f>
              <c:numCache>
                <c:formatCode>General</c:formatCode>
                <c:ptCount val="14"/>
                <c:pt idx="0">
                  <c:v>7</c:v>
                </c:pt>
                <c:pt idx="1">
                  <c:v>1</c:v>
                </c:pt>
                <c:pt idx="2">
                  <c:v>2</c:v>
                </c:pt>
                <c:pt idx="3">
                  <c:v>1</c:v>
                </c:pt>
                <c:pt idx="4">
                  <c:v>0</c:v>
                </c:pt>
                <c:pt idx="5">
                  <c:v>1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7E3-40C1-B6CA-F0231BE255C3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9027275215130601"/>
          <c:y val="6.0276410761154871E-2"/>
          <c:w val="0.29407167376577781"/>
          <c:h val="0.8851763451443567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cap="none" spc="2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r>
              <a:rPr lang="es-CO"/>
              <a:t>% Items Pendientes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cap="none" spc="2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RESUMEN!$E$6</c:f>
              <c:strCache>
                <c:ptCount val="1"/>
                <c:pt idx="0">
                  <c:v>12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lumMod val="110000"/>
                    <a:satMod val="105000"/>
                    <a:tint val="67000"/>
                  </a:schemeClr>
                </a:gs>
                <a:gs pos="50000">
                  <a:schemeClr val="accent1">
                    <a:lumMod val="105000"/>
                    <a:satMod val="103000"/>
                    <a:tint val="73000"/>
                  </a:schemeClr>
                </a:gs>
                <a:gs pos="100000">
                  <a:schemeClr val="accent1">
                    <a:lumMod val="105000"/>
                    <a:satMod val="109000"/>
                    <a:tint val="81000"/>
                  </a:schemeClr>
                </a:gs>
              </a:gsLst>
              <a:lin ang="5400000" scaled="0"/>
            </a:gradFill>
            <a:ln w="9525" cap="flat" cmpd="sng" algn="ctr">
              <a:solidFill>
                <a:schemeClr val="accent1">
                  <a:shade val="95000"/>
                </a:schemeClr>
              </a:solidFill>
              <a:round/>
            </a:ln>
            <a:effectLst/>
          </c:spPr>
          <c:invertIfNegative val="0"/>
          <c:dPt>
            <c:idx val="0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C6BF-4ABD-B8D2-998BE0892E0A}"/>
              </c:ext>
            </c:extLst>
          </c:dPt>
          <c:dPt>
            <c:idx val="1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3-C6BF-4ABD-B8D2-998BE0892E0A}"/>
              </c:ext>
            </c:extLst>
          </c:dPt>
          <c:dPt>
            <c:idx val="2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C6BF-4ABD-B8D2-998BE0892E0A}"/>
              </c:ext>
            </c:extLst>
          </c:dPt>
          <c:dPt>
            <c:idx val="3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7-C6BF-4ABD-B8D2-998BE0892E0A}"/>
              </c:ext>
            </c:extLst>
          </c:dPt>
          <c:dPt>
            <c:idx val="4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C6BF-4ABD-B8D2-998BE0892E0A}"/>
              </c:ext>
            </c:extLst>
          </c:dPt>
          <c:dPt>
            <c:idx val="5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C6BF-4ABD-B8D2-998BE0892E0A}"/>
              </c:ext>
            </c:extLst>
          </c:dPt>
          <c:dPt>
            <c:idx val="6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C6BF-4ABD-B8D2-998BE0892E0A}"/>
              </c:ext>
            </c:extLst>
          </c:dPt>
          <c:dPt>
            <c:idx val="7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F-C6BF-4ABD-B8D2-998BE0892E0A}"/>
              </c:ext>
            </c:extLst>
          </c:dPt>
          <c:dPt>
            <c:idx val="8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1-C6BF-4ABD-B8D2-998BE0892E0A}"/>
              </c:ext>
            </c:extLst>
          </c:dPt>
          <c:dPt>
            <c:idx val="9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3-C6BF-4ABD-B8D2-998BE0892E0A}"/>
              </c:ext>
            </c:extLst>
          </c:dPt>
          <c:dPt>
            <c:idx val="10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5-C6BF-4ABD-B8D2-998BE0892E0A}"/>
              </c:ext>
            </c:extLst>
          </c:dPt>
          <c:dPt>
            <c:idx val="11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7-C6BF-4ABD-B8D2-998BE0892E0A}"/>
              </c:ext>
            </c:extLst>
          </c:dPt>
          <c:dPt>
            <c:idx val="12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9-C6BF-4ABD-B8D2-998BE0892E0A}"/>
              </c:ext>
            </c:extLst>
          </c:dPt>
          <c:dPt>
            <c:idx val="13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B-C6BF-4ABD-B8D2-998BE0892E0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ntone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RESUMEN!$C$7:$C$20</c:f>
              <c:strCache>
                <c:ptCount val="14"/>
                <c:pt idx="0">
                  <c:v>ROPA</c:v>
                </c:pt>
                <c:pt idx="1">
                  <c:v>ZAPATOS</c:v>
                </c:pt>
                <c:pt idx="2">
                  <c:v>ACCESORIOS</c:v>
                </c:pt>
                <c:pt idx="3">
                  <c:v>BELLEZA</c:v>
                </c:pt>
                <c:pt idx="4">
                  <c:v>TÉCNICA</c:v>
                </c:pt>
                <c:pt idx="5">
                  <c:v>OTROS</c:v>
                </c:pt>
                <c:pt idx="6">
                  <c:v>EXTRA 1</c:v>
                </c:pt>
                <c:pt idx="7">
                  <c:v>EXTRA 16</c:v>
                </c:pt>
                <c:pt idx="8">
                  <c:v>EXTRA 17</c:v>
                </c:pt>
                <c:pt idx="9">
                  <c:v>EXTRA 18</c:v>
                </c:pt>
                <c:pt idx="10">
                  <c:v>EXTRA 19</c:v>
                </c:pt>
                <c:pt idx="11">
                  <c:v>EXTRA 23</c:v>
                </c:pt>
                <c:pt idx="12">
                  <c:v>EXTRA 24</c:v>
                </c:pt>
                <c:pt idx="13">
                  <c:v>EXTRA 25</c:v>
                </c:pt>
              </c:strCache>
            </c:strRef>
          </c:cat>
          <c:val>
            <c:numRef>
              <c:f>RESUMEN!$E$7:$E$20</c:f>
              <c:numCache>
                <c:formatCode>0%</c:formatCode>
                <c:ptCount val="14"/>
                <c:pt idx="0">
                  <c:v>0.58333333333333337</c:v>
                </c:pt>
                <c:pt idx="1">
                  <c:v>8.3333333333333329E-2</c:v>
                </c:pt>
                <c:pt idx="2">
                  <c:v>0.16666666666666666</c:v>
                </c:pt>
                <c:pt idx="3">
                  <c:v>8.3333333333333329E-2</c:v>
                </c:pt>
                <c:pt idx="4">
                  <c:v>0</c:v>
                </c:pt>
                <c:pt idx="5">
                  <c:v>8.3333333333333329E-2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C-C6BF-4ABD-B8D2-998BE0892E0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1240672160"/>
        <c:axId val="1064372144"/>
      </c:barChart>
      <c:valAx>
        <c:axId val="10643721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endParaRPr lang="en-US"/>
          </a:p>
        </c:txPr>
        <c:crossAx val="1240672160"/>
        <c:crosses val="autoZero"/>
        <c:crossBetween val="between"/>
      </c:valAx>
      <c:catAx>
        <c:axId val="124067216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endParaRPr lang="en-US"/>
          </a:p>
        </c:txPr>
        <c:crossAx val="1064372144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Antone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cap="none" spc="2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r>
              <a:rPr lang="es-CO"/>
              <a:t># Items Enviados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cap="none" spc="2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pieChart>
        <c:varyColors val="1"/>
        <c:ser>
          <c:idx val="0"/>
          <c:order val="0"/>
          <c:tx>
            <c:strRef>
              <c:f>RESUMEN!$F$6</c:f>
              <c:strCache>
                <c:ptCount val="1"/>
                <c:pt idx="0">
                  <c:v># ITEMS ENVIADOS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15C0-47B4-A7A3-2C6C6968BDB5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3-15C0-47B4-A7A3-2C6C6968BDB5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15C0-47B4-A7A3-2C6C6968BDB5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7-15C0-47B4-A7A3-2C6C6968BDB5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15C0-47B4-A7A3-2C6C6968BDB5}"/>
              </c:ext>
            </c:extLst>
          </c:dPt>
          <c:dPt>
            <c:idx val="5"/>
            <c:bubble3D val="0"/>
            <c:spPr>
              <a:gradFill rotWithShape="1">
                <a:gsLst>
                  <a:gs pos="0">
                    <a:schemeClr val="accent6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15C0-47B4-A7A3-2C6C6968BDB5}"/>
              </c:ext>
            </c:extLst>
          </c:dPt>
          <c:dPt>
            <c:idx val="6"/>
            <c:bubble3D val="0"/>
            <c:spPr>
              <a:gradFill rotWithShape="1">
                <a:gsLst>
                  <a:gs pos="0">
                    <a:schemeClr val="accent1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15C0-47B4-A7A3-2C6C6968BDB5}"/>
              </c:ext>
            </c:extLst>
          </c:dPt>
          <c:dPt>
            <c:idx val="7"/>
            <c:bubble3D val="0"/>
            <c:spPr>
              <a:gradFill rotWithShape="1">
                <a:gsLst>
                  <a:gs pos="0">
                    <a:schemeClr val="accent2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F-15C0-47B4-A7A3-2C6C6968BDB5}"/>
              </c:ext>
            </c:extLst>
          </c:dPt>
          <c:dPt>
            <c:idx val="8"/>
            <c:bubble3D val="0"/>
            <c:spPr>
              <a:gradFill rotWithShape="1">
                <a:gsLst>
                  <a:gs pos="0">
                    <a:schemeClr val="accent3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1-15C0-47B4-A7A3-2C6C6968BDB5}"/>
              </c:ext>
            </c:extLst>
          </c:dPt>
          <c:dPt>
            <c:idx val="9"/>
            <c:bubble3D val="0"/>
            <c:spPr>
              <a:gradFill rotWithShape="1">
                <a:gsLst>
                  <a:gs pos="0">
                    <a:schemeClr val="accent4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3-15C0-47B4-A7A3-2C6C6968BDB5}"/>
              </c:ext>
            </c:extLst>
          </c:dPt>
          <c:dPt>
            <c:idx val="10"/>
            <c:bubble3D val="0"/>
            <c:spPr>
              <a:gradFill rotWithShape="1">
                <a:gsLst>
                  <a:gs pos="0">
                    <a:schemeClr val="accent5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5-15C0-47B4-A7A3-2C6C6968BDB5}"/>
              </c:ext>
            </c:extLst>
          </c:dPt>
          <c:dPt>
            <c:idx val="11"/>
            <c:bubble3D val="0"/>
            <c:spPr>
              <a:gradFill rotWithShape="1">
                <a:gsLst>
                  <a:gs pos="0">
                    <a:schemeClr val="accent6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7-15C0-47B4-A7A3-2C6C6968BDB5}"/>
              </c:ext>
            </c:extLst>
          </c:dPt>
          <c:dPt>
            <c:idx val="12"/>
            <c:bubble3D val="0"/>
            <c:spPr>
              <a:gradFill rotWithShape="1">
                <a:gsLst>
                  <a:gs pos="0">
                    <a:schemeClr val="accent1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9-15C0-47B4-A7A3-2C6C6968BDB5}"/>
              </c:ext>
            </c:extLst>
          </c:dPt>
          <c:dPt>
            <c:idx val="13"/>
            <c:bubble3D val="0"/>
            <c:spPr>
              <a:gradFill rotWithShape="1">
                <a:gsLst>
                  <a:gs pos="0">
                    <a:schemeClr val="accent2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B-15C0-47B4-A7A3-2C6C6968BDB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ntone"/>
                    <a:ea typeface="+mn-ea"/>
                    <a:cs typeface="+mn-cs"/>
                  </a:defRPr>
                </a:pPr>
                <a:endParaRPr lang="en-US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1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RESUMEN!$C$7:$C$20</c:f>
              <c:strCache>
                <c:ptCount val="14"/>
                <c:pt idx="0">
                  <c:v>ROPA</c:v>
                </c:pt>
                <c:pt idx="1">
                  <c:v>ZAPATOS</c:v>
                </c:pt>
                <c:pt idx="2">
                  <c:v>ACCESORIOS</c:v>
                </c:pt>
                <c:pt idx="3">
                  <c:v>BELLEZA</c:v>
                </c:pt>
                <c:pt idx="4">
                  <c:v>TÉCNICA</c:v>
                </c:pt>
                <c:pt idx="5">
                  <c:v>OTROS</c:v>
                </c:pt>
                <c:pt idx="6">
                  <c:v>EXTRA 1</c:v>
                </c:pt>
                <c:pt idx="7">
                  <c:v>EXTRA 16</c:v>
                </c:pt>
                <c:pt idx="8">
                  <c:v>EXTRA 17</c:v>
                </c:pt>
                <c:pt idx="9">
                  <c:v>EXTRA 18</c:v>
                </c:pt>
                <c:pt idx="10">
                  <c:v>EXTRA 19</c:v>
                </c:pt>
                <c:pt idx="11">
                  <c:v>EXTRA 23</c:v>
                </c:pt>
                <c:pt idx="12">
                  <c:v>EXTRA 24</c:v>
                </c:pt>
                <c:pt idx="13">
                  <c:v>EXTRA 25</c:v>
                </c:pt>
              </c:strCache>
            </c:strRef>
          </c:cat>
          <c:val>
            <c:numRef>
              <c:f>RESUMEN!$F$7:$F$20</c:f>
              <c:numCache>
                <c:formatCode>General</c:formatCode>
                <c:ptCount val="14"/>
                <c:pt idx="0">
                  <c:v>7</c:v>
                </c:pt>
                <c:pt idx="1">
                  <c:v>1</c:v>
                </c:pt>
                <c:pt idx="2">
                  <c:v>2</c:v>
                </c:pt>
                <c:pt idx="3">
                  <c:v>1</c:v>
                </c:pt>
                <c:pt idx="4">
                  <c:v>0</c:v>
                </c:pt>
                <c:pt idx="5">
                  <c:v>1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C-15C0-47B4-A7A3-2C6C6968BDB5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0317616424429161"/>
          <c:y val="8.123820400312555E-2"/>
          <c:w val="0.1810135590758665"/>
          <c:h val="0.8532483821201739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Antone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54">
  <cs:axisTitle>
    <cs:lnRef idx="0"/>
    <cs:fillRef idx="0"/>
    <cs:effectRef idx="0"/>
    <cs:fontRef idx="minor">
      <a:schemeClr val="tx1">
        <a:lumMod val="50000"/>
        <a:lumOff val="50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>
  <cs:dataPoint3D>
    <cs:lnRef idx="0"/>
    <cs:fillRef idx="2">
      <cs:styleClr val="auto"/>
    </cs:fillRef>
    <cs:effectRef idx="1"/>
    <cs:fontRef idx="minor">
      <a:schemeClr val="dk1"/>
    </cs:fontRef>
    <cs:spPr/>
  </cs:dataPoint3D>
  <cs:dataPointLine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158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4"/>
  <cs:dataPointWirefram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50000"/>
        <a:lumOff val="50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1">
        <a:lumMod val="50000"/>
        <a:lumOff val="50000"/>
      </a:schemeClr>
    </cs:fontRef>
    <cs:defRPr sz="1400" kern="1200" cap="none" spc="20" baseline="0"/>
  </cs:title>
  <cs:trendlin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50000"/>
            <a:lumOff val="50000"/>
          </a:schemeClr>
        </a:solidFill>
      </a:ln>
    </cs:spPr>
  </cs:upBar>
  <cs:valueAxis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54">
  <cs:axisTitle>
    <cs:lnRef idx="0"/>
    <cs:fillRef idx="0"/>
    <cs:effectRef idx="0"/>
    <cs:fontRef idx="minor">
      <a:schemeClr val="tx1">
        <a:lumMod val="50000"/>
        <a:lumOff val="50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>
  <cs:dataPoint3D>
    <cs:lnRef idx="0"/>
    <cs:fillRef idx="2">
      <cs:styleClr val="auto"/>
    </cs:fillRef>
    <cs:effectRef idx="1"/>
    <cs:fontRef idx="minor">
      <a:schemeClr val="dk1"/>
    </cs:fontRef>
    <cs:spPr/>
  </cs:dataPoint3D>
  <cs:dataPointLine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158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4"/>
  <cs:dataPointWirefram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50000"/>
        <a:lumOff val="50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1">
        <a:lumMod val="50000"/>
        <a:lumOff val="50000"/>
      </a:schemeClr>
    </cs:fontRef>
    <cs:defRPr sz="1400" kern="1200" cap="none" spc="20" baseline="0"/>
  </cs:title>
  <cs:trendlin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50000"/>
            <a:lumOff val="50000"/>
          </a:schemeClr>
        </a:solidFill>
      </a:ln>
    </cs:spPr>
  </cs:upBar>
  <cs:valueAxis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254">
  <cs:axisTitle>
    <cs:lnRef idx="0"/>
    <cs:fillRef idx="0"/>
    <cs:effectRef idx="0"/>
    <cs:fontRef idx="minor">
      <a:schemeClr val="tx1">
        <a:lumMod val="50000"/>
        <a:lumOff val="50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>
  <cs:dataPoint3D>
    <cs:lnRef idx="0"/>
    <cs:fillRef idx="2">
      <cs:styleClr val="auto"/>
    </cs:fillRef>
    <cs:effectRef idx="1"/>
    <cs:fontRef idx="minor">
      <a:schemeClr val="dk1"/>
    </cs:fontRef>
    <cs:spPr/>
  </cs:dataPoint3D>
  <cs:dataPointLine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158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4"/>
  <cs:dataPointWirefram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50000"/>
        <a:lumOff val="50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1">
        <a:lumMod val="50000"/>
        <a:lumOff val="50000"/>
      </a:schemeClr>
    </cs:fontRef>
    <cs:defRPr sz="1400" kern="1200" cap="none" spc="20" baseline="0"/>
  </cs:title>
  <cs:trendlin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50000"/>
            <a:lumOff val="50000"/>
          </a:schemeClr>
        </a:solidFill>
      </a:ln>
    </cs:spPr>
  </cs:upBar>
  <cs:valueAxis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.xml"/><Relationship Id="rId2" Type="http://schemas.openxmlformats.org/officeDocument/2006/relationships/chart" Target="../charts/chart3.xml"/><Relationship Id="rId1" Type="http://schemas.openxmlformats.org/officeDocument/2006/relationships/chart" Target="../charts/chart2.xm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361950</xdr:colOff>
      <xdr:row>79</xdr:row>
      <xdr:rowOff>200025</xdr:rowOff>
    </xdr:from>
    <xdr:ext cx="819150" cy="419100"/>
    <xdr:sp macro="" textlink="">
      <xdr:nvSpPr>
        <xdr:cNvPr id="4" name="Shape 5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7118350" y="15236825"/>
          <a:ext cx="819150" cy="419100"/>
        </a:xfrm>
        <a:prstGeom prst="rightArrow">
          <a:avLst>
            <a:gd name="adj1" fmla="val 50000"/>
            <a:gd name="adj2" fmla="val 50000"/>
          </a:avLst>
        </a:prstGeom>
        <a:solidFill>
          <a:srgbClr val="FF0000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7</xdr:col>
      <xdr:colOff>342900</xdr:colOff>
      <xdr:row>100</xdr:row>
      <xdr:rowOff>76200</xdr:rowOff>
    </xdr:from>
    <xdr:ext cx="866775" cy="419100"/>
    <xdr:sp macro="" textlink="">
      <xdr:nvSpPr>
        <xdr:cNvPr id="5" name="Shape 6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7099300" y="19126200"/>
          <a:ext cx="866775" cy="419100"/>
        </a:xfrm>
        <a:prstGeom prst="rightArrow">
          <a:avLst>
            <a:gd name="adj1" fmla="val 50000"/>
            <a:gd name="adj2" fmla="val 50000"/>
          </a:avLst>
        </a:prstGeom>
        <a:solidFill>
          <a:srgbClr val="FF0000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3</xdr:col>
      <xdr:colOff>676275</xdr:colOff>
      <xdr:row>51</xdr:row>
      <xdr:rowOff>38100</xdr:rowOff>
    </xdr:from>
    <xdr:ext cx="295275" cy="638175"/>
    <xdr:sp macro="" textlink="">
      <xdr:nvSpPr>
        <xdr:cNvPr id="44" name="Shape 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3571875" y="9753600"/>
          <a:ext cx="295275" cy="638175"/>
        </a:xfrm>
        <a:prstGeom prst="down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257175</xdr:colOff>
      <xdr:row>58</xdr:row>
      <xdr:rowOff>184150</xdr:rowOff>
    </xdr:from>
    <xdr:ext cx="885825" cy="323850"/>
    <xdr:sp macro="" textlink="">
      <xdr:nvSpPr>
        <xdr:cNvPr id="45" name="Shape 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>
        <a:xfrm>
          <a:off x="8004175" y="11233150"/>
          <a:ext cx="885825" cy="323850"/>
        </a:xfrm>
        <a:prstGeom prst="right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7</xdr:col>
      <xdr:colOff>342900</xdr:colOff>
      <xdr:row>79</xdr:row>
      <xdr:rowOff>180975</xdr:rowOff>
    </xdr:from>
    <xdr:ext cx="838200" cy="438150"/>
    <xdr:sp macro="" textlink="">
      <xdr:nvSpPr>
        <xdr:cNvPr id="46" name="Shape 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7099300" y="15230475"/>
          <a:ext cx="838200" cy="438150"/>
        </a:xfrm>
        <a:prstGeom prst="right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7</xdr:col>
      <xdr:colOff>323850</xdr:colOff>
      <xdr:row>100</xdr:row>
      <xdr:rowOff>57150</xdr:rowOff>
    </xdr:from>
    <xdr:ext cx="885825" cy="438150"/>
    <xdr:sp macro="" textlink="">
      <xdr:nvSpPr>
        <xdr:cNvPr id="47" name="Shape 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7080250" y="19107150"/>
          <a:ext cx="885825" cy="438150"/>
        </a:xfrm>
        <a:prstGeom prst="right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twoCellAnchor editAs="oneCell">
    <xdr:from>
      <xdr:col>2</xdr:col>
      <xdr:colOff>368300</xdr:colOff>
      <xdr:row>55</xdr:row>
      <xdr:rowOff>152400</xdr:rowOff>
    </xdr:from>
    <xdr:to>
      <xdr:col>5</xdr:col>
      <xdr:colOff>0</xdr:colOff>
      <xdr:row>63</xdr:row>
      <xdr:rowOff>61984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700" y="10629900"/>
          <a:ext cx="2489200" cy="1801884"/>
        </a:xfrm>
        <a:prstGeom prst="rect">
          <a:avLst/>
        </a:prstGeom>
      </xdr:spPr>
    </xdr:pic>
    <xdr:clientData/>
  </xdr:twoCellAnchor>
  <xdr:twoCellAnchor editAs="oneCell">
    <xdr:from>
      <xdr:col>6</xdr:col>
      <xdr:colOff>774700</xdr:colOff>
      <xdr:row>54</xdr:row>
      <xdr:rowOff>50799</xdr:rowOff>
    </xdr:from>
    <xdr:to>
      <xdr:col>8</xdr:col>
      <xdr:colOff>101600</xdr:colOff>
      <xdr:row>63</xdr:row>
      <xdr:rowOff>98792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900" y="10337799"/>
          <a:ext cx="1257300" cy="2130793"/>
        </a:xfrm>
        <a:prstGeom prst="rect">
          <a:avLst/>
        </a:prstGeom>
      </xdr:spPr>
    </xdr:pic>
    <xdr:clientData/>
  </xdr:twoCellAnchor>
  <xdr:twoCellAnchor editAs="oneCell">
    <xdr:from>
      <xdr:col>9</xdr:col>
      <xdr:colOff>419100</xdr:colOff>
      <xdr:row>53</xdr:row>
      <xdr:rowOff>50800</xdr:rowOff>
    </xdr:from>
    <xdr:to>
      <xdr:col>11</xdr:col>
      <xdr:colOff>863600</xdr:colOff>
      <xdr:row>63</xdr:row>
      <xdr:rowOff>152400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05900" y="10147300"/>
          <a:ext cx="2374900" cy="2374900"/>
        </a:xfrm>
        <a:prstGeom prst="rect">
          <a:avLst/>
        </a:prstGeom>
      </xdr:spPr>
    </xdr:pic>
    <xdr:clientData/>
  </xdr:twoCellAnchor>
  <xdr:twoCellAnchor editAs="oneCell">
    <xdr:from>
      <xdr:col>3</xdr:col>
      <xdr:colOff>723899</xdr:colOff>
      <xdr:row>195</xdr:row>
      <xdr:rowOff>45508</xdr:rowOff>
    </xdr:from>
    <xdr:to>
      <xdr:col>9</xdr:col>
      <xdr:colOff>762000</xdr:colOff>
      <xdr:row>209</xdr:row>
      <xdr:rowOff>118534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19499" y="37193008"/>
          <a:ext cx="5829301" cy="3400426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222</xdr:row>
      <xdr:rowOff>38099</xdr:rowOff>
    </xdr:from>
    <xdr:to>
      <xdr:col>11</xdr:col>
      <xdr:colOff>571500</xdr:colOff>
      <xdr:row>230</xdr:row>
      <xdr:rowOff>124014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11500" y="42329099"/>
          <a:ext cx="8077200" cy="1914715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236</xdr:row>
      <xdr:rowOff>63499</xdr:rowOff>
    </xdr:from>
    <xdr:to>
      <xdr:col>11</xdr:col>
      <xdr:colOff>625934</xdr:colOff>
      <xdr:row>245</xdr:row>
      <xdr:rowOff>114300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97200" y="45211999"/>
          <a:ext cx="8245934" cy="2171701"/>
        </a:xfrm>
        <a:prstGeom prst="rect">
          <a:avLst/>
        </a:prstGeom>
      </xdr:spPr>
    </xdr:pic>
    <xdr:clientData/>
  </xdr:twoCellAnchor>
  <xdr:twoCellAnchor editAs="oneCell">
    <xdr:from>
      <xdr:col>2</xdr:col>
      <xdr:colOff>711199</xdr:colOff>
      <xdr:row>250</xdr:row>
      <xdr:rowOff>63500</xdr:rowOff>
    </xdr:from>
    <xdr:to>
      <xdr:col>12</xdr:col>
      <xdr:colOff>153906</xdr:colOff>
      <xdr:row>259</xdr:row>
      <xdr:rowOff>114300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41599" y="47879000"/>
          <a:ext cx="9094707" cy="2120900"/>
        </a:xfrm>
        <a:prstGeom prst="rect">
          <a:avLst/>
        </a:prstGeom>
      </xdr:spPr>
    </xdr:pic>
    <xdr:clientData/>
  </xdr:twoCellAnchor>
  <xdr:twoCellAnchor editAs="oneCell">
    <xdr:from>
      <xdr:col>2</xdr:col>
      <xdr:colOff>444499</xdr:colOff>
      <xdr:row>264</xdr:row>
      <xdr:rowOff>25400</xdr:rowOff>
    </xdr:from>
    <xdr:to>
      <xdr:col>12</xdr:col>
      <xdr:colOff>643440</xdr:colOff>
      <xdr:row>279</xdr:row>
      <xdr:rowOff>158750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74899" y="50698400"/>
          <a:ext cx="9850941" cy="32131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281</xdr:row>
      <xdr:rowOff>94698</xdr:rowOff>
    </xdr:from>
    <xdr:to>
      <xdr:col>11</xdr:col>
      <xdr:colOff>342900</xdr:colOff>
      <xdr:row>289</xdr:row>
      <xdr:rowOff>31922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48000" y="55631798"/>
          <a:ext cx="7912100" cy="182952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952500</xdr:colOff>
      <xdr:row>295</xdr:row>
      <xdr:rowOff>12700</xdr:rowOff>
    </xdr:from>
    <xdr:to>
      <xdr:col>11</xdr:col>
      <xdr:colOff>38100</xdr:colOff>
      <xdr:row>303</xdr:row>
      <xdr:rowOff>20945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82900" y="58343800"/>
          <a:ext cx="7772400" cy="1856095"/>
        </a:xfrm>
        <a:prstGeom prst="rect">
          <a:avLst/>
        </a:prstGeom>
      </xdr:spPr>
    </xdr:pic>
    <xdr:clientData/>
  </xdr:twoCellAnchor>
  <xdr:twoCellAnchor editAs="oneCell">
    <xdr:from>
      <xdr:col>2</xdr:col>
      <xdr:colOff>558799</xdr:colOff>
      <xdr:row>307</xdr:row>
      <xdr:rowOff>114300</xdr:rowOff>
    </xdr:from>
    <xdr:to>
      <xdr:col>11</xdr:col>
      <xdr:colOff>766446</xdr:colOff>
      <xdr:row>317</xdr:row>
      <xdr:rowOff>76200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89199" y="60756800"/>
          <a:ext cx="8894447" cy="1866900"/>
        </a:xfrm>
        <a:prstGeom prst="rect">
          <a:avLst/>
        </a:prstGeom>
      </xdr:spPr>
    </xdr:pic>
    <xdr:clientData/>
  </xdr:twoCellAnchor>
  <xdr:twoCellAnchor editAs="oneCell">
    <xdr:from>
      <xdr:col>2</xdr:col>
      <xdr:colOff>12699</xdr:colOff>
      <xdr:row>326</xdr:row>
      <xdr:rowOff>88900</xdr:rowOff>
    </xdr:from>
    <xdr:to>
      <xdr:col>12</xdr:col>
      <xdr:colOff>171910</xdr:colOff>
      <xdr:row>331</xdr:row>
      <xdr:rowOff>177800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43099" y="64350900"/>
          <a:ext cx="9811211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850900</xdr:colOff>
      <xdr:row>343</xdr:row>
      <xdr:rowOff>114300</xdr:rowOff>
    </xdr:from>
    <xdr:to>
      <xdr:col>12</xdr:col>
      <xdr:colOff>717446</xdr:colOff>
      <xdr:row>347</xdr:row>
      <xdr:rowOff>82550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16100" y="68300600"/>
          <a:ext cx="10483746" cy="850900"/>
        </a:xfrm>
        <a:prstGeom prst="rect">
          <a:avLst/>
        </a:prstGeom>
      </xdr:spPr>
    </xdr:pic>
    <xdr:clientData/>
  </xdr:twoCellAnchor>
  <xdr:twoCellAnchor editAs="oneCell">
    <xdr:from>
      <xdr:col>2</xdr:col>
      <xdr:colOff>101599</xdr:colOff>
      <xdr:row>355</xdr:row>
      <xdr:rowOff>25400</xdr:rowOff>
    </xdr:from>
    <xdr:to>
      <xdr:col>12</xdr:col>
      <xdr:colOff>309056</xdr:colOff>
      <xdr:row>362</xdr:row>
      <xdr:rowOff>101600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31999" y="71272400"/>
          <a:ext cx="9859457" cy="2794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369</xdr:row>
      <xdr:rowOff>203199</xdr:rowOff>
    </xdr:from>
    <xdr:to>
      <xdr:col>11</xdr:col>
      <xdr:colOff>749300</xdr:colOff>
      <xdr:row>385</xdr:row>
      <xdr:rowOff>184806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06600" y="75285599"/>
          <a:ext cx="9359900" cy="3613807"/>
        </a:xfrm>
        <a:prstGeom prst="rect">
          <a:avLst/>
        </a:prstGeom>
      </xdr:spPr>
    </xdr:pic>
    <xdr:clientData/>
  </xdr:twoCellAnchor>
  <xdr:twoCellAnchor editAs="oneCell">
    <xdr:from>
      <xdr:col>2</xdr:col>
      <xdr:colOff>88900</xdr:colOff>
      <xdr:row>385</xdr:row>
      <xdr:rowOff>63500</xdr:rowOff>
    </xdr:from>
    <xdr:to>
      <xdr:col>11</xdr:col>
      <xdr:colOff>863600</xdr:colOff>
      <xdr:row>399</xdr:row>
      <xdr:rowOff>84452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19300" y="79209900"/>
          <a:ext cx="9461500" cy="3284852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403</xdr:row>
      <xdr:rowOff>114300</xdr:rowOff>
    </xdr:from>
    <xdr:to>
      <xdr:col>12</xdr:col>
      <xdr:colOff>1436</xdr:colOff>
      <xdr:row>416</xdr:row>
      <xdr:rowOff>139700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55800" y="82943700"/>
          <a:ext cx="9596286" cy="3098800"/>
        </a:xfrm>
        <a:prstGeom prst="rect">
          <a:avLst/>
        </a:prstGeom>
      </xdr:spPr>
    </xdr:pic>
    <xdr:clientData/>
  </xdr:twoCellAnchor>
  <xdr:twoCellAnchor editAs="oneCell">
    <xdr:from>
      <xdr:col>2</xdr:col>
      <xdr:colOff>368300</xdr:colOff>
      <xdr:row>432</xdr:row>
      <xdr:rowOff>76199</xdr:rowOff>
    </xdr:from>
    <xdr:to>
      <xdr:col>11</xdr:col>
      <xdr:colOff>711200</xdr:colOff>
      <xdr:row>440</xdr:row>
      <xdr:rowOff>186236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98700" y="88480899"/>
          <a:ext cx="9029700" cy="2034087"/>
        </a:xfrm>
        <a:prstGeom prst="rect">
          <a:avLst/>
        </a:prstGeom>
      </xdr:spPr>
    </xdr:pic>
    <xdr:clientData/>
  </xdr:twoCellAnchor>
  <xdr:twoCellAnchor editAs="oneCell">
    <xdr:from>
      <xdr:col>2</xdr:col>
      <xdr:colOff>165100</xdr:colOff>
      <xdr:row>446</xdr:row>
      <xdr:rowOff>139700</xdr:rowOff>
    </xdr:from>
    <xdr:to>
      <xdr:col>11</xdr:col>
      <xdr:colOff>887840</xdr:colOff>
      <xdr:row>455</xdr:row>
      <xdr:rowOff>50800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95500" y="91211400"/>
          <a:ext cx="9415890" cy="203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850899</xdr:colOff>
      <xdr:row>464</xdr:row>
      <xdr:rowOff>177800</xdr:rowOff>
    </xdr:from>
    <xdr:to>
      <xdr:col>12</xdr:col>
      <xdr:colOff>101600</xdr:colOff>
      <xdr:row>472</xdr:row>
      <xdr:rowOff>113665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16099" y="94678500"/>
          <a:ext cx="9867901" cy="1809115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711200</xdr:colOff>
      <xdr:row>500</xdr:row>
      <xdr:rowOff>0</xdr:rowOff>
    </xdr:from>
    <xdr:to>
      <xdr:col>13</xdr:col>
      <xdr:colOff>140478</xdr:colOff>
      <xdr:row>508</xdr:row>
      <xdr:rowOff>38100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676400" y="101676200"/>
          <a:ext cx="11011678" cy="1930400"/>
        </a:xfrm>
        <a:prstGeom prst="rect">
          <a:avLst/>
        </a:prstGeom>
      </xdr:spPr>
    </xdr:pic>
    <xdr:clientData/>
  </xdr:twoCellAnchor>
  <xdr:twoCellAnchor editAs="oneCell">
    <xdr:from>
      <xdr:col>1</xdr:col>
      <xdr:colOff>482599</xdr:colOff>
      <xdr:row>519</xdr:row>
      <xdr:rowOff>0</xdr:rowOff>
    </xdr:from>
    <xdr:to>
      <xdr:col>13</xdr:col>
      <xdr:colOff>1049870</xdr:colOff>
      <xdr:row>528</xdr:row>
      <xdr:rowOff>101600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47799" y="105537000"/>
          <a:ext cx="12149671" cy="22225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609599</xdr:colOff>
      <xdr:row>537</xdr:row>
      <xdr:rowOff>38100</xdr:rowOff>
    </xdr:from>
    <xdr:to>
      <xdr:col>13</xdr:col>
      <xdr:colOff>464104</xdr:colOff>
      <xdr:row>545</xdr:row>
      <xdr:rowOff>165100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74799" y="109004100"/>
          <a:ext cx="11436905" cy="2019300"/>
        </a:xfrm>
        <a:prstGeom prst="rect">
          <a:avLst/>
        </a:prstGeom>
      </xdr:spPr>
    </xdr:pic>
    <xdr:clientData/>
  </xdr:twoCellAnchor>
  <xdr:twoCellAnchor editAs="oneCell">
    <xdr:from>
      <xdr:col>2</xdr:col>
      <xdr:colOff>406399</xdr:colOff>
      <xdr:row>557</xdr:row>
      <xdr:rowOff>127000</xdr:rowOff>
    </xdr:from>
    <xdr:to>
      <xdr:col>13</xdr:col>
      <xdr:colOff>506784</xdr:colOff>
      <xdr:row>567</xdr:row>
      <xdr:rowOff>95250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336799" y="113080800"/>
          <a:ext cx="10717585" cy="2349500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546100</xdr:colOff>
      <xdr:row>576</xdr:row>
      <xdr:rowOff>0</xdr:rowOff>
    </xdr:from>
    <xdr:to>
      <xdr:col>13</xdr:col>
      <xdr:colOff>1263460</xdr:colOff>
      <xdr:row>592</xdr:row>
      <xdr:rowOff>114300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476500" y="116573300"/>
          <a:ext cx="11334560" cy="38227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42</xdr:row>
      <xdr:rowOff>101600</xdr:rowOff>
    </xdr:from>
    <xdr:to>
      <xdr:col>5</xdr:col>
      <xdr:colOff>190500</xdr:colOff>
      <xdr:row>50</xdr:row>
      <xdr:rowOff>76200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35200" y="8102600"/>
          <a:ext cx="2781300" cy="149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6</xdr:row>
      <xdr:rowOff>50800</xdr:rowOff>
    </xdr:from>
    <xdr:to>
      <xdr:col>11</xdr:col>
      <xdr:colOff>863600</xdr:colOff>
      <xdr:row>37</xdr:row>
      <xdr:rowOff>32455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57400" y="1193800"/>
          <a:ext cx="9423400" cy="5887155"/>
        </a:xfrm>
        <a:prstGeom prst="rect">
          <a:avLst/>
        </a:prstGeom>
      </xdr:spPr>
    </xdr:pic>
    <xdr:clientData/>
  </xdr:twoCellAnchor>
  <xdr:twoCellAnchor>
    <xdr:from>
      <xdr:col>3</xdr:col>
      <xdr:colOff>927100</xdr:colOff>
      <xdr:row>35</xdr:row>
      <xdr:rowOff>152400</xdr:rowOff>
    </xdr:from>
    <xdr:to>
      <xdr:col>4</xdr:col>
      <xdr:colOff>723900</xdr:colOff>
      <xdr:row>37</xdr:row>
      <xdr:rowOff>12700</xdr:rowOff>
    </xdr:to>
    <xdr:sp macro="" textlink="">
      <xdr:nvSpPr>
        <xdr:cNvPr id="88" name="Marco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SpPr/>
      </xdr:nvSpPr>
      <xdr:spPr>
        <a:xfrm>
          <a:off x="3822700" y="6819900"/>
          <a:ext cx="762000" cy="241300"/>
        </a:xfrm>
        <a:prstGeom prst="fram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0</xdr:col>
      <xdr:colOff>139700</xdr:colOff>
      <xdr:row>71</xdr:row>
      <xdr:rowOff>63500</xdr:rowOff>
    </xdr:from>
    <xdr:to>
      <xdr:col>7</xdr:col>
      <xdr:colOff>254000</xdr:colOff>
      <xdr:row>87</xdr:row>
      <xdr:rowOff>88118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9700" y="13589000"/>
          <a:ext cx="6870700" cy="380921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92</xdr:row>
      <xdr:rowOff>76199</xdr:rowOff>
    </xdr:from>
    <xdr:to>
      <xdr:col>7</xdr:col>
      <xdr:colOff>241300</xdr:colOff>
      <xdr:row>108</xdr:row>
      <xdr:rowOff>57722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4300" y="17602199"/>
          <a:ext cx="6883400" cy="3766123"/>
        </a:xfrm>
        <a:prstGeom prst="rect">
          <a:avLst/>
        </a:prstGeom>
      </xdr:spPr>
    </xdr:pic>
    <xdr:clientData/>
  </xdr:twoCellAnchor>
  <xdr:twoCellAnchor editAs="oneCell">
    <xdr:from>
      <xdr:col>8</xdr:col>
      <xdr:colOff>444500</xdr:colOff>
      <xdr:row>70</xdr:row>
      <xdr:rowOff>127000</xdr:rowOff>
    </xdr:from>
    <xdr:to>
      <xdr:col>15</xdr:col>
      <xdr:colOff>254000</xdr:colOff>
      <xdr:row>87</xdr:row>
      <xdr:rowOff>142614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166100" y="13462000"/>
          <a:ext cx="7581900" cy="4028814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546100</xdr:colOff>
      <xdr:row>118</xdr:row>
      <xdr:rowOff>126999</xdr:rowOff>
    </xdr:from>
    <xdr:to>
      <xdr:col>11</xdr:col>
      <xdr:colOff>419100</xdr:colOff>
      <xdr:row>138</xdr:row>
      <xdr:rowOff>17576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476500" y="22605999"/>
          <a:ext cx="8559800" cy="4589577"/>
        </a:xfrm>
        <a:prstGeom prst="rect">
          <a:avLst/>
        </a:prstGeom>
      </xdr:spPr>
    </xdr:pic>
    <xdr:clientData/>
  </xdr:twoCellAnchor>
  <xdr:twoCellAnchor editAs="oneCell">
    <xdr:from>
      <xdr:col>2</xdr:col>
      <xdr:colOff>596900</xdr:colOff>
      <xdr:row>143</xdr:row>
      <xdr:rowOff>88899</xdr:rowOff>
    </xdr:from>
    <xdr:to>
      <xdr:col>11</xdr:col>
      <xdr:colOff>469900</xdr:colOff>
      <xdr:row>163</xdr:row>
      <xdr:rowOff>111714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527300" y="27330399"/>
          <a:ext cx="8559800" cy="4753565"/>
        </a:xfrm>
        <a:prstGeom prst="rect">
          <a:avLst/>
        </a:prstGeom>
      </xdr:spPr>
    </xdr:pic>
    <xdr:clientData/>
  </xdr:twoCellAnchor>
  <xdr:twoCellAnchor editAs="oneCell">
    <xdr:from>
      <xdr:col>2</xdr:col>
      <xdr:colOff>622300</xdr:colOff>
      <xdr:row>169</xdr:row>
      <xdr:rowOff>12699</xdr:rowOff>
    </xdr:from>
    <xdr:to>
      <xdr:col>11</xdr:col>
      <xdr:colOff>508000</xdr:colOff>
      <xdr:row>189</xdr:row>
      <xdr:rowOff>66220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552700" y="32207199"/>
          <a:ext cx="8572500" cy="4784271"/>
        </a:xfrm>
        <a:prstGeom prst="rect">
          <a:avLst/>
        </a:prstGeom>
      </xdr:spPr>
    </xdr:pic>
    <xdr:clientData/>
  </xdr:twoCellAnchor>
  <xdr:twoCellAnchor editAs="oneCell">
    <xdr:from>
      <xdr:col>8</xdr:col>
      <xdr:colOff>393699</xdr:colOff>
      <xdr:row>92</xdr:row>
      <xdr:rowOff>165100</xdr:rowOff>
    </xdr:from>
    <xdr:to>
      <xdr:col>15</xdr:col>
      <xdr:colOff>523820</xdr:colOff>
      <xdr:row>107</xdr:row>
      <xdr:rowOff>107950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115299" y="17691100"/>
          <a:ext cx="7902521" cy="3492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1044222</xdr:colOff>
      <xdr:row>8</xdr:row>
      <xdr:rowOff>74084</xdr:rowOff>
    </xdr:from>
    <xdr:to>
      <xdr:col>19</xdr:col>
      <xdr:colOff>610304</xdr:colOff>
      <xdr:row>16</xdr:row>
      <xdr:rowOff>25755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104774</xdr:colOff>
      <xdr:row>5</xdr:row>
      <xdr:rowOff>38101</xdr:rowOff>
    </xdr:from>
    <xdr:to>
      <xdr:col>12</xdr:col>
      <xdr:colOff>698499</xdr:colOff>
      <xdr:row>20</xdr:row>
      <xdr:rowOff>152401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9523</xdr:colOff>
      <xdr:row>20</xdr:row>
      <xdr:rowOff>95250</xdr:rowOff>
    </xdr:from>
    <xdr:to>
      <xdr:col>5</xdr:col>
      <xdr:colOff>1219199</xdr:colOff>
      <xdr:row>38</xdr:row>
      <xdr:rowOff>76200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95250</xdr:colOff>
      <xdr:row>21</xdr:row>
      <xdr:rowOff>142874</xdr:rowOff>
    </xdr:from>
    <xdr:to>
      <xdr:col>12</xdr:col>
      <xdr:colOff>761999</xdr:colOff>
      <xdr:row>39</xdr:row>
      <xdr:rowOff>12699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1C0E1B-5E81-4A44-B610-0B053BBF944D}">
  <sheetPr>
    <outlinePr summaryBelow="0" summaryRight="0"/>
  </sheetPr>
  <dimension ref="A1:P574"/>
  <sheetViews>
    <sheetView showGridLines="0" tabSelected="1" zoomScaleNormal="100" workbookViewId="0">
      <selection activeCell="N132" sqref="N132"/>
    </sheetView>
  </sheetViews>
  <sheetFormatPr baseColWidth="10" defaultColWidth="12.7265625" defaultRowHeight="15.75" customHeight="1"/>
  <cols>
    <col min="1" max="13" width="12.7265625" style="4"/>
    <col min="14" max="14" width="26" style="4" customWidth="1"/>
    <col min="15" max="16384" width="12.7265625" style="4"/>
  </cols>
  <sheetData>
    <row r="1" spans="1:16" ht="15.75" customHeight="1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</row>
    <row r="2" spans="1:16" ht="15" customHeight="1">
      <c r="A2" s="3"/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</row>
    <row r="3" spans="1:16" ht="15.75" customHeight="1" thickBot="1">
      <c r="A3" s="3"/>
      <c r="B3" s="3"/>
      <c r="C3" s="193" t="s">
        <v>15</v>
      </c>
      <c r="D3" s="184"/>
      <c r="E3" s="184"/>
      <c r="F3" s="184"/>
      <c r="G3" s="184"/>
      <c r="H3" s="184"/>
      <c r="I3" s="184"/>
      <c r="J3" s="184"/>
      <c r="K3" s="184"/>
      <c r="L3" s="184"/>
      <c r="M3" s="3"/>
      <c r="N3" s="3"/>
      <c r="O3" s="3"/>
      <c r="P3" s="3"/>
    </row>
    <row r="4" spans="1:16" ht="15.75" customHeight="1" thickTop="1">
      <c r="A4" s="3"/>
      <c r="B4" s="3"/>
      <c r="C4" s="184"/>
      <c r="D4" s="187"/>
      <c r="E4" s="187"/>
      <c r="F4" s="187"/>
      <c r="G4" s="187"/>
      <c r="H4" s="187"/>
      <c r="I4" s="187"/>
      <c r="J4" s="187"/>
      <c r="K4" s="187"/>
      <c r="L4" s="187"/>
      <c r="M4" s="3"/>
      <c r="N4" s="202" t="s">
        <v>16</v>
      </c>
      <c r="O4" s="203"/>
      <c r="P4" s="204"/>
    </row>
    <row r="5" spans="1:16" ht="15.75" customHeight="1" thickBot="1">
      <c r="A5" s="3"/>
      <c r="B5" s="3"/>
      <c r="C5" s="184"/>
      <c r="D5" s="187"/>
      <c r="E5" s="187"/>
      <c r="F5" s="187"/>
      <c r="G5" s="187"/>
      <c r="H5" s="187"/>
      <c r="I5" s="187"/>
      <c r="J5" s="187"/>
      <c r="K5" s="187"/>
      <c r="L5" s="187"/>
      <c r="M5" s="3"/>
      <c r="N5" s="205"/>
      <c r="O5" s="206"/>
      <c r="P5" s="207"/>
    </row>
    <row r="6" spans="1:16" ht="15.75" customHeight="1" thickTop="1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208" t="s">
        <v>17</v>
      </c>
      <c r="O6" s="209"/>
      <c r="P6" s="210"/>
    </row>
    <row r="7" spans="1:16" ht="15.75" customHeight="1" thickBot="1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211"/>
      <c r="O7" s="212"/>
      <c r="P7" s="213"/>
    </row>
    <row r="8" spans="1:16" ht="15.75" customHeight="1" thickTop="1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208" t="s">
        <v>18</v>
      </c>
      <c r="O8" s="209"/>
      <c r="P8" s="210"/>
    </row>
    <row r="9" spans="1:16" ht="15.75" customHeight="1" thickBot="1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211"/>
      <c r="O9" s="212"/>
      <c r="P9" s="213"/>
    </row>
    <row r="21" spans="14:15" ht="15.75" customHeight="1">
      <c r="N21" s="214"/>
      <c r="O21" s="215"/>
    </row>
    <row r="22" spans="14:15" ht="15.75" customHeight="1">
      <c r="N22" s="215"/>
      <c r="O22" s="215"/>
    </row>
    <row r="40" spans="3:12" ht="15.75" customHeight="1">
      <c r="C40" s="199" t="s">
        <v>19</v>
      </c>
      <c r="D40" s="184"/>
      <c r="E40" s="184"/>
      <c r="F40" s="184"/>
      <c r="G40" s="184"/>
      <c r="H40" s="184"/>
      <c r="I40" s="184"/>
      <c r="J40" s="184"/>
      <c r="K40" s="184"/>
      <c r="L40" s="184"/>
    </row>
    <row r="41" spans="3:12" ht="15.75" customHeight="1">
      <c r="C41" s="184"/>
      <c r="D41" s="187"/>
      <c r="E41" s="187"/>
      <c r="F41" s="187"/>
      <c r="G41" s="187"/>
      <c r="H41" s="187"/>
      <c r="I41" s="187"/>
      <c r="J41" s="187"/>
      <c r="K41" s="187"/>
      <c r="L41" s="187"/>
    </row>
    <row r="42" spans="3:12" ht="15.75" customHeight="1">
      <c r="C42" s="184"/>
      <c r="D42" s="187"/>
      <c r="E42" s="187"/>
      <c r="F42" s="187"/>
      <c r="G42" s="187"/>
      <c r="H42" s="187"/>
      <c r="I42" s="187"/>
      <c r="J42" s="187"/>
      <c r="K42" s="187"/>
      <c r="L42" s="187"/>
    </row>
    <row r="51" spans="7:14" ht="15.75" customHeight="1">
      <c r="G51" s="197" t="s">
        <v>121</v>
      </c>
      <c r="H51" s="184"/>
      <c r="I51" s="184"/>
      <c r="J51" s="184"/>
      <c r="K51" s="184"/>
      <c r="L51" s="184"/>
      <c r="M51" s="184"/>
      <c r="N51" s="184"/>
    </row>
    <row r="52" spans="7:14" ht="15.75" customHeight="1">
      <c r="G52" s="184"/>
      <c r="H52" s="198"/>
      <c r="I52" s="198"/>
      <c r="J52" s="198"/>
      <c r="K52" s="198"/>
      <c r="L52" s="198"/>
      <c r="M52" s="198"/>
      <c r="N52" s="198"/>
    </row>
    <row r="53" spans="7:14" ht="15.75" customHeight="1">
      <c r="G53" s="184"/>
      <c r="H53" s="198"/>
      <c r="I53" s="198"/>
      <c r="J53" s="198"/>
      <c r="K53" s="198"/>
      <c r="L53" s="198"/>
      <c r="M53" s="198"/>
      <c r="N53" s="198"/>
    </row>
    <row r="68" spans="3:12" ht="15" customHeight="1">
      <c r="C68" s="199" t="s">
        <v>189</v>
      </c>
      <c r="D68" s="184"/>
      <c r="E68" s="184"/>
      <c r="F68" s="184"/>
      <c r="G68" s="184"/>
      <c r="H68" s="184"/>
      <c r="I68" s="184"/>
      <c r="J68" s="184"/>
      <c r="K68" s="184"/>
      <c r="L68" s="184"/>
    </row>
    <row r="69" spans="3:12" ht="12.5">
      <c r="C69" s="184"/>
      <c r="D69" s="187"/>
      <c r="E69" s="187"/>
      <c r="F69" s="187"/>
      <c r="G69" s="187"/>
      <c r="H69" s="187"/>
      <c r="I69" s="187"/>
      <c r="J69" s="187"/>
      <c r="K69" s="187"/>
      <c r="L69" s="187"/>
    </row>
    <row r="70" spans="3:12" ht="12.5">
      <c r="C70" s="184"/>
      <c r="D70" s="187"/>
      <c r="E70" s="187"/>
      <c r="F70" s="187"/>
      <c r="G70" s="187"/>
      <c r="H70" s="187"/>
      <c r="I70" s="187"/>
      <c r="J70" s="187"/>
      <c r="K70" s="187"/>
      <c r="L70" s="187"/>
    </row>
    <row r="116" spans="3:12" ht="15" customHeight="1">
      <c r="C116" s="193" t="s">
        <v>20</v>
      </c>
      <c r="D116" s="184"/>
      <c r="E116" s="184"/>
      <c r="F116" s="184"/>
      <c r="G116" s="184"/>
      <c r="H116" s="184"/>
      <c r="I116" s="184"/>
      <c r="J116" s="184"/>
      <c r="K116" s="184"/>
      <c r="L116" s="184"/>
    </row>
    <row r="117" spans="3:12" ht="12.5">
      <c r="C117" s="184"/>
      <c r="D117" s="187"/>
      <c r="E117" s="187"/>
      <c r="F117" s="187"/>
      <c r="G117" s="187"/>
      <c r="H117" s="187"/>
      <c r="I117" s="187"/>
      <c r="J117" s="187"/>
      <c r="K117" s="187"/>
      <c r="L117" s="187"/>
    </row>
    <row r="118" spans="3:12" ht="12.5">
      <c r="C118" s="184"/>
      <c r="D118" s="187"/>
      <c r="E118" s="187"/>
      <c r="F118" s="187"/>
      <c r="G118" s="187"/>
      <c r="H118" s="187"/>
      <c r="I118" s="187"/>
      <c r="J118" s="187"/>
      <c r="K118" s="187"/>
      <c r="L118" s="187"/>
    </row>
    <row r="216" spans="3:12" ht="15" customHeight="1">
      <c r="C216" s="194" t="s">
        <v>21</v>
      </c>
      <c r="D216" s="184"/>
      <c r="E216" s="184"/>
      <c r="F216" s="184"/>
      <c r="G216" s="184"/>
      <c r="H216" s="184"/>
      <c r="I216" s="184"/>
      <c r="J216" s="184"/>
      <c r="K216" s="184"/>
      <c r="L216" s="184"/>
    </row>
    <row r="217" spans="3:12" ht="12.5">
      <c r="C217" s="184"/>
      <c r="D217" s="187"/>
      <c r="E217" s="187"/>
      <c r="F217" s="187"/>
      <c r="G217" s="187"/>
      <c r="H217" s="187"/>
      <c r="I217" s="187"/>
      <c r="J217" s="187"/>
      <c r="K217" s="187"/>
      <c r="L217" s="187"/>
    </row>
    <row r="218" spans="3:12" ht="12.5">
      <c r="C218" s="184"/>
      <c r="D218" s="187"/>
      <c r="E218" s="187"/>
      <c r="F218" s="187"/>
      <c r="G218" s="187"/>
      <c r="H218" s="187"/>
      <c r="I218" s="187"/>
      <c r="J218" s="187"/>
      <c r="K218" s="187"/>
      <c r="L218" s="187"/>
    </row>
    <row r="219" spans="3:12" ht="12.5">
      <c r="C219" s="19"/>
      <c r="D219" s="19"/>
      <c r="E219" s="19"/>
      <c r="F219" s="19"/>
      <c r="G219" s="19"/>
      <c r="H219" s="19"/>
      <c r="I219" s="19"/>
      <c r="J219" s="19"/>
      <c r="K219" s="19"/>
      <c r="L219" s="19"/>
    </row>
    <row r="220" spans="3:12" ht="15" customHeight="1">
      <c r="C220" s="19"/>
      <c r="D220" s="19"/>
      <c r="E220" s="183" t="s">
        <v>1</v>
      </c>
      <c r="F220" s="188" t="s">
        <v>22</v>
      </c>
      <c r="G220" s="200"/>
      <c r="H220" s="200"/>
      <c r="I220" s="200"/>
      <c r="J220" s="200"/>
      <c r="K220" s="200"/>
      <c r="L220" s="19"/>
    </row>
    <row r="221" spans="3:12" ht="15" customHeight="1">
      <c r="C221" s="19"/>
      <c r="D221" s="19"/>
      <c r="E221" s="184"/>
      <c r="F221" s="200"/>
      <c r="G221" s="201"/>
      <c r="H221" s="201"/>
      <c r="I221" s="201"/>
      <c r="J221" s="201"/>
      <c r="K221" s="201"/>
      <c r="L221" s="19"/>
    </row>
    <row r="231" spans="1:14" ht="15" customHeight="1">
      <c r="A231" s="195"/>
      <c r="B231" s="184"/>
      <c r="C231" s="184"/>
      <c r="D231" s="184"/>
      <c r="E231" s="184"/>
      <c r="F231" s="184"/>
      <c r="G231" s="184"/>
      <c r="H231" s="184"/>
      <c r="I231" s="184"/>
      <c r="J231" s="184"/>
      <c r="K231" s="184"/>
      <c r="L231" s="184"/>
      <c r="M231" s="184"/>
      <c r="N231" s="184"/>
    </row>
    <row r="232" spans="1:14" ht="12.5">
      <c r="A232" s="184"/>
      <c r="B232" s="187"/>
      <c r="C232" s="187"/>
      <c r="D232" s="187"/>
      <c r="E232" s="187"/>
      <c r="F232" s="187"/>
      <c r="G232" s="187"/>
      <c r="H232" s="187"/>
      <c r="I232" s="187"/>
      <c r="J232" s="187"/>
      <c r="K232" s="187"/>
      <c r="L232" s="187"/>
      <c r="M232" s="187"/>
      <c r="N232" s="187"/>
    </row>
    <row r="233" spans="1:14" ht="12.5">
      <c r="A233" s="184"/>
      <c r="B233" s="187"/>
      <c r="C233" s="187"/>
      <c r="D233" s="187"/>
      <c r="E233" s="187"/>
      <c r="F233" s="187"/>
      <c r="G233" s="187"/>
      <c r="H233" s="187"/>
      <c r="I233" s="187"/>
      <c r="J233" s="187"/>
      <c r="K233" s="187"/>
      <c r="L233" s="187"/>
      <c r="M233" s="187"/>
      <c r="N233" s="187"/>
    </row>
    <row r="234" spans="1:14" ht="12.5">
      <c r="A234" s="19"/>
      <c r="B234" s="19"/>
      <c r="C234" s="19"/>
      <c r="D234" s="19"/>
      <c r="E234" s="19"/>
      <c r="F234" s="19"/>
      <c r="G234" s="19"/>
      <c r="H234" s="19"/>
      <c r="I234" s="19"/>
      <c r="J234" s="19"/>
      <c r="K234" s="19"/>
      <c r="L234" s="19"/>
      <c r="M234" s="19"/>
      <c r="N234" s="19"/>
    </row>
    <row r="235" spans="1:14" ht="15" customHeight="1">
      <c r="A235" s="19"/>
      <c r="B235" s="19"/>
      <c r="C235" s="19"/>
      <c r="D235" s="19"/>
      <c r="E235" s="183" t="s">
        <v>2</v>
      </c>
      <c r="F235" s="188" t="s">
        <v>23</v>
      </c>
      <c r="G235" s="184"/>
      <c r="H235" s="184"/>
      <c r="I235" s="184"/>
      <c r="J235" s="184"/>
      <c r="K235" s="19"/>
      <c r="L235" s="19"/>
      <c r="M235" s="19"/>
      <c r="N235" s="19"/>
    </row>
    <row r="236" spans="1:14" ht="12.5">
      <c r="A236" s="19"/>
      <c r="B236" s="19"/>
      <c r="C236" s="19"/>
      <c r="D236" s="19"/>
      <c r="E236" s="184"/>
      <c r="F236" s="184"/>
      <c r="G236" s="187"/>
      <c r="H236" s="187"/>
      <c r="I236" s="187"/>
      <c r="J236" s="187"/>
      <c r="K236" s="19"/>
      <c r="L236" s="19"/>
      <c r="M236" s="19"/>
      <c r="N236" s="19"/>
    </row>
    <row r="249" spans="5:10" ht="15" customHeight="1">
      <c r="E249" s="183" t="s">
        <v>3</v>
      </c>
      <c r="F249" s="188" t="s">
        <v>24</v>
      </c>
      <c r="G249" s="184"/>
      <c r="H249" s="184"/>
      <c r="I249" s="184"/>
      <c r="J249" s="184"/>
    </row>
    <row r="250" spans="5:10" ht="12.5">
      <c r="E250" s="184"/>
      <c r="F250" s="184"/>
      <c r="G250" s="187"/>
      <c r="H250" s="187"/>
      <c r="I250" s="187"/>
      <c r="J250" s="187"/>
    </row>
    <row r="262" spans="2:16" ht="15" customHeight="1">
      <c r="B262" s="190" t="s">
        <v>4</v>
      </c>
      <c r="C262" s="186" t="s">
        <v>110</v>
      </c>
      <c r="D262" s="186"/>
      <c r="E262" s="186"/>
      <c r="F262" s="186"/>
      <c r="G262" s="186"/>
      <c r="H262" s="186"/>
      <c r="I262" s="186"/>
      <c r="J262" s="186"/>
      <c r="K262" s="186"/>
      <c r="L262" s="186"/>
      <c r="M262" s="186"/>
      <c r="N262" s="186"/>
      <c r="O262" s="186"/>
      <c r="P262" s="186"/>
    </row>
    <row r="263" spans="2:16" ht="15" customHeight="1">
      <c r="B263" s="184"/>
      <c r="C263" s="186"/>
      <c r="D263" s="186"/>
      <c r="E263" s="186"/>
      <c r="F263" s="186"/>
      <c r="G263" s="186"/>
      <c r="H263" s="186"/>
      <c r="I263" s="186"/>
      <c r="J263" s="186"/>
      <c r="K263" s="186"/>
      <c r="L263" s="186"/>
      <c r="M263" s="186"/>
      <c r="N263" s="186"/>
      <c r="O263" s="186"/>
      <c r="P263" s="186"/>
    </row>
    <row r="275" spans="1:14" ht="15" customHeight="1">
      <c r="A275" s="196" t="s">
        <v>25</v>
      </c>
      <c r="B275" s="184"/>
      <c r="C275" s="184"/>
      <c r="D275" s="184"/>
      <c r="E275" s="184"/>
      <c r="F275" s="184"/>
      <c r="G275" s="184"/>
      <c r="H275" s="184"/>
      <c r="I275" s="184"/>
      <c r="J275" s="184"/>
      <c r="K275" s="184"/>
      <c r="L275" s="184"/>
      <c r="M275" s="184"/>
      <c r="N275" s="184"/>
    </row>
    <row r="276" spans="1:14" ht="12.5">
      <c r="A276" s="184"/>
      <c r="B276" s="187"/>
      <c r="C276" s="187"/>
      <c r="D276" s="187"/>
      <c r="E276" s="187"/>
      <c r="F276" s="187"/>
      <c r="G276" s="187"/>
      <c r="H276" s="187"/>
      <c r="I276" s="187"/>
      <c r="J276" s="187"/>
      <c r="K276" s="187"/>
      <c r="L276" s="187"/>
      <c r="M276" s="187"/>
      <c r="N276" s="187"/>
    </row>
    <row r="277" spans="1:14" ht="12.5">
      <c r="A277" s="184"/>
      <c r="B277" s="187"/>
      <c r="C277" s="187"/>
      <c r="D277" s="187"/>
      <c r="E277" s="187"/>
      <c r="F277" s="187"/>
      <c r="G277" s="187"/>
      <c r="H277" s="187"/>
      <c r="I277" s="187"/>
      <c r="J277" s="187"/>
      <c r="K277" s="187"/>
      <c r="L277" s="187"/>
      <c r="M277" s="187"/>
      <c r="N277" s="187"/>
    </row>
    <row r="278" spans="1:14" ht="12.5">
      <c r="A278" s="19"/>
      <c r="B278" s="19"/>
      <c r="C278" s="19"/>
      <c r="D278" s="19"/>
      <c r="E278" s="19"/>
      <c r="F278" s="19"/>
      <c r="G278" s="19"/>
      <c r="H278" s="19"/>
      <c r="I278" s="19"/>
      <c r="J278" s="19"/>
      <c r="K278" s="19"/>
      <c r="L278" s="19"/>
      <c r="M278" s="19"/>
      <c r="N278" s="19"/>
    </row>
    <row r="279" spans="1:14" ht="12.5">
      <c r="A279" s="19"/>
      <c r="B279" s="19"/>
      <c r="C279" s="19"/>
      <c r="D279" s="19"/>
      <c r="E279" s="19"/>
      <c r="F279" s="19"/>
      <c r="G279" s="19"/>
      <c r="H279" s="19"/>
      <c r="I279" s="19"/>
      <c r="J279" s="19"/>
      <c r="K279" s="19"/>
      <c r="L279" s="19"/>
      <c r="M279" s="19"/>
      <c r="N279" s="19"/>
    </row>
    <row r="280" spans="1:14" ht="15" customHeight="1">
      <c r="A280" s="19"/>
      <c r="B280" s="19"/>
      <c r="C280" s="19"/>
      <c r="D280" s="19"/>
      <c r="E280" s="183" t="s">
        <v>5</v>
      </c>
      <c r="F280" s="188" t="s">
        <v>111</v>
      </c>
      <c r="G280" s="184"/>
      <c r="H280" s="184"/>
      <c r="I280" s="184"/>
      <c r="J280" s="184"/>
      <c r="K280" s="19"/>
      <c r="L280" s="19"/>
      <c r="M280" s="19"/>
      <c r="N280" s="19"/>
    </row>
    <row r="281" spans="1:14" ht="12.5">
      <c r="A281" s="19"/>
      <c r="B281" s="19"/>
      <c r="C281" s="19"/>
      <c r="D281" s="19"/>
      <c r="E281" s="184"/>
      <c r="F281" s="184"/>
      <c r="G281" s="187"/>
      <c r="H281" s="187"/>
      <c r="I281" s="187"/>
      <c r="J281" s="187"/>
      <c r="K281" s="19"/>
      <c r="L281" s="19"/>
      <c r="M281" s="19"/>
      <c r="N281" s="19"/>
    </row>
    <row r="292" spans="2:15" ht="15" customHeight="1">
      <c r="B292" s="190" t="s">
        <v>4</v>
      </c>
      <c r="C292" s="186" t="s">
        <v>26</v>
      </c>
      <c r="D292" s="184"/>
      <c r="E292" s="184"/>
      <c r="F292" s="184"/>
      <c r="G292" s="184"/>
      <c r="H292" s="184"/>
      <c r="I292" s="184"/>
      <c r="J292" s="184"/>
      <c r="K292" s="184"/>
      <c r="L292" s="184"/>
      <c r="M292" s="184"/>
      <c r="N292" s="184"/>
      <c r="O292" s="184"/>
    </row>
    <row r="293" spans="2:15" ht="15" customHeight="1">
      <c r="B293" s="184"/>
      <c r="C293" s="184"/>
      <c r="D293" s="187"/>
      <c r="E293" s="187"/>
      <c r="F293" s="187"/>
      <c r="G293" s="187"/>
      <c r="H293" s="187"/>
      <c r="I293" s="187"/>
      <c r="J293" s="187"/>
      <c r="K293" s="187"/>
      <c r="L293" s="187"/>
      <c r="M293" s="187"/>
      <c r="N293" s="187"/>
      <c r="O293" s="187"/>
    </row>
    <row r="294" spans="2:15" ht="25" customHeight="1">
      <c r="B294" s="186" t="s">
        <v>27</v>
      </c>
      <c r="C294" s="184"/>
      <c r="D294" s="184"/>
      <c r="E294" s="184"/>
      <c r="F294" s="184"/>
      <c r="G294" s="184"/>
      <c r="H294" s="184"/>
      <c r="I294" s="184"/>
      <c r="J294" s="184"/>
      <c r="K294" s="184"/>
      <c r="L294" s="184"/>
      <c r="M294" s="184"/>
      <c r="N294" s="184"/>
      <c r="O294" s="19"/>
    </row>
    <row r="295" spans="2:15" ht="15" customHeight="1">
      <c r="B295" s="186" t="s">
        <v>28</v>
      </c>
      <c r="C295" s="184"/>
      <c r="D295" s="184"/>
      <c r="E295" s="184"/>
      <c r="F295" s="184"/>
      <c r="G295" s="184"/>
      <c r="H295" s="184"/>
      <c r="I295" s="184"/>
      <c r="J295" s="184"/>
      <c r="K295" s="184"/>
      <c r="L295" s="184"/>
      <c r="M295" s="184"/>
      <c r="N295" s="184"/>
      <c r="O295" s="19"/>
    </row>
    <row r="306" spans="1:14" ht="15" customHeight="1">
      <c r="A306" s="19"/>
      <c r="B306" s="19"/>
      <c r="C306" s="19"/>
      <c r="D306" s="19"/>
      <c r="E306" s="183" t="s">
        <v>6</v>
      </c>
      <c r="F306" s="188" t="s">
        <v>122</v>
      </c>
      <c r="G306" s="184"/>
      <c r="H306" s="184"/>
      <c r="I306" s="184"/>
      <c r="J306" s="184"/>
      <c r="K306" s="19"/>
      <c r="L306" s="19"/>
      <c r="M306" s="19"/>
      <c r="N306" s="19"/>
    </row>
    <row r="307" spans="1:14" ht="12.5">
      <c r="A307" s="19"/>
      <c r="B307" s="19"/>
      <c r="C307" s="19"/>
      <c r="D307" s="19"/>
      <c r="E307" s="184"/>
      <c r="F307" s="184"/>
      <c r="G307" s="187"/>
      <c r="H307" s="187"/>
      <c r="I307" s="187"/>
      <c r="J307" s="187"/>
      <c r="K307" s="19"/>
      <c r="L307" s="19"/>
      <c r="M307" s="19"/>
      <c r="N307" s="19"/>
    </row>
    <row r="308" spans="1:14" ht="12.5">
      <c r="A308" s="19"/>
      <c r="B308" s="19"/>
      <c r="C308" s="19"/>
      <c r="D308" s="19"/>
      <c r="E308" s="19"/>
      <c r="F308" s="19"/>
      <c r="G308" s="19"/>
      <c r="H308" s="19"/>
      <c r="I308" s="19"/>
      <c r="J308" s="19"/>
      <c r="K308" s="19"/>
      <c r="L308" s="19"/>
      <c r="M308" s="19"/>
      <c r="N308" s="19"/>
    </row>
    <row r="309" spans="1:14" ht="12.5">
      <c r="A309" s="19"/>
      <c r="B309" s="19"/>
      <c r="C309" s="19"/>
      <c r="D309" s="19"/>
      <c r="E309" s="19"/>
      <c r="F309" s="19"/>
      <c r="G309" s="19"/>
      <c r="H309" s="19"/>
      <c r="I309" s="19"/>
      <c r="J309" s="19"/>
      <c r="K309" s="19"/>
      <c r="L309" s="19"/>
      <c r="M309" s="19"/>
      <c r="N309" s="19"/>
    </row>
    <row r="310" spans="1:14" ht="12.5">
      <c r="A310" s="19"/>
      <c r="B310" s="19"/>
      <c r="C310" s="19"/>
      <c r="D310" s="19"/>
      <c r="E310" s="19"/>
      <c r="F310" s="19"/>
      <c r="G310" s="19"/>
      <c r="H310" s="19"/>
      <c r="I310" s="19"/>
      <c r="J310" s="19"/>
      <c r="K310" s="19"/>
      <c r="L310" s="19"/>
      <c r="M310" s="19"/>
      <c r="N310" s="19"/>
    </row>
    <row r="311" spans="1:14" ht="12.5">
      <c r="A311" s="19"/>
      <c r="B311" s="19"/>
      <c r="C311" s="19"/>
      <c r="D311" s="19"/>
      <c r="E311" s="19"/>
      <c r="F311" s="19"/>
      <c r="G311" s="19"/>
      <c r="H311" s="19"/>
      <c r="I311" s="19"/>
      <c r="J311" s="19"/>
      <c r="K311" s="19"/>
      <c r="L311" s="19"/>
      <c r="M311" s="19"/>
      <c r="N311" s="19"/>
    </row>
    <row r="312" spans="1:14" ht="12.5">
      <c r="A312" s="19"/>
      <c r="B312" s="19"/>
      <c r="C312" s="19"/>
      <c r="D312" s="19"/>
      <c r="E312" s="19"/>
      <c r="F312" s="19"/>
      <c r="G312" s="19"/>
      <c r="H312" s="19"/>
      <c r="I312" s="19"/>
      <c r="J312" s="19"/>
      <c r="K312" s="19"/>
      <c r="L312" s="19"/>
      <c r="M312" s="19"/>
      <c r="N312" s="19"/>
    </row>
    <row r="313" spans="1:14" ht="12.5">
      <c r="A313" s="19"/>
      <c r="B313" s="19"/>
      <c r="C313" s="19"/>
      <c r="D313" s="19"/>
      <c r="E313" s="19"/>
      <c r="F313" s="19"/>
      <c r="G313" s="19"/>
      <c r="H313" s="19"/>
      <c r="I313" s="19"/>
      <c r="J313" s="19"/>
      <c r="K313" s="19"/>
      <c r="L313" s="19"/>
      <c r="M313" s="19"/>
      <c r="N313" s="19"/>
    </row>
    <row r="314" spans="1:14" ht="12.5">
      <c r="A314" s="19"/>
      <c r="B314" s="19"/>
      <c r="C314" s="19"/>
      <c r="D314" s="19"/>
      <c r="E314" s="19"/>
      <c r="F314" s="19"/>
      <c r="G314" s="19"/>
      <c r="H314" s="19"/>
      <c r="I314" s="19"/>
      <c r="J314" s="19"/>
      <c r="K314" s="19"/>
      <c r="L314" s="19"/>
      <c r="M314" s="19"/>
      <c r="N314" s="19"/>
    </row>
    <row r="315" spans="1:14" ht="12.5">
      <c r="A315" s="19"/>
      <c r="B315" s="19"/>
      <c r="C315" s="19"/>
      <c r="D315" s="19"/>
      <c r="E315" s="19"/>
      <c r="F315" s="19"/>
      <c r="G315" s="19"/>
      <c r="H315" s="19"/>
      <c r="I315" s="19"/>
      <c r="J315" s="19"/>
      <c r="K315" s="19"/>
      <c r="L315" s="19"/>
      <c r="M315" s="19"/>
      <c r="N315" s="19"/>
    </row>
    <row r="316" spans="1:14" ht="12.5">
      <c r="A316" s="19"/>
      <c r="B316" s="19"/>
      <c r="C316" s="19"/>
      <c r="D316" s="19"/>
      <c r="E316" s="19"/>
      <c r="F316" s="19"/>
      <c r="G316" s="19"/>
      <c r="H316" s="19"/>
      <c r="I316" s="19"/>
      <c r="J316" s="19"/>
      <c r="K316" s="19"/>
      <c r="L316" s="19"/>
      <c r="M316" s="19"/>
      <c r="N316" s="19"/>
    </row>
    <row r="317" spans="1:14" ht="12.5">
      <c r="A317" s="19"/>
      <c r="B317" s="19"/>
      <c r="C317" s="19"/>
      <c r="D317" s="19"/>
      <c r="E317" s="19"/>
      <c r="F317" s="19"/>
      <c r="G317" s="19"/>
      <c r="H317" s="19"/>
      <c r="I317" s="19"/>
      <c r="J317" s="19"/>
      <c r="K317" s="19"/>
      <c r="L317" s="19"/>
      <c r="M317" s="19"/>
      <c r="N317" s="19"/>
    </row>
    <row r="318" spans="1:14" ht="15" customHeight="1">
      <c r="A318" s="189" t="s">
        <v>112</v>
      </c>
      <c r="B318" s="184"/>
      <c r="C318" s="184"/>
      <c r="D318" s="184"/>
      <c r="E318" s="184"/>
      <c r="F318" s="184"/>
      <c r="G318" s="184"/>
      <c r="H318" s="184"/>
      <c r="I318" s="184"/>
      <c r="J318" s="184"/>
      <c r="K318" s="184"/>
      <c r="L318" s="184"/>
      <c r="M318" s="184"/>
      <c r="N318" s="184"/>
    </row>
    <row r="319" spans="1:14" ht="12.5">
      <c r="A319" s="184"/>
      <c r="B319" s="187"/>
      <c r="C319" s="187"/>
      <c r="D319" s="187"/>
      <c r="E319" s="187"/>
      <c r="F319" s="187"/>
      <c r="G319" s="187"/>
      <c r="H319" s="187"/>
      <c r="I319" s="187"/>
      <c r="J319" s="187"/>
      <c r="K319" s="187"/>
      <c r="L319" s="187"/>
      <c r="M319" s="187"/>
      <c r="N319" s="187"/>
    </row>
    <row r="320" spans="1:14" ht="12.5">
      <c r="A320" s="184"/>
      <c r="B320" s="187"/>
      <c r="C320" s="187"/>
      <c r="D320" s="187"/>
      <c r="E320" s="187"/>
      <c r="F320" s="187"/>
      <c r="G320" s="187"/>
      <c r="H320" s="187"/>
      <c r="I320" s="187"/>
      <c r="J320" s="187"/>
      <c r="K320" s="187"/>
      <c r="L320" s="187"/>
      <c r="M320" s="187"/>
      <c r="N320" s="187"/>
    </row>
    <row r="323" spans="5:10" ht="15" customHeight="1">
      <c r="E323" s="183" t="s">
        <v>7</v>
      </c>
      <c r="F323" s="188" t="s">
        <v>29</v>
      </c>
      <c r="G323" s="184"/>
      <c r="H323" s="184"/>
      <c r="I323" s="184"/>
      <c r="J323" s="184"/>
    </row>
    <row r="324" spans="5:10" ht="12.5">
      <c r="E324" s="184"/>
      <c r="F324" s="184"/>
      <c r="G324" s="187"/>
      <c r="H324" s="187"/>
      <c r="I324" s="187"/>
      <c r="J324" s="187"/>
    </row>
    <row r="337" spans="1:15" ht="17.149999999999999" customHeight="1">
      <c r="A337" s="19"/>
      <c r="B337" s="190" t="s">
        <v>4</v>
      </c>
      <c r="C337" s="191" t="s">
        <v>113</v>
      </c>
      <c r="D337" s="184"/>
      <c r="E337" s="184"/>
      <c r="F337" s="184"/>
      <c r="G337" s="184"/>
      <c r="H337" s="184"/>
      <c r="I337" s="184"/>
      <c r="J337" s="184"/>
      <c r="K337" s="184"/>
      <c r="L337" s="184"/>
      <c r="M337" s="184"/>
      <c r="N337" s="21"/>
      <c r="O337" s="19"/>
    </row>
    <row r="338" spans="1:15" ht="15.5">
      <c r="A338" s="19"/>
      <c r="B338" s="184"/>
      <c r="C338" s="184"/>
      <c r="D338" s="187"/>
      <c r="E338" s="187"/>
      <c r="F338" s="187"/>
      <c r="G338" s="187"/>
      <c r="H338" s="187"/>
      <c r="I338" s="187"/>
      <c r="J338" s="187"/>
      <c r="K338" s="187"/>
      <c r="L338" s="187"/>
      <c r="M338" s="187"/>
      <c r="N338" s="21"/>
      <c r="O338" s="19"/>
    </row>
    <row r="339" spans="1:15" ht="15" customHeight="1">
      <c r="A339" s="19"/>
      <c r="B339" s="186" t="s">
        <v>114</v>
      </c>
      <c r="C339" s="184"/>
      <c r="D339" s="184"/>
      <c r="E339" s="184"/>
      <c r="F339" s="184"/>
      <c r="G339" s="184"/>
      <c r="H339" s="184"/>
      <c r="I339" s="184"/>
      <c r="J339" s="184"/>
      <c r="K339" s="184"/>
      <c r="L339" s="184"/>
      <c r="M339" s="184"/>
      <c r="N339" s="184"/>
      <c r="O339" s="19"/>
    </row>
    <row r="340" spans="1:15" ht="12.5">
      <c r="A340" s="19"/>
      <c r="B340" s="184"/>
      <c r="C340" s="187"/>
      <c r="D340" s="187"/>
      <c r="E340" s="187"/>
      <c r="F340" s="187"/>
      <c r="G340" s="187"/>
      <c r="H340" s="187"/>
      <c r="I340" s="187"/>
      <c r="J340" s="187"/>
      <c r="K340" s="187"/>
      <c r="L340" s="187"/>
      <c r="M340" s="187"/>
      <c r="N340" s="187"/>
      <c r="O340" s="19"/>
    </row>
    <row r="341" spans="1:15" ht="15" customHeight="1">
      <c r="A341" s="186" t="s">
        <v>115</v>
      </c>
      <c r="B341" s="184"/>
      <c r="C341" s="184"/>
      <c r="D341" s="184"/>
      <c r="E341" s="184"/>
      <c r="F341" s="184"/>
      <c r="G341" s="184"/>
      <c r="H341" s="184"/>
      <c r="I341" s="184"/>
      <c r="J341" s="184"/>
      <c r="K341" s="184"/>
      <c r="L341" s="184"/>
      <c r="M341" s="184"/>
      <c r="N341" s="184"/>
      <c r="O341" s="184"/>
    </row>
    <row r="342" spans="1:15" ht="15" customHeight="1">
      <c r="A342" s="184"/>
      <c r="B342" s="187"/>
      <c r="C342" s="187"/>
      <c r="D342" s="187"/>
      <c r="E342" s="187"/>
      <c r="F342" s="187"/>
      <c r="G342" s="187"/>
      <c r="H342" s="187"/>
      <c r="I342" s="187"/>
      <c r="J342" s="187"/>
      <c r="K342" s="187"/>
      <c r="L342" s="187"/>
      <c r="M342" s="187"/>
      <c r="N342" s="187"/>
      <c r="O342" s="187"/>
    </row>
    <row r="353" spans="2:13" ht="26.15" customHeight="1">
      <c r="B353" s="190" t="s">
        <v>4</v>
      </c>
      <c r="C353" s="191" t="s">
        <v>190</v>
      </c>
      <c r="D353" s="184"/>
      <c r="E353" s="184"/>
      <c r="F353" s="184"/>
      <c r="G353" s="184"/>
      <c r="H353" s="184"/>
      <c r="I353" s="184"/>
      <c r="J353" s="184"/>
      <c r="K353" s="184"/>
      <c r="L353" s="184"/>
      <c r="M353" s="184"/>
    </row>
    <row r="354" spans="2:13" ht="12.5">
      <c r="B354" s="184"/>
      <c r="C354" s="184"/>
      <c r="D354" s="187"/>
      <c r="E354" s="187"/>
      <c r="F354" s="187"/>
      <c r="G354" s="187"/>
      <c r="H354" s="187"/>
      <c r="I354" s="187"/>
      <c r="J354" s="187"/>
      <c r="K354" s="187"/>
      <c r="L354" s="187"/>
      <c r="M354" s="187"/>
    </row>
    <row r="355" spans="2:13" ht="17.5">
      <c r="B355" s="19"/>
      <c r="C355" s="20"/>
      <c r="D355" s="20"/>
      <c r="E355" s="20"/>
      <c r="F355" s="20"/>
      <c r="G355" s="20"/>
      <c r="H355" s="20"/>
      <c r="I355" s="20"/>
      <c r="J355" s="20"/>
      <c r="K355" s="20"/>
      <c r="L355" s="20"/>
      <c r="M355" s="19"/>
    </row>
    <row r="356" spans="2:13" ht="17.5">
      <c r="B356" s="19"/>
      <c r="C356" s="20"/>
      <c r="D356" s="20"/>
      <c r="E356" s="20"/>
      <c r="F356" s="20"/>
      <c r="G356" s="20"/>
      <c r="H356" s="20"/>
      <c r="I356" s="20"/>
      <c r="J356" s="20"/>
      <c r="K356" s="20"/>
      <c r="L356" s="20"/>
      <c r="M356" s="19"/>
    </row>
    <row r="357" spans="2:13" ht="17.5">
      <c r="B357" s="19"/>
      <c r="C357" s="20"/>
      <c r="D357" s="20"/>
      <c r="E357" s="20"/>
      <c r="F357" s="20"/>
      <c r="G357" s="20"/>
      <c r="H357" s="20"/>
      <c r="I357" s="20"/>
      <c r="J357" s="20"/>
      <c r="K357" s="20"/>
      <c r="L357" s="20"/>
      <c r="M357" s="19"/>
    </row>
    <row r="358" spans="2:13" ht="17.5">
      <c r="B358" s="19"/>
      <c r="C358" s="20"/>
      <c r="D358" s="20"/>
      <c r="E358" s="20"/>
      <c r="F358" s="20"/>
      <c r="G358" s="20"/>
      <c r="H358" s="20"/>
      <c r="I358" s="20"/>
      <c r="J358" s="20"/>
      <c r="K358" s="20"/>
      <c r="L358" s="20"/>
      <c r="M358" s="19"/>
    </row>
    <row r="359" spans="2:13" ht="17.5">
      <c r="B359" s="19"/>
      <c r="C359" s="20"/>
      <c r="D359" s="20"/>
      <c r="E359" s="20"/>
      <c r="F359" s="20"/>
      <c r="G359" s="20"/>
      <c r="H359" s="20"/>
      <c r="I359" s="20"/>
      <c r="J359" s="20"/>
      <c r="K359" s="20"/>
      <c r="L359" s="20"/>
      <c r="M359" s="19"/>
    </row>
    <row r="360" spans="2:13" ht="17.5">
      <c r="B360" s="19"/>
      <c r="C360" s="20"/>
      <c r="D360" s="20"/>
      <c r="E360" s="20"/>
      <c r="F360" s="20"/>
      <c r="G360" s="20"/>
      <c r="H360" s="20"/>
      <c r="I360" s="20"/>
      <c r="J360" s="20"/>
      <c r="K360" s="20"/>
      <c r="L360" s="20"/>
      <c r="M360" s="19"/>
    </row>
    <row r="361" spans="2:13" ht="17.5">
      <c r="B361" s="19"/>
      <c r="C361" s="20"/>
      <c r="D361" s="20"/>
      <c r="E361" s="20"/>
      <c r="F361" s="20"/>
      <c r="G361" s="20"/>
      <c r="H361" s="20"/>
      <c r="I361" s="20"/>
      <c r="J361" s="20"/>
      <c r="K361" s="20"/>
      <c r="L361" s="20"/>
      <c r="M361" s="19"/>
    </row>
    <row r="362" spans="2:13" ht="94" customHeight="1">
      <c r="B362" s="19"/>
      <c r="C362" s="20"/>
      <c r="D362" s="20"/>
      <c r="E362" s="20"/>
      <c r="F362" s="20"/>
      <c r="G362" s="20"/>
      <c r="H362" s="20"/>
      <c r="I362" s="20"/>
      <c r="J362" s="20"/>
      <c r="K362" s="20"/>
      <c r="L362" s="20"/>
      <c r="M362" s="19"/>
    </row>
    <row r="363" spans="2:13" ht="17.5">
      <c r="B363" s="19"/>
      <c r="C363" s="20"/>
      <c r="D363" s="20"/>
      <c r="E363" s="20"/>
      <c r="F363" s="20"/>
      <c r="G363" s="20"/>
      <c r="H363" s="20"/>
      <c r="I363" s="20"/>
      <c r="J363" s="20"/>
      <c r="K363" s="20"/>
      <c r="L363" s="20"/>
      <c r="M363" s="19"/>
    </row>
    <row r="364" spans="2:13" ht="13" customHeight="1">
      <c r="B364" s="19"/>
      <c r="C364" s="20"/>
      <c r="D364" s="20"/>
      <c r="E364" s="20"/>
      <c r="F364" s="20"/>
      <c r="G364" s="20"/>
      <c r="H364" s="20"/>
      <c r="I364" s="20"/>
      <c r="J364" s="20"/>
      <c r="K364" s="20"/>
      <c r="L364" s="20"/>
      <c r="M364" s="19"/>
    </row>
    <row r="365" spans="2:13" ht="10" customHeight="1">
      <c r="B365" s="19"/>
      <c r="C365" s="20"/>
      <c r="D365" s="20"/>
      <c r="E365" s="20"/>
      <c r="F365" s="20"/>
      <c r="G365" s="20"/>
      <c r="H365" s="20"/>
      <c r="I365" s="20"/>
      <c r="J365" s="20"/>
      <c r="K365" s="20"/>
      <c r="L365" s="20"/>
      <c r="M365" s="19"/>
    </row>
    <row r="366" spans="2:13" ht="17.5" hidden="1">
      <c r="B366" s="19"/>
      <c r="C366" s="20"/>
      <c r="D366" s="20"/>
      <c r="E366" s="20"/>
      <c r="F366" s="20"/>
      <c r="G366" s="20"/>
      <c r="H366" s="20"/>
      <c r="I366" s="20"/>
      <c r="J366" s="20"/>
      <c r="K366" s="20"/>
      <c r="L366" s="20"/>
      <c r="M366" s="19"/>
    </row>
    <row r="367" spans="2:13" ht="15" customHeight="1">
      <c r="B367" s="19"/>
      <c r="C367" s="193" t="s">
        <v>30</v>
      </c>
      <c r="D367" s="184"/>
      <c r="E367" s="184"/>
      <c r="F367" s="184"/>
      <c r="G367" s="184"/>
      <c r="H367" s="184"/>
      <c r="I367" s="184"/>
      <c r="J367" s="184"/>
      <c r="K367" s="184"/>
      <c r="L367" s="184"/>
      <c r="M367" s="19"/>
    </row>
    <row r="368" spans="2:13" ht="12.5">
      <c r="B368" s="19"/>
      <c r="C368" s="184"/>
      <c r="D368" s="187"/>
      <c r="E368" s="187"/>
      <c r="F368" s="187"/>
      <c r="G368" s="187"/>
      <c r="H368" s="187"/>
      <c r="I368" s="187"/>
      <c r="J368" s="187"/>
      <c r="K368" s="187"/>
      <c r="L368" s="187"/>
      <c r="M368" s="19"/>
    </row>
    <row r="369" spans="3:12" ht="12.5">
      <c r="C369" s="184"/>
      <c r="D369" s="187"/>
      <c r="E369" s="187"/>
      <c r="F369" s="187"/>
      <c r="G369" s="187"/>
      <c r="H369" s="187"/>
      <c r="I369" s="187"/>
      <c r="J369" s="187"/>
      <c r="K369" s="187"/>
      <c r="L369" s="187"/>
    </row>
    <row r="426" spans="3:12" ht="15" customHeight="1">
      <c r="C426" s="194" t="s">
        <v>16</v>
      </c>
      <c r="D426" s="184"/>
      <c r="E426" s="184"/>
      <c r="F426" s="184"/>
      <c r="G426" s="184"/>
      <c r="H426" s="184"/>
      <c r="I426" s="184"/>
      <c r="J426" s="184"/>
      <c r="K426" s="184"/>
      <c r="L426" s="184"/>
    </row>
    <row r="427" spans="3:12" ht="12.5">
      <c r="C427" s="184"/>
      <c r="D427" s="187"/>
      <c r="E427" s="187"/>
      <c r="F427" s="187"/>
      <c r="G427" s="187"/>
      <c r="H427" s="187"/>
      <c r="I427" s="187"/>
      <c r="J427" s="187"/>
      <c r="K427" s="187"/>
      <c r="L427" s="187"/>
    </row>
    <row r="428" spans="3:12" ht="12.5">
      <c r="C428" s="184"/>
      <c r="D428" s="187"/>
      <c r="E428" s="187"/>
      <c r="F428" s="187"/>
      <c r="G428" s="187"/>
      <c r="H428" s="187"/>
      <c r="I428" s="187"/>
      <c r="J428" s="187"/>
      <c r="K428" s="187"/>
      <c r="L428" s="187"/>
    </row>
    <row r="429" spans="3:12" ht="12.5">
      <c r="C429" s="19"/>
      <c r="D429" s="19"/>
      <c r="E429" s="19"/>
      <c r="F429" s="19"/>
      <c r="G429" s="19"/>
      <c r="H429" s="19"/>
      <c r="I429" s="19"/>
      <c r="J429" s="19"/>
      <c r="K429" s="19"/>
      <c r="L429" s="19"/>
    </row>
    <row r="430" spans="3:12" ht="12.5">
      <c r="C430" s="19"/>
      <c r="D430" s="19"/>
      <c r="E430" s="19"/>
      <c r="F430" s="19"/>
      <c r="G430" s="19"/>
      <c r="H430" s="19"/>
      <c r="I430" s="19"/>
      <c r="J430" s="19"/>
      <c r="K430" s="19"/>
      <c r="L430" s="19"/>
    </row>
    <row r="431" spans="3:12" ht="15" customHeight="1">
      <c r="C431" s="19"/>
      <c r="D431" s="19"/>
      <c r="E431" s="183" t="s">
        <v>1</v>
      </c>
      <c r="F431" s="192" t="s">
        <v>31</v>
      </c>
      <c r="G431" s="184"/>
      <c r="H431" s="184"/>
      <c r="I431" s="184"/>
      <c r="J431" s="184"/>
      <c r="K431" s="184"/>
      <c r="L431" s="19"/>
    </row>
    <row r="432" spans="3:12" ht="12.5">
      <c r="C432" s="19"/>
      <c r="D432" s="19"/>
      <c r="E432" s="184"/>
      <c r="F432" s="184"/>
      <c r="G432" s="187"/>
      <c r="H432" s="187"/>
      <c r="I432" s="187"/>
      <c r="J432" s="187"/>
      <c r="K432" s="187"/>
      <c r="L432" s="19"/>
    </row>
    <row r="445" spans="5:11" ht="15" customHeight="1">
      <c r="E445" s="183" t="s">
        <v>2</v>
      </c>
      <c r="F445" s="192" t="s">
        <v>32</v>
      </c>
      <c r="G445" s="184"/>
      <c r="H445" s="184"/>
      <c r="I445" s="184"/>
      <c r="J445" s="184"/>
      <c r="K445" s="184"/>
    </row>
    <row r="446" spans="5:11" ht="12.5">
      <c r="E446" s="184"/>
      <c r="F446" s="184"/>
      <c r="G446" s="187"/>
      <c r="H446" s="187"/>
      <c r="I446" s="187"/>
      <c r="J446" s="187"/>
      <c r="K446" s="187"/>
    </row>
    <row r="460" spans="5:11" ht="15" customHeight="1">
      <c r="E460" s="183" t="s">
        <v>3</v>
      </c>
      <c r="F460" s="192" t="s">
        <v>33</v>
      </c>
      <c r="G460" s="184"/>
      <c r="H460" s="184"/>
      <c r="I460" s="184"/>
      <c r="J460" s="184"/>
      <c r="K460" s="184"/>
    </row>
    <row r="461" spans="5:11" ht="12.5">
      <c r="E461" s="184"/>
      <c r="F461" s="184"/>
      <c r="G461" s="187"/>
      <c r="H461" s="187"/>
      <c r="I461" s="187"/>
      <c r="J461" s="187"/>
      <c r="K461" s="187"/>
    </row>
    <row r="482" spans="2:15" ht="32.15" customHeight="1">
      <c r="B482" s="190" t="s">
        <v>4</v>
      </c>
      <c r="C482" s="191" t="s">
        <v>116</v>
      </c>
      <c r="D482" s="191"/>
      <c r="E482" s="191"/>
      <c r="F482" s="191"/>
      <c r="G482" s="191"/>
      <c r="H482" s="191"/>
      <c r="I482" s="191"/>
      <c r="J482" s="191"/>
      <c r="K482" s="191"/>
      <c r="L482" s="191"/>
      <c r="M482" s="191"/>
      <c r="N482" s="191"/>
      <c r="O482" s="191"/>
    </row>
    <row r="483" spans="2:15" ht="15" customHeight="1">
      <c r="B483" s="184"/>
      <c r="C483" s="191"/>
      <c r="D483" s="191"/>
      <c r="E483" s="191"/>
      <c r="F483" s="191"/>
      <c r="G483" s="191"/>
      <c r="H483" s="191"/>
      <c r="I483" s="191"/>
      <c r="J483" s="191"/>
      <c r="K483" s="191"/>
      <c r="L483" s="191"/>
      <c r="M483" s="191"/>
      <c r="N483" s="191"/>
      <c r="O483" s="191"/>
    </row>
    <row r="484" spans="2:15" ht="12.5">
      <c r="B484" s="19"/>
      <c r="C484" s="19"/>
      <c r="D484" s="19"/>
      <c r="E484" s="19"/>
      <c r="F484" s="19"/>
      <c r="G484" s="19"/>
      <c r="H484" s="19"/>
      <c r="I484" s="19"/>
      <c r="J484" s="19"/>
      <c r="K484" s="19"/>
      <c r="L484" s="19"/>
      <c r="M484" s="19"/>
      <c r="N484" s="19"/>
      <c r="O484" s="19"/>
    </row>
    <row r="485" spans="2:15" ht="15" customHeight="1">
      <c r="B485" s="19"/>
      <c r="C485" s="191" t="s">
        <v>191</v>
      </c>
      <c r="D485" s="184"/>
      <c r="E485" s="184"/>
      <c r="F485" s="184"/>
      <c r="G485" s="184"/>
      <c r="H485" s="184"/>
      <c r="I485" s="184"/>
      <c r="J485" s="184"/>
      <c r="K485" s="184"/>
      <c r="L485" s="184"/>
      <c r="M485" s="184"/>
      <c r="N485" s="19"/>
      <c r="O485" s="19"/>
    </row>
    <row r="486" spans="2:15" ht="12.5">
      <c r="B486" s="19"/>
      <c r="C486" s="184"/>
      <c r="D486" s="187"/>
      <c r="E486" s="187"/>
      <c r="F486" s="187"/>
      <c r="G486" s="187"/>
      <c r="H486" s="187"/>
      <c r="I486" s="187"/>
      <c r="J486" s="187"/>
      <c r="K486" s="187"/>
      <c r="L486" s="187"/>
      <c r="M486" s="187"/>
      <c r="N486" s="19"/>
      <c r="O486" s="19"/>
    </row>
    <row r="487" spans="2:15" ht="15" customHeight="1">
      <c r="B487" s="19"/>
      <c r="C487" s="191" t="s">
        <v>34</v>
      </c>
      <c r="D487" s="184"/>
      <c r="E487" s="184"/>
      <c r="F487" s="184"/>
      <c r="G487" s="184"/>
      <c r="H487" s="184"/>
      <c r="I487" s="184"/>
      <c r="J487" s="184"/>
      <c r="K487" s="184"/>
      <c r="L487" s="184"/>
      <c r="M487" s="184"/>
      <c r="N487" s="19"/>
      <c r="O487" s="19"/>
    </row>
    <row r="488" spans="2:15" ht="12.5">
      <c r="B488" s="19"/>
      <c r="C488" s="184"/>
      <c r="D488" s="187"/>
      <c r="E488" s="187"/>
      <c r="F488" s="187"/>
      <c r="G488" s="187"/>
      <c r="H488" s="187"/>
      <c r="I488" s="187"/>
      <c r="J488" s="187"/>
      <c r="K488" s="187"/>
      <c r="L488" s="187"/>
      <c r="M488" s="187"/>
      <c r="N488" s="19"/>
      <c r="O488" s="19"/>
    </row>
    <row r="489" spans="2:15" ht="15" customHeight="1">
      <c r="B489" s="19"/>
      <c r="C489" s="191" t="s">
        <v>35</v>
      </c>
      <c r="D489" s="184"/>
      <c r="E489" s="184"/>
      <c r="F489" s="184"/>
      <c r="G489" s="184"/>
      <c r="H489" s="184"/>
      <c r="I489" s="184"/>
      <c r="J489" s="184"/>
      <c r="K489" s="184"/>
      <c r="L489" s="184"/>
      <c r="M489" s="184"/>
      <c r="N489" s="19"/>
      <c r="O489" s="19"/>
    </row>
    <row r="490" spans="2:15" ht="12.5">
      <c r="B490" s="19"/>
      <c r="C490" s="184"/>
      <c r="D490" s="187"/>
      <c r="E490" s="187"/>
      <c r="F490" s="187"/>
      <c r="G490" s="187"/>
      <c r="H490" s="187"/>
      <c r="I490" s="187"/>
      <c r="J490" s="187"/>
      <c r="K490" s="187"/>
      <c r="L490" s="187"/>
      <c r="M490" s="187"/>
      <c r="N490" s="19"/>
      <c r="O490" s="19"/>
    </row>
    <row r="491" spans="2:15" ht="15" customHeight="1">
      <c r="B491" s="19"/>
      <c r="C491" s="191" t="s">
        <v>36</v>
      </c>
      <c r="D491" s="184"/>
      <c r="E491" s="184"/>
      <c r="F491" s="184"/>
      <c r="G491" s="184"/>
      <c r="H491" s="184"/>
      <c r="I491" s="184"/>
      <c r="J491" s="184"/>
      <c r="K491" s="184"/>
      <c r="L491" s="184"/>
      <c r="M491" s="184"/>
      <c r="N491" s="19"/>
      <c r="O491" s="19"/>
    </row>
    <row r="492" spans="2:15" ht="12.5">
      <c r="B492" s="19"/>
      <c r="C492" s="184"/>
      <c r="D492" s="187"/>
      <c r="E492" s="187"/>
      <c r="F492" s="187"/>
      <c r="G492" s="187"/>
      <c r="H492" s="187"/>
      <c r="I492" s="187"/>
      <c r="J492" s="187"/>
      <c r="K492" s="187"/>
      <c r="L492" s="187"/>
      <c r="M492" s="187"/>
      <c r="N492" s="19"/>
      <c r="O492" s="19"/>
    </row>
    <row r="493" spans="2:15" ht="12.5">
      <c r="B493" s="19"/>
      <c r="C493" s="19"/>
      <c r="D493" s="19"/>
      <c r="E493" s="19"/>
      <c r="F493" s="19"/>
      <c r="G493" s="19"/>
      <c r="H493" s="19"/>
      <c r="I493" s="19"/>
      <c r="J493" s="19"/>
      <c r="K493" s="19"/>
      <c r="L493" s="19"/>
      <c r="M493" s="19"/>
      <c r="N493" s="19"/>
      <c r="O493" s="19"/>
    </row>
    <row r="494" spans="2:15" ht="23.15" customHeight="1">
      <c r="B494" s="19"/>
      <c r="C494" s="191" t="s">
        <v>192</v>
      </c>
      <c r="D494" s="184"/>
      <c r="E494" s="184"/>
      <c r="F494" s="184"/>
      <c r="G494" s="184"/>
      <c r="H494" s="184"/>
      <c r="I494" s="184"/>
      <c r="J494" s="184"/>
      <c r="K494" s="184"/>
      <c r="L494" s="184"/>
      <c r="M494" s="184"/>
      <c r="N494" s="19"/>
      <c r="O494" s="19"/>
    </row>
    <row r="495" spans="2:15" ht="12.5">
      <c r="B495" s="19"/>
      <c r="C495" s="184"/>
      <c r="D495" s="187"/>
      <c r="E495" s="187"/>
      <c r="F495" s="187"/>
      <c r="G495" s="187"/>
      <c r="H495" s="187"/>
      <c r="I495" s="187"/>
      <c r="J495" s="187"/>
      <c r="K495" s="187"/>
      <c r="L495" s="187"/>
      <c r="M495" s="187"/>
      <c r="N495" s="19"/>
      <c r="O495" s="19"/>
    </row>
    <row r="498" spans="5:11" ht="15" customHeight="1">
      <c r="E498" s="183" t="s">
        <v>5</v>
      </c>
      <c r="F498" s="192" t="s">
        <v>109</v>
      </c>
      <c r="G498" s="184"/>
      <c r="H498" s="184"/>
      <c r="I498" s="184"/>
      <c r="J498" s="184"/>
      <c r="K498" s="184"/>
    </row>
    <row r="499" spans="5:11" ht="12.5">
      <c r="E499" s="184"/>
      <c r="F499" s="184"/>
      <c r="G499" s="187"/>
      <c r="H499" s="187"/>
      <c r="I499" s="187"/>
      <c r="J499" s="187"/>
      <c r="K499" s="187"/>
    </row>
    <row r="514" spans="2:14" ht="15" customHeight="1">
      <c r="B514" s="190" t="s">
        <v>4</v>
      </c>
      <c r="C514" s="186" t="s">
        <v>37</v>
      </c>
      <c r="D514" s="184"/>
      <c r="E514" s="184"/>
      <c r="F514" s="184"/>
      <c r="G514" s="184"/>
      <c r="H514" s="184"/>
      <c r="I514" s="184"/>
      <c r="J514" s="184"/>
      <c r="K514" s="184"/>
      <c r="L514" s="184"/>
      <c r="M514" s="184"/>
      <c r="N514" s="184"/>
    </row>
    <row r="515" spans="2:14" ht="12.5">
      <c r="B515" s="184"/>
      <c r="C515" s="184"/>
      <c r="D515" s="187"/>
      <c r="E515" s="187"/>
      <c r="F515" s="187"/>
      <c r="G515" s="187"/>
      <c r="H515" s="187"/>
      <c r="I515" s="187"/>
      <c r="J515" s="187"/>
      <c r="K515" s="187"/>
      <c r="L515" s="187"/>
      <c r="M515" s="187"/>
      <c r="N515" s="187"/>
    </row>
    <row r="516" spans="2:14" ht="15" customHeight="1">
      <c r="B516" s="186" t="s">
        <v>38</v>
      </c>
      <c r="C516" s="184"/>
      <c r="D516" s="184"/>
      <c r="E516" s="184"/>
      <c r="F516" s="184"/>
      <c r="G516" s="184"/>
      <c r="H516" s="184"/>
      <c r="I516" s="184"/>
      <c r="J516" s="184"/>
      <c r="K516" s="184"/>
      <c r="L516" s="184"/>
      <c r="M516" s="184"/>
      <c r="N516" s="184"/>
    </row>
    <row r="517" spans="2:14" ht="15" customHeight="1">
      <c r="B517" s="186" t="s">
        <v>39</v>
      </c>
      <c r="C517" s="184"/>
      <c r="D517" s="184"/>
      <c r="E517" s="184"/>
      <c r="F517" s="184"/>
      <c r="G517" s="184"/>
      <c r="H517" s="184"/>
      <c r="I517" s="184"/>
      <c r="J517" s="184"/>
      <c r="K517" s="184"/>
      <c r="L517" s="184"/>
      <c r="M517" s="184"/>
      <c r="N517" s="184"/>
    </row>
    <row r="518" spans="2:14" ht="34" customHeight="1">
      <c r="B518" s="184"/>
      <c r="C518" s="187"/>
      <c r="D518" s="187"/>
      <c r="E518" s="187"/>
      <c r="F518" s="187"/>
      <c r="G518" s="187"/>
      <c r="H518" s="187"/>
      <c r="I518" s="187"/>
      <c r="J518" s="187"/>
      <c r="K518" s="187"/>
      <c r="L518" s="187"/>
      <c r="M518" s="187"/>
      <c r="N518" s="187"/>
    </row>
    <row r="535" spans="5:10" ht="15" customHeight="1">
      <c r="E535" s="183" t="s">
        <v>6</v>
      </c>
      <c r="F535" s="188" t="s">
        <v>123</v>
      </c>
      <c r="G535" s="184"/>
      <c r="H535" s="184"/>
      <c r="I535" s="184"/>
      <c r="J535" s="184"/>
    </row>
    <row r="536" spans="5:10" ht="12.5">
      <c r="E536" s="184"/>
      <c r="F536" s="184"/>
      <c r="G536" s="187"/>
      <c r="H536" s="187"/>
      <c r="I536" s="187"/>
      <c r="J536" s="187"/>
    </row>
    <row r="551" spans="1:14" ht="15" customHeight="1">
      <c r="A551" s="189" t="s">
        <v>112</v>
      </c>
      <c r="B551" s="184"/>
      <c r="C551" s="184"/>
      <c r="D551" s="184"/>
      <c r="E551" s="184"/>
      <c r="F551" s="184"/>
      <c r="G551" s="184"/>
      <c r="H551" s="184"/>
      <c r="I551" s="184"/>
      <c r="J551" s="184"/>
      <c r="K551" s="184"/>
      <c r="L551" s="184"/>
      <c r="M551" s="184"/>
      <c r="N551" s="184"/>
    </row>
    <row r="552" spans="1:14" ht="12.5">
      <c r="A552" s="184"/>
      <c r="B552" s="187"/>
      <c r="C552" s="187"/>
      <c r="D552" s="187"/>
      <c r="E552" s="187"/>
      <c r="F552" s="187"/>
      <c r="G552" s="187"/>
      <c r="H552" s="187"/>
      <c r="I552" s="187"/>
      <c r="J552" s="187"/>
      <c r="K552" s="187"/>
      <c r="L552" s="187"/>
      <c r="M552" s="187"/>
      <c r="N552" s="187"/>
    </row>
    <row r="553" spans="1:14" ht="12.5">
      <c r="A553" s="184"/>
      <c r="B553" s="187"/>
      <c r="C553" s="187"/>
      <c r="D553" s="187"/>
      <c r="E553" s="187"/>
      <c r="F553" s="187"/>
      <c r="G553" s="187"/>
      <c r="H553" s="187"/>
      <c r="I553" s="187"/>
      <c r="J553" s="187"/>
      <c r="K553" s="187"/>
      <c r="L553" s="187"/>
      <c r="M553" s="187"/>
      <c r="N553" s="187"/>
    </row>
    <row r="554" spans="1:14" ht="12.5">
      <c r="A554" s="19"/>
      <c r="B554" s="19"/>
      <c r="C554" s="19"/>
      <c r="D554" s="19"/>
      <c r="E554" s="19"/>
      <c r="F554" s="19"/>
      <c r="G554" s="19"/>
      <c r="H554" s="19"/>
      <c r="I554" s="19"/>
      <c r="J554" s="19"/>
      <c r="K554" s="19"/>
      <c r="L554" s="19"/>
      <c r="M554" s="19"/>
      <c r="N554" s="19"/>
    </row>
    <row r="555" spans="1:14" ht="29.15" customHeight="1">
      <c r="A555" s="19"/>
      <c r="B555" s="190" t="s">
        <v>4</v>
      </c>
      <c r="C555" s="191" t="s">
        <v>193</v>
      </c>
      <c r="D555" s="184"/>
      <c r="E555" s="184"/>
      <c r="F555" s="184"/>
      <c r="G555" s="184"/>
      <c r="H555" s="184"/>
      <c r="I555" s="184"/>
      <c r="J555" s="184"/>
      <c r="K555" s="184"/>
      <c r="L555" s="184"/>
      <c r="M555" s="184"/>
      <c r="N555" s="19"/>
    </row>
    <row r="556" spans="1:14" ht="12.5">
      <c r="A556" s="19"/>
      <c r="B556" s="184"/>
      <c r="C556" s="184"/>
      <c r="D556" s="187"/>
      <c r="E556" s="187"/>
      <c r="F556" s="187"/>
      <c r="G556" s="187"/>
      <c r="H556" s="187"/>
      <c r="I556" s="187"/>
      <c r="J556" s="187"/>
      <c r="K556" s="187"/>
      <c r="L556" s="187"/>
      <c r="M556" s="187"/>
      <c r="N556" s="19"/>
    </row>
    <row r="573" spans="4:14" ht="15" customHeight="1">
      <c r="D573" s="183" t="s">
        <v>7</v>
      </c>
      <c r="E573" s="185" t="s">
        <v>117</v>
      </c>
      <c r="F573" s="185"/>
      <c r="G573" s="185"/>
      <c r="H573" s="185"/>
      <c r="I573" s="185"/>
      <c r="J573" s="185"/>
      <c r="K573" s="185"/>
      <c r="L573" s="185"/>
      <c r="M573" s="185"/>
      <c r="N573" s="185"/>
    </row>
    <row r="574" spans="4:14" ht="15" customHeight="1">
      <c r="D574" s="184"/>
      <c r="E574" s="185"/>
      <c r="F574" s="185"/>
      <c r="G574" s="185"/>
      <c r="H574" s="185"/>
      <c r="I574" s="185"/>
      <c r="J574" s="185"/>
      <c r="K574" s="185"/>
      <c r="L574" s="185"/>
      <c r="M574" s="185"/>
      <c r="N574" s="185"/>
    </row>
  </sheetData>
  <mergeCells count="65">
    <mergeCell ref="C40:L42"/>
    <mergeCell ref="C3:L5"/>
    <mergeCell ref="N4:P5"/>
    <mergeCell ref="N6:P7"/>
    <mergeCell ref="N8:P9"/>
    <mergeCell ref="N21:O22"/>
    <mergeCell ref="G51:N53"/>
    <mergeCell ref="C68:L70"/>
    <mergeCell ref="C116:L118"/>
    <mergeCell ref="C216:L218"/>
    <mergeCell ref="E220:E221"/>
    <mergeCell ref="F220:K221"/>
    <mergeCell ref="B294:N294"/>
    <mergeCell ref="A231:N233"/>
    <mergeCell ref="E235:E236"/>
    <mergeCell ref="F235:J236"/>
    <mergeCell ref="E249:E250"/>
    <mergeCell ref="F249:J250"/>
    <mergeCell ref="B262:B263"/>
    <mergeCell ref="A275:N277"/>
    <mergeCell ref="E280:E281"/>
    <mergeCell ref="F280:J281"/>
    <mergeCell ref="B292:B293"/>
    <mergeCell ref="C292:O293"/>
    <mergeCell ref="C262:P263"/>
    <mergeCell ref="B295:N295"/>
    <mergeCell ref="E306:E307"/>
    <mergeCell ref="F306:J307"/>
    <mergeCell ref="A318:N320"/>
    <mergeCell ref="E323:E324"/>
    <mergeCell ref="F323:J324"/>
    <mergeCell ref="B337:B338"/>
    <mergeCell ref="C337:M338"/>
    <mergeCell ref="B339:N340"/>
    <mergeCell ref="A341:O342"/>
    <mergeCell ref="B353:B354"/>
    <mergeCell ref="C353:M354"/>
    <mergeCell ref="C367:L369"/>
    <mergeCell ref="C426:L428"/>
    <mergeCell ref="E431:E432"/>
    <mergeCell ref="F431:K432"/>
    <mergeCell ref="E445:E446"/>
    <mergeCell ref="F445:K446"/>
    <mergeCell ref="B514:B515"/>
    <mergeCell ref="C514:N515"/>
    <mergeCell ref="E460:E461"/>
    <mergeCell ref="F460:K461"/>
    <mergeCell ref="B482:B483"/>
    <mergeCell ref="C485:M486"/>
    <mergeCell ref="C487:M488"/>
    <mergeCell ref="C489:M490"/>
    <mergeCell ref="C491:M492"/>
    <mergeCell ref="C494:M495"/>
    <mergeCell ref="E498:E499"/>
    <mergeCell ref="F498:K499"/>
    <mergeCell ref="C482:O483"/>
    <mergeCell ref="D573:D574"/>
    <mergeCell ref="E573:N574"/>
    <mergeCell ref="B516:N516"/>
    <mergeCell ref="B517:N518"/>
    <mergeCell ref="E535:E536"/>
    <mergeCell ref="F535:J536"/>
    <mergeCell ref="A551:N553"/>
    <mergeCell ref="B555:B556"/>
    <mergeCell ref="C555:M556"/>
  </mergeCells>
  <hyperlinks>
    <hyperlink ref="N6" location="INSTRUCCIONES!C116:L118" display="1. LISTA DE INVENTARIO" xr:uid="{BCE61982-EEDD-F543-ADFB-AFF422757B62}"/>
    <hyperlink ref="N8" location="INSTRUCCIONES!C336" display="2. SEGUIMIENTO DE INVENTARIO" xr:uid="{074BA74C-BEFF-2D4E-BA4D-DEDA306607DE}"/>
    <hyperlink ref="N6:P7" location="INSTRUCCIONES!C150" display="1. LISTA DE INVENTARIO" xr:uid="{89B09586-D561-E241-93D0-2C0C38A13AEF}"/>
    <hyperlink ref="N8:P9" location="INSTRUCCIONES!C390" display="2. SEGUIMIENTO DE INVENTARIO" xr:uid="{1C51F040-9AE7-FD46-B303-3CC448CD47AD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F6417E-18D8-42D4-8E37-BA5F979BB440}">
  <dimension ref="B2:P34"/>
  <sheetViews>
    <sheetView workbookViewId="0">
      <selection activeCell="G24" sqref="G24"/>
    </sheetView>
  </sheetViews>
  <sheetFormatPr baseColWidth="10" defaultColWidth="11.453125" defaultRowHeight="11.5"/>
  <cols>
    <col min="1" max="1" width="4" style="35" customWidth="1"/>
    <col min="2" max="2" width="11.453125" style="35"/>
    <col min="3" max="4" width="3.7265625" style="35" customWidth="1"/>
    <col min="5" max="5" width="11.453125" style="35"/>
    <col min="6" max="6" width="3.7265625" style="35" customWidth="1"/>
    <col min="7" max="7" width="20.1796875" style="35" bestFit="1" customWidth="1"/>
    <col min="8" max="8" width="3.7265625" style="35" customWidth="1"/>
    <col min="9" max="10" width="11.453125" style="35"/>
    <col min="11" max="11" width="2.81640625" style="35" customWidth="1"/>
    <col min="12" max="12" width="13.453125" style="35" bestFit="1" customWidth="1"/>
    <col min="13" max="13" width="11.453125" style="35"/>
    <col min="14" max="14" width="3.7265625" style="35" customWidth="1"/>
    <col min="15" max="15" width="11.7265625" style="35" bestFit="1" customWidth="1"/>
    <col min="16" max="16" width="11.453125" style="35"/>
    <col min="17" max="17" width="3.1796875" style="35" customWidth="1"/>
    <col min="18" max="16384" width="11.453125" style="35"/>
  </cols>
  <sheetData>
    <row r="2" spans="2:16" ht="17.25" customHeight="1">
      <c r="B2" s="221" t="s">
        <v>142</v>
      </c>
      <c r="C2" s="222"/>
      <c r="E2" s="36" t="s">
        <v>141</v>
      </c>
      <c r="G2" s="36" t="s">
        <v>143</v>
      </c>
      <c r="I2" s="36" t="s">
        <v>145</v>
      </c>
      <c r="K2" s="79"/>
      <c r="L2" s="219"/>
      <c r="M2" s="219"/>
      <c r="N2" s="219"/>
      <c r="O2" s="219"/>
      <c r="P2" s="219"/>
    </row>
    <row r="3" spans="2:16" ht="15.75" customHeight="1">
      <c r="B3" s="61" t="s">
        <v>136</v>
      </c>
      <c r="C3" s="62">
        <v>1</v>
      </c>
      <c r="E3" s="37">
        <v>2022</v>
      </c>
      <c r="G3" s="37" t="s">
        <v>144</v>
      </c>
      <c r="I3" s="37" t="s">
        <v>8</v>
      </c>
      <c r="J3" s="38"/>
      <c r="K3" s="65"/>
      <c r="L3" s="220" t="s">
        <v>108</v>
      </c>
      <c r="M3" s="220"/>
      <c r="N3" s="220"/>
      <c r="O3" s="220"/>
      <c r="P3" s="220"/>
    </row>
    <row r="4" spans="2:16" ht="12" customHeight="1" thickBot="1">
      <c r="B4" s="61" t="s">
        <v>137</v>
      </c>
      <c r="C4" s="62">
        <v>2</v>
      </c>
      <c r="E4" s="37">
        <v>2023</v>
      </c>
      <c r="G4" s="37" t="s">
        <v>100</v>
      </c>
      <c r="I4" s="37" t="s">
        <v>146</v>
      </c>
      <c r="J4" s="43"/>
      <c r="K4" s="55"/>
      <c r="L4" s="78"/>
      <c r="M4" s="78"/>
      <c r="N4" s="78"/>
      <c r="O4" s="78"/>
      <c r="P4" s="78"/>
    </row>
    <row r="5" spans="2:16" ht="12.5">
      <c r="B5" s="61" t="s">
        <v>138</v>
      </c>
      <c r="C5" s="62">
        <v>3</v>
      </c>
      <c r="E5" s="37">
        <v>2024</v>
      </c>
      <c r="I5" s="37" t="s">
        <v>147</v>
      </c>
      <c r="J5" s="43"/>
      <c r="K5" s="55"/>
      <c r="L5" s="49"/>
      <c r="O5" s="53" t="s">
        <v>40</v>
      </c>
      <c r="P5" s="54" t="str">
        <f>VLOOKUP(O5,Config!B11:C11,2,0)</f>
        <v>Enero</v>
      </c>
    </row>
    <row r="6" spans="2:16" ht="12.5">
      <c r="B6" s="61" t="s">
        <v>139</v>
      </c>
      <c r="C6" s="62">
        <v>4</v>
      </c>
      <c r="E6" s="37">
        <v>2025</v>
      </c>
      <c r="I6" s="37" t="s">
        <v>148</v>
      </c>
      <c r="J6" s="43"/>
      <c r="K6" s="55"/>
      <c r="L6" s="216"/>
      <c r="M6" s="216"/>
      <c r="N6" s="49"/>
      <c r="O6" s="55" t="s">
        <v>107</v>
      </c>
      <c r="P6" s="56">
        <f>VLOOKUP(P5,B3:C14,2,0)</f>
        <v>1</v>
      </c>
    </row>
    <row r="7" spans="2:16" ht="12.5">
      <c r="B7" s="61" t="s">
        <v>41</v>
      </c>
      <c r="C7" s="62">
        <v>5</v>
      </c>
      <c r="I7" s="37" t="s">
        <v>149</v>
      </c>
      <c r="J7" s="43"/>
      <c r="K7" s="55"/>
      <c r="L7" s="50"/>
      <c r="M7" s="51"/>
      <c r="N7" s="49"/>
      <c r="O7" s="57" t="s">
        <v>151</v>
      </c>
      <c r="P7" s="58">
        <f>DATE(Config!C13,P6,1)</f>
        <v>45658</v>
      </c>
    </row>
    <row r="8" spans="2:16" ht="13" thickBot="1">
      <c r="B8" s="61" t="s">
        <v>126</v>
      </c>
      <c r="C8" s="62">
        <v>6</v>
      </c>
      <c r="I8" s="37" t="s">
        <v>150</v>
      </c>
      <c r="J8" s="43"/>
      <c r="K8" s="55"/>
      <c r="L8" s="50"/>
      <c r="M8" s="51"/>
      <c r="N8" s="49"/>
      <c r="O8" s="59" t="s">
        <v>152</v>
      </c>
      <c r="P8" s="60">
        <f>EOMONTH(P7,0)</f>
        <v>45688</v>
      </c>
    </row>
    <row r="9" spans="2:16" ht="13" thickBot="1">
      <c r="B9" s="61" t="s">
        <v>200</v>
      </c>
      <c r="C9" s="62">
        <v>7</v>
      </c>
      <c r="I9" s="39" t="s">
        <v>154</v>
      </c>
      <c r="J9" s="43"/>
      <c r="K9" s="55"/>
      <c r="L9" s="217" t="s">
        <v>169</v>
      </c>
      <c r="M9" s="218"/>
      <c r="N9" s="49"/>
    </row>
    <row r="10" spans="2:16" ht="12.5">
      <c r="B10" s="61" t="s">
        <v>140</v>
      </c>
      <c r="C10" s="62">
        <v>8</v>
      </c>
      <c r="I10" s="40" t="s">
        <v>155</v>
      </c>
      <c r="J10" s="44"/>
      <c r="K10" s="80"/>
      <c r="L10" s="69" t="str">
        <f>IF(Config!C15="Lunes",P10:P16,O10:O16)</f>
        <v>Domingo</v>
      </c>
      <c r="M10" s="75" t="str">
        <f>IF(Config!C15="Lunes",P10:P16,O10:O16)</f>
        <v>Domingo</v>
      </c>
      <c r="N10" s="49"/>
      <c r="O10" s="63" t="s">
        <v>105</v>
      </c>
      <c r="P10" s="64" t="s">
        <v>100</v>
      </c>
    </row>
    <row r="11" spans="2:16" ht="12.5">
      <c r="B11" s="61" t="s">
        <v>127</v>
      </c>
      <c r="C11" s="62">
        <v>9</v>
      </c>
      <c r="I11" s="41" t="s">
        <v>156</v>
      </c>
      <c r="J11" s="45"/>
      <c r="K11" s="81"/>
      <c r="L11" s="57" t="str">
        <f>IF(Config!C15="Lunes",P10:P16,O10:O16)</f>
        <v>Lunes</v>
      </c>
      <c r="M11" s="76" t="str">
        <f>IF(Config!C15="Lunes",P10:P16,O10:O16)</f>
        <v>Lunes</v>
      </c>
      <c r="N11" s="52"/>
      <c r="O11" s="65" t="s">
        <v>100</v>
      </c>
      <c r="P11" s="66" t="s">
        <v>101</v>
      </c>
    </row>
    <row r="12" spans="2:16" ht="12.5">
      <c r="B12" s="61" t="s">
        <v>128</v>
      </c>
      <c r="C12" s="62">
        <v>10</v>
      </c>
      <c r="I12" s="42" t="s">
        <v>157</v>
      </c>
      <c r="J12" s="46"/>
      <c r="K12" s="82"/>
      <c r="L12" s="57" t="str">
        <f>IF(Config!C15="Lunes",P10:P16,O10:O16)</f>
        <v>Martes</v>
      </c>
      <c r="M12" s="76" t="str">
        <f>IF(Config!C15="Lunes",P10:P16,O10:O16)</f>
        <v>Martes</v>
      </c>
      <c r="N12" s="52"/>
      <c r="O12" s="65" t="s">
        <v>101</v>
      </c>
      <c r="P12" s="66" t="s">
        <v>102</v>
      </c>
    </row>
    <row r="13" spans="2:16" ht="12.5">
      <c r="B13" s="61" t="s">
        <v>129</v>
      </c>
      <c r="C13" s="62">
        <v>11</v>
      </c>
      <c r="I13" s="41" t="s">
        <v>158</v>
      </c>
      <c r="J13" s="47"/>
      <c r="K13" s="83"/>
      <c r="L13" s="57" t="str">
        <f>IF(Config!C15="Lunes",P10:P16,O10:O16)</f>
        <v>Miércoles</v>
      </c>
      <c r="M13" s="76" t="str">
        <f>IF(Config!C15="Lunes",P10:P16,O10:O16)</f>
        <v>Miércoles</v>
      </c>
      <c r="N13" s="52"/>
      <c r="O13" s="65" t="s">
        <v>102</v>
      </c>
      <c r="P13" s="66" t="s">
        <v>153</v>
      </c>
    </row>
    <row r="14" spans="2:16" ht="12.5">
      <c r="B14" s="61" t="s">
        <v>130</v>
      </c>
      <c r="C14" s="62">
        <v>12</v>
      </c>
      <c r="I14" s="41" t="s">
        <v>159</v>
      </c>
      <c r="J14" s="46"/>
      <c r="K14" s="82"/>
      <c r="L14" s="57" t="str">
        <f>IF(Config!C15="Lunes",P10:P16,O10:O16)</f>
        <v>Jueves</v>
      </c>
      <c r="M14" s="76" t="str">
        <f>IF(Config!C15="Lunes",P10:P16,O10:O16)</f>
        <v>Jueves</v>
      </c>
      <c r="N14" s="49"/>
      <c r="O14" s="65" t="s">
        <v>153</v>
      </c>
      <c r="P14" s="66" t="s">
        <v>103</v>
      </c>
    </row>
    <row r="15" spans="2:16" ht="12.5">
      <c r="I15" s="41" t="s">
        <v>162</v>
      </c>
      <c r="K15" s="65"/>
      <c r="L15" s="57" t="str">
        <f>IF(Config!C15="Lunes",P10:P16,O10:O16)</f>
        <v>Viernes</v>
      </c>
      <c r="M15" s="76" t="str">
        <f>IF(Config!C15="Lunes",P10:P16,O10:O16)</f>
        <v>Viernes</v>
      </c>
      <c r="N15" s="49"/>
      <c r="O15" s="65" t="s">
        <v>103</v>
      </c>
      <c r="P15" s="66" t="s">
        <v>104</v>
      </c>
    </row>
    <row r="16" spans="2:16" ht="13" thickBot="1">
      <c r="I16" s="41" t="s">
        <v>160</v>
      </c>
      <c r="K16" s="65"/>
      <c r="L16" s="59" t="str">
        <f>IF(Config!C15="Lunes",P10:P16,O10:O16)</f>
        <v>Sábado</v>
      </c>
      <c r="M16" s="77" t="str">
        <f>IF(Config!C15="Lunes",P10:P16,O10:O16)</f>
        <v>Sábado</v>
      </c>
      <c r="N16" s="49"/>
      <c r="O16" s="67" t="s">
        <v>104</v>
      </c>
      <c r="P16" s="68" t="s">
        <v>105</v>
      </c>
    </row>
    <row r="17" spans="9:16" ht="13" thickBot="1">
      <c r="I17" s="41" t="s">
        <v>161</v>
      </c>
      <c r="K17" s="65"/>
      <c r="L17" s="50"/>
      <c r="M17" s="51"/>
      <c r="N17" s="49"/>
    </row>
    <row r="18" spans="9:16" ht="12.5">
      <c r="I18" s="41" t="s">
        <v>163</v>
      </c>
      <c r="K18" s="65"/>
      <c r="L18" s="50"/>
      <c r="M18" s="51"/>
      <c r="N18" s="49"/>
      <c r="O18" s="69" t="str">
        <f>O10</f>
        <v>Domingo</v>
      </c>
      <c r="P18" s="70" t="str">
        <f>P10</f>
        <v>Lunes</v>
      </c>
    </row>
    <row r="19" spans="9:16" ht="13" thickBot="1">
      <c r="K19" s="65"/>
      <c r="O19" s="71">
        <f>P7-WEEKDAY(P7)</f>
        <v>45654</v>
      </c>
      <c r="P19" s="58">
        <f>P7-WEEKDAY(P7)</f>
        <v>45654</v>
      </c>
    </row>
    <row r="20" spans="9:16" ht="13" thickBot="1">
      <c r="K20" s="65"/>
      <c r="L20" s="113" t="str">
        <f>'SEGUIMIENTO DE INVENTARIO'!M16</f>
        <v>Pnte por Vender</v>
      </c>
      <c r="M20" s="114" t="str">
        <f>'SEGUIMIENTO DE INVENTARIO'!O16</f>
        <v>Vendido</v>
      </c>
      <c r="O20" s="72">
        <f>O19+1</f>
        <v>45655</v>
      </c>
      <c r="P20" s="60">
        <f>P19+2</f>
        <v>45656</v>
      </c>
    </row>
    <row r="21" spans="9:16" ht="12" thickBot="1">
      <c r="K21" s="65"/>
      <c r="L21" s="115">
        <f>'SEGUIMIENTO DE INVENTARIO'!N16</f>
        <v>0</v>
      </c>
      <c r="M21" s="116">
        <f>'SEGUIMIENTO DE INVENTARIO'!P16</f>
        <v>0</v>
      </c>
    </row>
    <row r="22" spans="9:16" ht="13" thickBot="1">
      <c r="K22" s="65"/>
      <c r="O22" s="73" t="b">
        <f>IF(AND(DAY(O20)=1,F1="Monday"),TRUE,FALSE)</f>
        <v>0</v>
      </c>
      <c r="P22" s="74">
        <f>P20-7</f>
        <v>45649</v>
      </c>
    </row>
    <row r="23" spans="9:16" ht="12" thickBot="1">
      <c r="K23" s="65"/>
    </row>
    <row r="24" spans="9:16" ht="13" thickBot="1">
      <c r="K24" s="65"/>
      <c r="O24" s="73" t="s">
        <v>106</v>
      </c>
      <c r="P24" s="74">
        <f>DATE(Config!C13,P6,1)-WEEKDAY(DATE(Config!C13,P6,1))+IF(Config!C15="Lunes",2,1)</f>
        <v>45655</v>
      </c>
    </row>
    <row r="34" spans="16:16">
      <c r="P34" s="35" t="s">
        <v>170</v>
      </c>
    </row>
  </sheetData>
  <mergeCells count="5">
    <mergeCell ref="L6:M6"/>
    <mergeCell ref="L9:M9"/>
    <mergeCell ref="L2:P2"/>
    <mergeCell ref="L3:P3"/>
    <mergeCell ref="B2:C2"/>
  </mergeCells>
  <pageMargins left="0.7" right="0.7" top="0.75" bottom="0.75" header="0.3" footer="0.3"/>
  <pageSetup orientation="portrait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outlinePr summaryBelow="0" summaryRight="0"/>
  </sheetPr>
  <dimension ref="A2:N41"/>
  <sheetViews>
    <sheetView showGridLines="0" topLeftCell="A6" zoomScale="90" zoomScaleNormal="90" workbookViewId="0">
      <selection activeCell="C26" sqref="C26"/>
    </sheetView>
  </sheetViews>
  <sheetFormatPr baseColWidth="10" defaultColWidth="0" defaultRowHeight="12.5" zeroHeight="1"/>
  <cols>
    <col min="1" max="1" width="3.7265625" style="27" customWidth="1"/>
    <col min="2" max="2" width="21" style="27" customWidth="1"/>
    <col min="3" max="3" width="17" style="27" customWidth="1"/>
    <col min="4" max="4" width="12.7265625" style="27" customWidth="1"/>
    <col min="5" max="5" width="25.7265625" style="27" customWidth="1"/>
    <col min="6" max="6" width="3.7265625" style="27" customWidth="1"/>
    <col min="7" max="7" width="25.7265625" style="27" customWidth="1"/>
    <col min="8" max="8" width="10" style="27" customWidth="1"/>
    <col min="9" max="9" width="25.7265625" style="27" customWidth="1"/>
    <col min="10" max="10" width="3.7265625" style="27" customWidth="1"/>
    <col min="11" max="11" width="25.7265625" style="27" customWidth="1"/>
    <col min="12" max="14" width="10.7265625" style="27" customWidth="1"/>
    <col min="15" max="16384" width="12.7265625" style="27" hidden="1"/>
  </cols>
  <sheetData>
    <row r="2" spans="2:11" ht="35">
      <c r="B2" s="118" t="s">
        <v>132</v>
      </c>
      <c r="C2" s="118"/>
      <c r="D2" s="118"/>
      <c r="E2" s="118"/>
      <c r="F2" s="118"/>
      <c r="G2" s="118"/>
      <c r="H2" s="118"/>
      <c r="I2" s="118"/>
      <c r="J2" s="118"/>
      <c r="K2" s="118"/>
    </row>
    <row r="3" spans="2:11" ht="13.5" thickTop="1" thickBot="1">
      <c r="B3" s="25" t="s">
        <v>206</v>
      </c>
      <c r="C3" s="26"/>
      <c r="D3" s="26"/>
      <c r="E3" s="26"/>
      <c r="F3" s="26"/>
      <c r="G3" s="26"/>
      <c r="H3" s="26"/>
      <c r="I3" s="26"/>
      <c r="J3" s="26"/>
      <c r="K3" s="26"/>
    </row>
    <row r="4" spans="2:11" ht="13.5" thickTop="1" thickBot="1">
      <c r="B4" s="127"/>
      <c r="C4" s="25" t="s">
        <v>131</v>
      </c>
      <c r="D4" s="25"/>
      <c r="E4" s="25"/>
      <c r="F4" s="25"/>
      <c r="G4" s="25"/>
      <c r="H4" s="25"/>
      <c r="I4" s="25"/>
      <c r="J4" s="25"/>
      <c r="K4" s="25"/>
    </row>
    <row r="5" spans="2:11" ht="13.5" thickTop="1" thickBot="1">
      <c r="B5" s="121"/>
      <c r="C5" s="25" t="s">
        <v>187</v>
      </c>
      <c r="D5" s="25"/>
      <c r="E5" s="25"/>
      <c r="F5" s="25"/>
      <c r="G5" s="25"/>
      <c r="H5" s="25"/>
      <c r="I5" s="25"/>
      <c r="J5" s="25"/>
      <c r="K5" s="25"/>
    </row>
    <row r="6" spans="2:11" ht="13.5" thickTop="1" thickBot="1">
      <c r="B6" s="25"/>
      <c r="C6" s="25"/>
      <c r="D6" s="25"/>
      <c r="E6" s="25"/>
      <c r="F6" s="25"/>
      <c r="G6" s="25"/>
      <c r="H6" s="25"/>
      <c r="I6" s="25"/>
      <c r="J6" s="25"/>
      <c r="K6" s="25"/>
    </row>
    <row r="7" spans="2:11" ht="13.5" thickTop="1" thickBot="1">
      <c r="B7" s="28"/>
      <c r="C7" s="28"/>
      <c r="D7" s="28"/>
      <c r="E7" s="28"/>
      <c r="F7" s="28"/>
      <c r="G7" s="28"/>
      <c r="H7" s="28"/>
      <c r="I7" s="28"/>
      <c r="J7" s="28"/>
      <c r="K7" s="28"/>
    </row>
    <row r="8" spans="2:11" ht="42" customHeight="1" thickTop="1" thickBot="1">
      <c r="B8" s="225" t="s">
        <v>133</v>
      </c>
      <c r="C8" s="227"/>
      <c r="D8" s="29"/>
      <c r="E8" s="225" t="s">
        <v>134</v>
      </c>
      <c r="F8" s="226"/>
      <c r="G8" s="227"/>
      <c r="I8" s="225" t="s">
        <v>135</v>
      </c>
      <c r="J8" s="226"/>
      <c r="K8" s="227"/>
    </row>
    <row r="9" spans="2:11" ht="13.5" thickTop="1" thickBot="1">
      <c r="J9" s="30"/>
    </row>
    <row r="10" spans="2:11" ht="31.5" thickTop="1">
      <c r="E10" s="120" t="s">
        <v>44</v>
      </c>
      <c r="F10" s="32"/>
      <c r="G10" s="117" t="s">
        <v>45</v>
      </c>
      <c r="H10" s="33"/>
      <c r="I10" s="36" t="s">
        <v>46</v>
      </c>
      <c r="J10" s="34"/>
      <c r="K10" s="117" t="s">
        <v>47</v>
      </c>
    </row>
    <row r="11" spans="2:11" ht="17.5">
      <c r="B11" s="174" t="s">
        <v>40</v>
      </c>
      <c r="C11" s="175" t="s">
        <v>136</v>
      </c>
      <c r="E11" s="171" t="s">
        <v>48</v>
      </c>
      <c r="F11" s="172"/>
      <c r="G11" s="171" t="s">
        <v>49</v>
      </c>
      <c r="H11" s="88"/>
      <c r="I11" s="171" t="s">
        <v>50</v>
      </c>
      <c r="J11" s="88"/>
      <c r="K11" s="171" t="s">
        <v>51</v>
      </c>
    </row>
    <row r="12" spans="2:11" ht="15.5">
      <c r="B12" s="1"/>
      <c r="C12" s="1"/>
      <c r="E12" s="171" t="s">
        <v>52</v>
      </c>
      <c r="F12" s="172"/>
      <c r="G12" s="171" t="s">
        <v>53</v>
      </c>
      <c r="H12" s="88"/>
      <c r="I12" s="171" t="s">
        <v>54</v>
      </c>
      <c r="J12" s="88"/>
      <c r="K12" s="171" t="s">
        <v>55</v>
      </c>
    </row>
    <row r="13" spans="2:11" ht="17.5">
      <c r="B13" s="174" t="s">
        <v>42</v>
      </c>
      <c r="C13" s="175">
        <v>2025</v>
      </c>
      <c r="E13" s="171" t="s">
        <v>56</v>
      </c>
      <c r="F13" s="172"/>
      <c r="G13" s="171" t="s">
        <v>57</v>
      </c>
      <c r="H13" s="88"/>
      <c r="I13" s="171" t="s">
        <v>58</v>
      </c>
      <c r="J13" s="88"/>
      <c r="K13" s="171" t="s">
        <v>59</v>
      </c>
    </row>
    <row r="14" spans="2:11" ht="15.5">
      <c r="B14" s="1"/>
      <c r="C14" s="1"/>
      <c r="E14" s="171" t="s">
        <v>60</v>
      </c>
      <c r="F14" s="88"/>
      <c r="G14" s="88"/>
      <c r="H14" s="88"/>
      <c r="I14" s="171" t="s">
        <v>61</v>
      </c>
      <c r="J14" s="88"/>
      <c r="K14" s="88"/>
    </row>
    <row r="15" spans="2:11" ht="15.5">
      <c r="B15" s="1"/>
      <c r="C15" s="1"/>
      <c r="E15" s="171" t="s">
        <v>62</v>
      </c>
      <c r="F15" s="88"/>
      <c r="G15" s="88"/>
      <c r="H15" s="88"/>
      <c r="I15" s="171" t="s">
        <v>63</v>
      </c>
      <c r="J15" s="88"/>
      <c r="K15" s="88"/>
    </row>
    <row r="16" spans="2:11" ht="17.5">
      <c r="B16" s="174" t="s">
        <v>43</v>
      </c>
      <c r="C16" s="176" t="s">
        <v>8</v>
      </c>
      <c r="D16" s="170"/>
      <c r="E16" s="171" t="s">
        <v>64</v>
      </c>
      <c r="F16" s="88"/>
      <c r="G16" s="88"/>
      <c r="H16" s="88"/>
      <c r="I16" s="171" t="s">
        <v>9</v>
      </c>
      <c r="J16" s="88"/>
      <c r="K16" s="88"/>
    </row>
    <row r="17" spans="5:9" ht="15.5">
      <c r="E17" s="171" t="s">
        <v>9</v>
      </c>
      <c r="F17" s="88"/>
      <c r="G17" s="88"/>
      <c r="H17" s="88"/>
      <c r="I17" s="171" t="s">
        <v>10</v>
      </c>
    </row>
    <row r="18" spans="5:9" ht="15.5">
      <c r="E18" s="171" t="s">
        <v>10</v>
      </c>
      <c r="F18" s="88"/>
      <c r="G18" s="88"/>
      <c r="H18" s="88"/>
      <c r="I18" s="171" t="s">
        <v>178</v>
      </c>
    </row>
    <row r="19" spans="5:9" ht="15.5">
      <c r="E19" s="171" t="s">
        <v>178</v>
      </c>
      <c r="F19" s="88"/>
      <c r="G19" s="88"/>
      <c r="H19" s="88"/>
      <c r="I19" s="171" t="s">
        <v>179</v>
      </c>
    </row>
    <row r="20" spans="5:9" ht="15.5">
      <c r="E20" s="171" t="s">
        <v>179</v>
      </c>
      <c r="F20" s="88"/>
      <c r="G20" s="88"/>
      <c r="H20" s="88"/>
      <c r="I20" s="171" t="s">
        <v>180</v>
      </c>
    </row>
    <row r="21" spans="5:9" ht="15.5">
      <c r="E21" s="171" t="s">
        <v>180</v>
      </c>
      <c r="F21" s="88"/>
      <c r="G21" s="88"/>
      <c r="H21" s="88"/>
      <c r="I21" s="171" t="s">
        <v>181</v>
      </c>
    </row>
    <row r="22" spans="5:9" ht="15.5">
      <c r="E22" s="171" t="s">
        <v>181</v>
      </c>
      <c r="F22" s="88"/>
      <c r="G22" s="88"/>
      <c r="H22" s="88"/>
      <c r="I22" s="171" t="s">
        <v>182</v>
      </c>
    </row>
    <row r="23" spans="5:9" ht="15.5">
      <c r="E23" s="171" t="s">
        <v>182</v>
      </c>
      <c r="F23" s="88"/>
      <c r="G23" s="88"/>
      <c r="H23" s="88"/>
      <c r="I23" s="171" t="s">
        <v>183</v>
      </c>
    </row>
    <row r="24" spans="5:9" ht="15.5">
      <c r="E24" s="171" t="s">
        <v>183</v>
      </c>
      <c r="F24" s="88"/>
      <c r="G24" s="88"/>
      <c r="H24" s="88"/>
      <c r="I24" s="171" t="s">
        <v>184</v>
      </c>
    </row>
    <row r="25" spans="5:9" ht="15.5">
      <c r="E25" s="171" t="s">
        <v>184</v>
      </c>
      <c r="F25" s="88"/>
      <c r="G25" s="88"/>
      <c r="H25" s="88"/>
      <c r="I25" s="171" t="s">
        <v>210</v>
      </c>
    </row>
    <row r="26" spans="5:9" ht="15.5">
      <c r="E26" s="171" t="s">
        <v>210</v>
      </c>
      <c r="F26" s="88"/>
      <c r="G26" s="88"/>
      <c r="H26" s="88"/>
      <c r="I26" s="171" t="s">
        <v>211</v>
      </c>
    </row>
    <row r="27" spans="5:9" ht="15.5">
      <c r="E27" s="171" t="s">
        <v>211</v>
      </c>
      <c r="F27" s="88"/>
      <c r="G27" s="88"/>
      <c r="H27" s="88"/>
      <c r="I27" s="171" t="s">
        <v>212</v>
      </c>
    </row>
    <row r="28" spans="5:9" ht="15.5">
      <c r="E28" s="171" t="s">
        <v>212</v>
      </c>
      <c r="F28" s="88"/>
      <c r="G28" s="88"/>
      <c r="H28" s="88"/>
      <c r="I28" s="171" t="s">
        <v>213</v>
      </c>
    </row>
    <row r="29" spans="5:9" ht="15.5">
      <c r="E29" s="171" t="s">
        <v>213</v>
      </c>
      <c r="F29" s="88"/>
      <c r="G29" s="88"/>
      <c r="H29" s="88"/>
      <c r="I29" s="171" t="s">
        <v>214</v>
      </c>
    </row>
    <row r="30" spans="5:9" ht="15.5">
      <c r="E30" s="171" t="s">
        <v>214</v>
      </c>
      <c r="F30" s="88"/>
      <c r="G30" s="88"/>
      <c r="H30" s="88"/>
      <c r="I30" s="171" t="s">
        <v>215</v>
      </c>
    </row>
    <row r="31" spans="5:9" ht="15.5">
      <c r="E31" s="171" t="s">
        <v>215</v>
      </c>
      <c r="F31" s="88"/>
      <c r="G31" s="88"/>
      <c r="H31" s="88"/>
      <c r="I31" s="171" t="s">
        <v>216</v>
      </c>
    </row>
    <row r="32" spans="5:9" ht="15.5">
      <c r="E32" s="171" t="s">
        <v>216</v>
      </c>
      <c r="F32" s="88"/>
      <c r="G32" s="88"/>
      <c r="H32" s="88"/>
      <c r="I32" s="171" t="s">
        <v>217</v>
      </c>
    </row>
    <row r="33" spans="2:9" ht="15.5">
      <c r="D33"/>
      <c r="E33" s="171" t="s">
        <v>217</v>
      </c>
      <c r="F33" s="1"/>
      <c r="G33" s="1"/>
      <c r="H33" s="1"/>
      <c r="I33" s="171" t="s">
        <v>218</v>
      </c>
    </row>
    <row r="34" spans="2:9" ht="15.5">
      <c r="D34"/>
      <c r="E34" s="171" t="s">
        <v>218</v>
      </c>
      <c r="F34" s="1"/>
      <c r="G34" s="1"/>
      <c r="H34" s="1"/>
      <c r="I34" s="171" t="s">
        <v>219</v>
      </c>
    </row>
    <row r="35" spans="2:9" ht="15.5">
      <c r="B35" s="223"/>
      <c r="C35" s="223"/>
      <c r="D35"/>
      <c r="E35" s="171" t="s">
        <v>219</v>
      </c>
      <c r="F35" s="1"/>
      <c r="G35" s="1"/>
      <c r="H35" s="1"/>
      <c r="I35" s="171" t="s">
        <v>220</v>
      </c>
    </row>
    <row r="36" spans="2:9" ht="15.5">
      <c r="B36" s="223"/>
      <c r="C36" s="223"/>
      <c r="D36"/>
      <c r="E36" s="171" t="s">
        <v>220</v>
      </c>
      <c r="F36" s="1"/>
      <c r="G36" s="1"/>
      <c r="H36" s="1"/>
      <c r="I36" s="171" t="s">
        <v>221</v>
      </c>
    </row>
    <row r="37" spans="2:9" ht="15.5">
      <c r="B37" s="223"/>
      <c r="C37" s="223"/>
      <c r="D37"/>
      <c r="E37" s="171" t="s">
        <v>221</v>
      </c>
      <c r="F37" s="1"/>
      <c r="G37" s="1"/>
      <c r="H37" s="1"/>
      <c r="I37" s="171" t="s">
        <v>222</v>
      </c>
    </row>
    <row r="38" spans="2:9" ht="15.5">
      <c r="B38" s="223"/>
      <c r="C38" s="223"/>
      <c r="D38"/>
      <c r="E38" s="171" t="s">
        <v>222</v>
      </c>
      <c r="F38" s="1"/>
      <c r="G38" s="1"/>
      <c r="H38" s="1"/>
      <c r="I38" s="171" t="s">
        <v>223</v>
      </c>
    </row>
    <row r="39" spans="2:9" ht="15.5">
      <c r="B39" s="223"/>
      <c r="C39" s="223"/>
      <c r="E39" s="171" t="s">
        <v>223</v>
      </c>
      <c r="F39" s="173"/>
      <c r="G39" s="1"/>
      <c r="H39" s="1"/>
      <c r="I39" s="171" t="s">
        <v>224</v>
      </c>
    </row>
    <row r="40" spans="2:9" ht="15.5">
      <c r="B40" s="224"/>
      <c r="C40" s="223"/>
      <c r="E40" s="171" t="s">
        <v>224</v>
      </c>
      <c r="F40" s="173"/>
      <c r="G40" s="1"/>
      <c r="H40" s="1"/>
      <c r="I40" s="171" t="s">
        <v>225</v>
      </c>
    </row>
    <row r="41" spans="2:9" ht="15.5">
      <c r="B41" s="223"/>
      <c r="C41" s="223"/>
      <c r="E41" s="171" t="s">
        <v>225</v>
      </c>
      <c r="F41" s="173"/>
      <c r="G41" s="1"/>
      <c r="H41" s="1"/>
      <c r="I41" s="171" t="s">
        <v>226</v>
      </c>
    </row>
  </sheetData>
  <mergeCells count="5">
    <mergeCell ref="B35:C39"/>
    <mergeCell ref="B40:C41"/>
    <mergeCell ref="E8:G8"/>
    <mergeCell ref="I8:K8"/>
    <mergeCell ref="B8:C8"/>
  </mergeCells>
  <phoneticPr fontId="43" type="noConversion"/>
  <dataValidations count="1">
    <dataValidation type="list" allowBlank="1" showInputMessage="1" showErrorMessage="1" prompt="Haga clic e ingrese un valor de la lista de elementos" sqref="D8:D9 C12" xr:uid="{DF432260-E815-984F-9577-F4C22F01ED71}">
      <formula1>"Enero,Febrero,Marzo,Abril,Mayo,Junio,Julio,Agosto,Septiembre,Octubre,Noviembre,Diciembre"</formula1>
    </dataValidation>
  </dataValidations>
  <pageMargins left="0.7" right="0.7" top="0.75" bottom="0.75" header="0.3" footer="0.3"/>
  <pageSetup orientation="portrait" verticalDpi="0" r:id="rId1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prompt="INGRESE UN AÑO DE 4 DÍGITOS" xr:uid="{FF7311CF-865A-D94F-B459-F5EE27D2E061}">
          <x14:formula1>
            <xm:f>'Formulas, No borrar'!$E$3:$E$6</xm:f>
          </x14:formula1>
          <xm:sqref>C13</xm:sqref>
        </x14:dataValidation>
        <x14:dataValidation type="list" allowBlank="1" showInputMessage="1" showErrorMessage="1" prompt="Haga clic e ingrese un valor de la lista de elementos" xr:uid="{5A67049D-48CE-434E-AE97-786B4E68D81A}">
          <x14:formula1>
            <xm:f>'Formulas, No borrar'!$B$3:$B$14</xm:f>
          </x14:formula1>
          <xm:sqref>C11</xm:sqref>
        </x14:dataValidation>
        <x14:dataValidation type="list" allowBlank="1" showErrorMessage="1" xr:uid="{ADCA5C97-E9B5-294B-A4E6-465713998D2E}">
          <x14:formula1>
            <xm:f>'Formulas, No borrar'!$I$3:$I$18</xm:f>
          </x14:formula1>
          <xm:sqref>C16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outlinePr summaryBelow="0" summaryRight="0"/>
  </sheetPr>
  <dimension ref="A2:V1021"/>
  <sheetViews>
    <sheetView showGridLines="0" zoomScaleNormal="100" workbookViewId="0">
      <selection activeCell="B8" sqref="B8:I8"/>
    </sheetView>
  </sheetViews>
  <sheetFormatPr baseColWidth="10" defaultColWidth="0" defaultRowHeight="12.5" zeroHeight="1"/>
  <cols>
    <col min="1" max="1" width="1.7265625" style="1" customWidth="1"/>
    <col min="2" max="2" width="8.26953125" style="1" customWidth="1"/>
    <col min="3" max="9" width="5.7265625" style="1" customWidth="1"/>
    <col min="10" max="12" width="18.7265625" style="88" customWidth="1"/>
    <col min="13" max="14" width="18.7265625" style="1" customWidth="1"/>
    <col min="15" max="15" width="23.453125" style="1" bestFit="1" customWidth="1"/>
    <col min="16" max="16" width="20.1796875" style="88" bestFit="1" customWidth="1"/>
    <col min="17" max="17" width="21" style="1" bestFit="1" customWidth="1"/>
    <col min="18" max="18" width="21.26953125" style="88" customWidth="1"/>
    <col min="19" max="19" width="24" style="1" customWidth="1"/>
    <col min="20" max="21" width="12.7265625" style="1" customWidth="1"/>
    <col min="22" max="22" width="0" style="1" hidden="1" customWidth="1"/>
    <col min="23" max="16384" width="12.7265625" style="1" hidden="1"/>
  </cols>
  <sheetData>
    <row r="2" spans="2:18" ht="35">
      <c r="B2" s="118" t="s">
        <v>87</v>
      </c>
      <c r="C2" s="118"/>
      <c r="D2" s="118"/>
      <c r="E2" s="118"/>
      <c r="F2" s="118"/>
      <c r="G2" s="118"/>
      <c r="H2" s="118"/>
      <c r="I2" s="118"/>
      <c r="J2" s="118"/>
      <c r="K2" s="119"/>
      <c r="L2" s="119"/>
      <c r="M2" s="118"/>
      <c r="N2" s="118"/>
      <c r="O2" s="118"/>
      <c r="P2" s="119"/>
      <c r="Q2" s="118"/>
      <c r="R2" s="119"/>
    </row>
    <row r="3" spans="2:18">
      <c r="B3" s="133" t="s">
        <v>202</v>
      </c>
      <c r="C3" s="4"/>
      <c r="D3" s="4"/>
      <c r="E3" s="4"/>
      <c r="F3" s="4"/>
      <c r="G3" s="4"/>
      <c r="H3" s="4"/>
      <c r="I3" s="26"/>
      <c r="J3" s="26"/>
      <c r="K3" s="90"/>
      <c r="L3" s="90"/>
      <c r="M3" s="26"/>
      <c r="N3" s="26"/>
      <c r="O3" s="26"/>
      <c r="P3" s="90"/>
      <c r="Q3" s="26"/>
      <c r="R3" s="90"/>
    </row>
    <row r="4" spans="2:18">
      <c r="B4" s="232"/>
      <c r="C4" s="233"/>
      <c r="D4" s="133" t="s">
        <v>188</v>
      </c>
      <c r="E4" s="133"/>
      <c r="F4" s="133"/>
      <c r="G4" s="133"/>
      <c r="H4" s="133"/>
      <c r="I4" s="25"/>
      <c r="J4" s="122"/>
      <c r="K4" s="122"/>
      <c r="L4" s="122"/>
      <c r="M4" s="122"/>
      <c r="N4" s="122"/>
      <c r="O4" s="26"/>
      <c r="P4" s="90"/>
      <c r="Q4" s="26"/>
      <c r="R4" s="90"/>
    </row>
    <row r="5" spans="2:18">
      <c r="B5" s="234"/>
      <c r="C5" s="234"/>
      <c r="D5" s="133" t="s">
        <v>124</v>
      </c>
      <c r="E5" s="133"/>
      <c r="F5" s="133"/>
      <c r="G5" s="133"/>
      <c r="H5" s="133"/>
      <c r="I5" s="25"/>
      <c r="J5" s="122"/>
      <c r="K5" s="122"/>
      <c r="L5" s="122"/>
      <c r="M5" s="122"/>
      <c r="N5" s="122"/>
      <c r="O5" s="26"/>
      <c r="P5" s="90"/>
      <c r="Q5" s="26"/>
      <c r="R5" s="90"/>
    </row>
    <row r="6" spans="2:18">
      <c r="B6" s="25"/>
      <c r="C6" s="25"/>
      <c r="D6" s="25"/>
      <c r="E6" s="25"/>
      <c r="F6" s="25"/>
      <c r="G6" s="25"/>
      <c r="H6" s="25"/>
      <c r="I6" s="25"/>
      <c r="J6" s="25"/>
      <c r="K6" s="91"/>
      <c r="L6" s="91"/>
      <c r="M6" s="25"/>
      <c r="N6" s="25"/>
      <c r="O6" s="26"/>
      <c r="P6" s="90"/>
      <c r="Q6" s="26"/>
      <c r="R6" s="90"/>
    </row>
    <row r="7" spans="2:18">
      <c r="J7" s="1"/>
    </row>
    <row r="8" spans="2:18" ht="20">
      <c r="B8" s="235" t="str">
        <f>Config!C11 &amp;" "&amp;Config!C13</f>
        <v>Enero 2025</v>
      </c>
      <c r="C8" s="236"/>
      <c r="D8" s="236"/>
      <c r="E8" s="236"/>
      <c r="F8" s="236"/>
      <c r="G8" s="236"/>
      <c r="H8" s="236"/>
      <c r="I8" s="237"/>
      <c r="J8" s="5"/>
      <c r="K8" s="248" t="s">
        <v>47</v>
      </c>
      <c r="L8" s="242"/>
      <c r="M8" s="242"/>
      <c r="N8" s="242"/>
      <c r="O8" s="242"/>
      <c r="P8" s="242"/>
    </row>
    <row r="9" spans="2:18" ht="17.5">
      <c r="B9" s="22"/>
      <c r="C9" s="23" t="s">
        <v>158</v>
      </c>
      <c r="D9" s="23" t="s">
        <v>165</v>
      </c>
      <c r="E9" s="23" t="s">
        <v>165</v>
      </c>
      <c r="F9" s="23" t="s">
        <v>166</v>
      </c>
      <c r="G9" s="23" t="s">
        <v>167</v>
      </c>
      <c r="H9" s="23" t="s">
        <v>168</v>
      </c>
      <c r="I9" s="23" t="s">
        <v>164</v>
      </c>
      <c r="J9" s="12"/>
      <c r="K9" s="240" t="str">
        <f>Config!K11</f>
        <v>EN TRANSITO</v>
      </c>
      <c r="L9" s="240"/>
      <c r="M9" s="239" t="str">
        <f>Config!K12</f>
        <v>NO INICIADO</v>
      </c>
      <c r="N9" s="240"/>
      <c r="O9" s="239" t="str">
        <f>Config!K13</f>
        <v>ENTREGADO</v>
      </c>
      <c r="P9" s="240"/>
    </row>
    <row r="10" spans="2:18" ht="25">
      <c r="B10" s="84" t="s">
        <v>71</v>
      </c>
      <c r="C10" s="85">
        <f t="array" ref="C10:I15">(DATE(Config!$C$13,'Formulas, No borrar'!$P$6,1)-WEEKDAY(DATE(Config!$C$13,'Formulas, No borrar'!$P$6,1),1)+1)+(COLUMN($C$10:$I$10)-COLUMN($C$10)+1)+((ROW($C$10:$C$15)-ROW($C$10))*7)</f>
        <v>45656</v>
      </c>
      <c r="D10" s="85">
        <v>45657</v>
      </c>
      <c r="E10" s="86">
        <v>45658</v>
      </c>
      <c r="F10" s="86">
        <v>45659</v>
      </c>
      <c r="G10" s="86">
        <v>45660</v>
      </c>
      <c r="H10" s="86">
        <v>45661</v>
      </c>
      <c r="I10" s="86">
        <v>45662</v>
      </c>
      <c r="J10" s="6"/>
      <c r="K10" s="110">
        <f>COUNTIF(Q22:Q122,K9)</f>
        <v>5</v>
      </c>
      <c r="L10" s="103">
        <f>IFERROR(COUNTIFS(Q22:Q122,K9)/COUNTIFS(Q22:Q122,"&lt;&gt;"),"")</f>
        <v>0.41666666666666669</v>
      </c>
      <c r="M10" s="111">
        <f>COUNTIF(Q22:Q122,M9)</f>
        <v>4</v>
      </c>
      <c r="N10" s="103">
        <f>IFERROR(COUNTIFS(Q22:Q122,M9)/COUNTIFS(Q22:Q122,"&lt;&gt;"),"")</f>
        <v>0.33333333333333331</v>
      </c>
      <c r="O10" s="111">
        <f>COUNTIF(Q22:Q122,O9)</f>
        <v>3</v>
      </c>
      <c r="P10" s="103">
        <f>IFERROR(COUNTIFS(Q22:Q122,O9)/COUNTIFS(Q22:Q122,"&lt;&gt;"),"")</f>
        <v>0.25</v>
      </c>
    </row>
    <row r="11" spans="2:18" ht="25">
      <c r="B11" s="84" t="s">
        <v>72</v>
      </c>
      <c r="C11" s="86">
        <v>45663</v>
      </c>
      <c r="D11" s="86">
        <v>45664</v>
      </c>
      <c r="E11" s="86">
        <v>45665</v>
      </c>
      <c r="F11" s="86">
        <v>45666</v>
      </c>
      <c r="G11" s="86">
        <v>45667</v>
      </c>
      <c r="H11" s="86">
        <v>45668</v>
      </c>
      <c r="I11" s="86">
        <v>45669</v>
      </c>
      <c r="J11" s="8"/>
      <c r="K11" s="93"/>
      <c r="L11" s="9"/>
      <c r="M11" s="10"/>
      <c r="N11" s="10"/>
      <c r="O11" s="10"/>
      <c r="P11" s="10"/>
      <c r="R11" s="10"/>
    </row>
    <row r="12" spans="2:18" ht="25">
      <c r="B12" s="84" t="s">
        <v>73</v>
      </c>
      <c r="C12" s="86">
        <v>45670</v>
      </c>
      <c r="D12" s="87">
        <v>45671</v>
      </c>
      <c r="E12" s="87">
        <v>45672</v>
      </c>
      <c r="F12" s="86">
        <v>45673</v>
      </c>
      <c r="G12" s="86">
        <v>45674</v>
      </c>
      <c r="H12" s="86">
        <v>45675</v>
      </c>
      <c r="I12" s="86">
        <v>45676</v>
      </c>
      <c r="J12" s="8"/>
    </row>
    <row r="13" spans="2:18" ht="25">
      <c r="B13" s="84" t="s">
        <v>74</v>
      </c>
      <c r="C13" s="86">
        <v>45677</v>
      </c>
      <c r="D13" s="87">
        <v>45678</v>
      </c>
      <c r="E13" s="87">
        <v>45679</v>
      </c>
      <c r="F13" s="86">
        <v>45680</v>
      </c>
      <c r="G13" s="86">
        <v>45681</v>
      </c>
      <c r="H13" s="86">
        <v>45682</v>
      </c>
      <c r="I13" s="86">
        <v>45683</v>
      </c>
      <c r="J13" s="6"/>
      <c r="K13" s="242" t="s">
        <v>65</v>
      </c>
      <c r="L13" s="242"/>
      <c r="M13" s="241" t="s">
        <v>66</v>
      </c>
      <c r="N13" s="242"/>
      <c r="O13" s="241" t="s">
        <v>67</v>
      </c>
      <c r="P13" s="243"/>
      <c r="Q13" s="249" t="s">
        <v>125</v>
      </c>
      <c r="R13" s="250"/>
    </row>
    <row r="14" spans="2:18" ht="25">
      <c r="B14" s="84" t="s">
        <v>75</v>
      </c>
      <c r="C14" s="86">
        <v>45684</v>
      </c>
      <c r="D14" s="87">
        <v>45685</v>
      </c>
      <c r="E14" s="87">
        <v>45686</v>
      </c>
      <c r="F14" s="86">
        <v>45687</v>
      </c>
      <c r="G14" s="87">
        <v>45688</v>
      </c>
      <c r="H14" s="86">
        <v>45689</v>
      </c>
      <c r="I14" s="86">
        <v>45690</v>
      </c>
      <c r="J14" s="6"/>
      <c r="K14" s="251">
        <f>COUNTIF(C22:C756,"&lt;&gt;")</f>
        <v>12</v>
      </c>
      <c r="L14" s="251"/>
      <c r="M14" s="246">
        <f>SUM(N22:N756)</f>
        <v>6458</v>
      </c>
      <c r="N14" s="247"/>
      <c r="O14" s="244">
        <f>SUM(K22:K756)</f>
        <v>470</v>
      </c>
      <c r="P14" s="245"/>
      <c r="Q14" s="177">
        <f>SUMIFS(K22:K122,Q22:Q122,O9)</f>
        <v>170</v>
      </c>
      <c r="R14" s="178"/>
    </row>
    <row r="15" spans="2:18" ht="25">
      <c r="B15" s="84" t="s">
        <v>76</v>
      </c>
      <c r="C15" s="86">
        <v>45691</v>
      </c>
      <c r="D15" s="87">
        <v>45692</v>
      </c>
      <c r="E15" s="87">
        <v>45693</v>
      </c>
      <c r="F15" s="86">
        <v>45694</v>
      </c>
      <c r="G15" s="87">
        <v>45695</v>
      </c>
      <c r="H15" s="86">
        <v>45696</v>
      </c>
      <c r="I15" s="86">
        <v>45697</v>
      </c>
      <c r="J15" s="6"/>
      <c r="K15" s="100"/>
      <c r="L15" s="97"/>
      <c r="M15" s="98"/>
      <c r="N15" s="99"/>
      <c r="O15" s="101"/>
      <c r="P15" s="100"/>
      <c r="Q15" s="102"/>
    </row>
    <row r="17" spans="2:19" ht="17.5">
      <c r="B17" s="96" t="s">
        <v>93</v>
      </c>
      <c r="C17" s="252">
        <f ca="1">TODAY()</f>
        <v>45645</v>
      </c>
      <c r="D17" s="252"/>
      <c r="E17" s="252"/>
      <c r="F17" s="252"/>
      <c r="G17" s="95"/>
      <c r="H17" s="95"/>
      <c r="I17" s="95"/>
      <c r="J17" s="112"/>
      <c r="K17" s="112"/>
      <c r="L17" s="112"/>
      <c r="M17" s="112"/>
      <c r="N17" s="112"/>
      <c r="O17" s="112"/>
      <c r="P17" s="112"/>
      <c r="Q17" s="112"/>
      <c r="R17" s="179"/>
      <c r="S17" s="112"/>
    </row>
    <row r="18" spans="2:19" ht="17.5">
      <c r="B18" s="132">
        <v>1</v>
      </c>
      <c r="C18" s="13" t="s">
        <v>11</v>
      </c>
      <c r="D18" s="48" t="s">
        <v>94</v>
      </c>
      <c r="E18"/>
      <c r="F18"/>
      <c r="G18" s="14"/>
      <c r="J18" s="12"/>
    </row>
    <row r="19" spans="2:19" ht="17.5">
      <c r="B19" s="124">
        <v>1</v>
      </c>
      <c r="C19" s="13" t="s">
        <v>11</v>
      </c>
      <c r="D19" s="48" t="s">
        <v>120</v>
      </c>
      <c r="E19" s="48"/>
      <c r="F19" s="48"/>
      <c r="G19" s="48"/>
      <c r="H19" s="15"/>
      <c r="I19" s="15"/>
      <c r="J19" s="11"/>
    </row>
    <row r="20" spans="2:19" ht="9" customHeight="1">
      <c r="B20" s="16"/>
      <c r="C20" s="16"/>
      <c r="D20" s="16"/>
      <c r="E20" s="16"/>
      <c r="F20" s="15"/>
      <c r="G20" s="15"/>
      <c r="H20" s="15"/>
      <c r="I20" s="15"/>
      <c r="J20" s="7"/>
      <c r="K20" s="92"/>
      <c r="L20" s="92"/>
      <c r="M20" s="17"/>
      <c r="N20" s="17"/>
      <c r="O20" s="18"/>
      <c r="P20" s="94"/>
      <c r="Q20" s="18"/>
    </row>
    <row r="21" spans="2:19" ht="17.5">
      <c r="B21" s="131" t="s">
        <v>12</v>
      </c>
      <c r="C21" s="238" t="s">
        <v>88</v>
      </c>
      <c r="D21" s="238"/>
      <c r="E21" s="238"/>
      <c r="F21" s="238"/>
      <c r="G21" s="238"/>
      <c r="H21" s="238"/>
      <c r="I21" s="238"/>
      <c r="J21" s="131" t="s">
        <v>46</v>
      </c>
      <c r="K21" s="131" t="s">
        <v>89</v>
      </c>
      <c r="L21" s="131" t="s">
        <v>79</v>
      </c>
      <c r="M21" s="131" t="s">
        <v>90</v>
      </c>
      <c r="N21" s="131" t="s">
        <v>118</v>
      </c>
      <c r="O21" s="131" t="s">
        <v>91</v>
      </c>
      <c r="P21" s="131" t="s">
        <v>120</v>
      </c>
      <c r="Q21" s="131" t="s">
        <v>47</v>
      </c>
      <c r="R21" s="131" t="s">
        <v>92</v>
      </c>
      <c r="S21" s="131" t="s">
        <v>171</v>
      </c>
    </row>
    <row r="22" spans="2:19" ht="17.5">
      <c r="B22" s="104">
        <v>1</v>
      </c>
      <c r="C22" s="228" t="s">
        <v>98</v>
      </c>
      <c r="D22" s="228"/>
      <c r="E22" s="228"/>
      <c r="F22" s="228"/>
      <c r="G22" s="228"/>
      <c r="H22" s="228"/>
      <c r="I22" s="228"/>
      <c r="J22" s="108" t="s">
        <v>61</v>
      </c>
      <c r="K22" s="105">
        <v>100</v>
      </c>
      <c r="L22" s="128">
        <f>IF(ISBLANK(C22),"",IF(Q22=$O$9,SUMIFS('LISTA DE INVENTARIO'!$K$22:$K756,'LISTA DE INVENTARIO'!$C$22:$C756,C22,$Q$22:$Q756,$O$9)-SUMIFS('SEGUIMIENTO DE INVENTARIO'!$L$21:$L725,'SEGUIMIENTO DE INVENTARIO'!$C$21:$C725,C22),SUMIFS('LISTA DE INVENTARIO'!$K$22:$K756,'LISTA DE INVENTARIO'!$C$22:$C756,C22,$Q$22:$Q756,$O$9)-SUMIFS('SEGUIMIENTO DE INVENTARIO'!$L$21:$L725,'SEGUIMIENTO DE INVENTARIO'!$C$21:$C725,C22)))</f>
        <v>10</v>
      </c>
      <c r="M22" s="106">
        <v>14</v>
      </c>
      <c r="N22" s="129">
        <f>IF(ISBLANK(C22)," ",K22*M22)</f>
        <v>1400</v>
      </c>
      <c r="O22" s="129">
        <f>IF(ISBLANK(C22)," ",K22*M22)</f>
        <v>1400</v>
      </c>
      <c r="P22" s="107">
        <v>45336</v>
      </c>
      <c r="Q22" s="108" t="s">
        <v>59</v>
      </c>
      <c r="R22" s="128" t="str" cm="1">
        <f t="array" aca="1" ref="R22:R1021" ca="1">IF($P$22:$P1021&lt;&gt;"",IF(($P$22:$P1021-C17)&lt;0,"✓",($P$22:$P1021-C17)),"")</f>
        <v>✓</v>
      </c>
      <c r="S22" s="108"/>
    </row>
    <row r="23" spans="2:19" ht="17.5">
      <c r="B23" s="104">
        <v>2</v>
      </c>
      <c r="C23" s="228" t="s">
        <v>95</v>
      </c>
      <c r="D23" s="228"/>
      <c r="E23" s="228"/>
      <c r="F23" s="228"/>
      <c r="G23" s="228"/>
      <c r="H23" s="228"/>
      <c r="I23" s="228"/>
      <c r="J23" s="108" t="s">
        <v>54</v>
      </c>
      <c r="K23" s="105">
        <v>20</v>
      </c>
      <c r="L23" s="128">
        <f>IF(ISBLANK(C23),"",IF(Q23=$O$9,SUMIFS('LISTA DE INVENTARIO'!$K$22:$K757,'LISTA DE INVENTARIO'!$C$22:$C757,C23,$Q$22:$Q757,$O$9)-SUMIFS('SEGUIMIENTO DE INVENTARIO'!$L$21:$L726,'SEGUIMIENTO DE INVENTARIO'!$C$21:$C726,C23),SUMIFS('LISTA DE INVENTARIO'!$K$22:$K757,'LISTA DE INVENTARIO'!$C$22:$C757,C23,$Q$22:$Q757,$O$9)-SUMIFS('SEGUIMIENTO DE INVENTARIO'!$L$21:$L726,'SEGUIMIENTO DE INVENTARIO'!$C$21:$C726,C23)))</f>
        <v>17</v>
      </c>
      <c r="M23" s="106">
        <v>8</v>
      </c>
      <c r="N23" s="130">
        <f t="shared" ref="N23:N86" si="0">IF(ISBLANK(C23)," ",K23*M23)</f>
        <v>160</v>
      </c>
      <c r="O23" s="129">
        <f>IF(ISBLANK(C23)," ",K23*M23+O22)</f>
        <v>1560</v>
      </c>
      <c r="P23" s="107">
        <v>45316</v>
      </c>
      <c r="Q23" s="108" t="s">
        <v>59</v>
      </c>
      <c r="R23" s="128" t="str">
        <f ca="1"/>
        <v>✓</v>
      </c>
      <c r="S23" s="108"/>
    </row>
    <row r="24" spans="2:19" ht="17.5">
      <c r="B24" s="104">
        <v>3</v>
      </c>
      <c r="C24" s="228" t="s">
        <v>96</v>
      </c>
      <c r="D24" s="228"/>
      <c r="E24" s="228"/>
      <c r="F24" s="228"/>
      <c r="G24" s="228"/>
      <c r="H24" s="228"/>
      <c r="I24" s="228"/>
      <c r="J24" s="108" t="s">
        <v>61</v>
      </c>
      <c r="K24" s="105">
        <v>45</v>
      </c>
      <c r="L24" s="128">
        <f>IF(ISBLANK(C24),"",IF(Q24=$O$9,SUMIFS('LISTA DE INVENTARIO'!$K$22:$K758,'LISTA DE INVENTARIO'!$C$22:$C758,C24,$Q$22:$Q758,$O$9)-SUMIFS('SEGUIMIENTO DE INVENTARIO'!$L$21:$L1026,'SEGUIMIENTO DE INVENTARIO'!$C$21:$C1026,C24),SUMIFS('LISTA DE INVENTARIO'!$K$22:$K758,'LISTA DE INVENTARIO'!$C$22:$C758,C24,$Q$22:$Q758,$O$9)-SUMIFS('SEGUIMIENTO DE INVENTARIO'!$L$21:$L1026,'SEGUIMIENTO DE INVENTARIO'!$C$21:$C1026,C24)))</f>
        <v>-15</v>
      </c>
      <c r="M24" s="106">
        <v>9</v>
      </c>
      <c r="N24" s="130">
        <f t="shared" si="0"/>
        <v>405</v>
      </c>
      <c r="O24" s="129">
        <f t="shared" ref="O24:O87" si="1">IF(ISBLANK(C24)," ",K24*M24+O23)</f>
        <v>1965</v>
      </c>
      <c r="P24" s="107">
        <v>45316</v>
      </c>
      <c r="Q24" s="108" t="s">
        <v>51</v>
      </c>
      <c r="R24" s="128" t="str">
        <f ca="1"/>
        <v>✓</v>
      </c>
      <c r="S24" s="108"/>
    </row>
    <row r="25" spans="2:19" ht="17.5">
      <c r="B25" s="104">
        <v>4</v>
      </c>
      <c r="C25" s="228" t="s">
        <v>97</v>
      </c>
      <c r="D25" s="228"/>
      <c r="E25" s="228"/>
      <c r="F25" s="228"/>
      <c r="G25" s="228"/>
      <c r="H25" s="228"/>
      <c r="I25" s="228"/>
      <c r="J25" s="108" t="s">
        <v>50</v>
      </c>
      <c r="K25" s="105">
        <v>50</v>
      </c>
      <c r="L25" s="128">
        <f>IF(ISBLANK(C25),"",IF(Q25=$O$9,SUMIFS('LISTA DE INVENTARIO'!$K$22:$K759,'LISTA DE INVENTARIO'!$C$22:$C759,C25,$Q$22:$Q759,$O$9)-SUMIFS('SEGUIMIENTO DE INVENTARIO'!$L$21:$L1027,'SEGUIMIENTO DE INVENTARIO'!$C$21:$C1027,C25),SUMIFS('LISTA DE INVENTARIO'!$K$22:$K759,'LISTA DE INVENTARIO'!$C$22:$C759,C25,$Q$22:$Q759,$O$9)-SUMIFS('SEGUIMIENTO DE INVENTARIO'!$L$21:$L1027,'SEGUIMIENTO DE INVENTARIO'!$C$21:$C1027,C25)))</f>
        <v>7</v>
      </c>
      <c r="M25" s="106">
        <v>12</v>
      </c>
      <c r="N25" s="130">
        <f>IF(ISBLANK(C25)," ",K25*M25)</f>
        <v>600</v>
      </c>
      <c r="O25" s="129">
        <f>IF(ISBLANK(C25)," ",K25*M25+O24)</f>
        <v>2565</v>
      </c>
      <c r="P25" s="107">
        <v>45321</v>
      </c>
      <c r="Q25" s="108" t="s">
        <v>59</v>
      </c>
      <c r="R25" s="128" t="str">
        <f ca="1"/>
        <v>✓</v>
      </c>
      <c r="S25" s="108"/>
    </row>
    <row r="26" spans="2:19" ht="17.5">
      <c r="B26" s="104">
        <v>5</v>
      </c>
      <c r="C26" s="228" t="s">
        <v>201</v>
      </c>
      <c r="D26" s="228"/>
      <c r="E26" s="228"/>
      <c r="F26" s="228"/>
      <c r="G26" s="228"/>
      <c r="H26" s="228"/>
      <c r="I26" s="228"/>
      <c r="J26" s="108" t="s">
        <v>50</v>
      </c>
      <c r="K26" s="105">
        <v>60</v>
      </c>
      <c r="L26" s="128">
        <f>IF(ISBLANK(C26),"",IF(Q26=$O$9,SUMIFS('LISTA DE INVENTARIO'!$K$22:$K760,'LISTA DE INVENTARIO'!$C$22:$C760,C26,$Q$22:$Q760,$O$9)-SUMIFS('SEGUIMIENTO DE INVENTARIO'!$L$21:$L1028,'SEGUIMIENTO DE INVENTARIO'!$C$21:$C1028,C26),SUMIFS('LISTA DE INVENTARIO'!$K$22:$K760,'LISTA DE INVENTARIO'!$C$22:$C760,C26,$Q$22:$Q760,$O$9)-SUMIFS('SEGUIMIENTO DE INVENTARIO'!$L$21:$L1028,'SEGUIMIENTO DE INVENTARIO'!$C$21:$C1028,C26)))</f>
        <v>0</v>
      </c>
      <c r="M26" s="106">
        <v>14</v>
      </c>
      <c r="N26" s="130">
        <f t="shared" si="0"/>
        <v>840</v>
      </c>
      <c r="O26" s="129">
        <f t="shared" si="1"/>
        <v>3405</v>
      </c>
      <c r="P26" s="107">
        <v>45321</v>
      </c>
      <c r="Q26" s="108" t="s">
        <v>55</v>
      </c>
      <c r="R26" s="128" t="str">
        <f ca="1"/>
        <v>✓</v>
      </c>
      <c r="S26" s="108"/>
    </row>
    <row r="27" spans="2:19" ht="17.5">
      <c r="B27" s="104">
        <v>6</v>
      </c>
      <c r="C27" s="228" t="s">
        <v>194</v>
      </c>
      <c r="D27" s="228"/>
      <c r="E27" s="228"/>
      <c r="F27" s="228"/>
      <c r="G27" s="228"/>
      <c r="H27" s="228"/>
      <c r="I27" s="228"/>
      <c r="J27" s="108" t="s">
        <v>58</v>
      </c>
      <c r="K27" s="105">
        <v>50</v>
      </c>
      <c r="L27" s="128">
        <f>IF(ISBLANK(C27),"",IF(Q27=$O$9,SUMIFS('LISTA DE INVENTARIO'!$K$22:$K761,'LISTA DE INVENTARIO'!$C$22:$C761,C27,$Q$22:$Q761,$O$9)-SUMIFS('SEGUIMIENTO DE INVENTARIO'!$L$21:$L1029,'SEGUIMIENTO DE INVENTARIO'!$C$21:$C1029,C27),SUMIFS('LISTA DE INVENTARIO'!$K$22:$K761,'LISTA DE INVENTARIO'!$C$22:$C761,C27,$Q$22:$Q761,$O$9)-SUMIFS('SEGUIMIENTO DE INVENTARIO'!$L$21:$L1029,'SEGUIMIENTO DE INVENTARIO'!$C$21:$C1029,C27)))</f>
        <v>-2</v>
      </c>
      <c r="M27" s="106">
        <v>16</v>
      </c>
      <c r="N27" s="130">
        <f t="shared" si="0"/>
        <v>800</v>
      </c>
      <c r="O27" s="129">
        <f t="shared" si="1"/>
        <v>4205</v>
      </c>
      <c r="P27" s="107">
        <v>45321</v>
      </c>
      <c r="Q27" s="108" t="s">
        <v>51</v>
      </c>
      <c r="R27" s="128" t="str">
        <f ca="1"/>
        <v>✓</v>
      </c>
      <c r="S27" s="108"/>
    </row>
    <row r="28" spans="2:19" ht="17.5">
      <c r="B28" s="104">
        <v>7</v>
      </c>
      <c r="C28" s="228" t="s">
        <v>99</v>
      </c>
      <c r="D28" s="228"/>
      <c r="E28" s="228"/>
      <c r="F28" s="228"/>
      <c r="G28" s="228"/>
      <c r="H28" s="228"/>
      <c r="I28" s="228"/>
      <c r="J28" s="108" t="s">
        <v>63</v>
      </c>
      <c r="K28" s="105">
        <v>25</v>
      </c>
      <c r="L28" s="128">
        <f>IF(ISBLANK(C28),"",IF(Q28=$O$9,SUMIFS('LISTA DE INVENTARIO'!$K$22:$K762,'LISTA DE INVENTARIO'!$C$22:$C762,C28,$Q$22:$Q762,$O$9)-SUMIFS('SEGUIMIENTO DE INVENTARIO'!$L$21:$L1030,'SEGUIMIENTO DE INVENTARIO'!$C$21:$C1030,C28),SUMIFS('LISTA DE INVENTARIO'!$K$22:$K762,'LISTA DE INVENTARIO'!$C$22:$C762,C28,$Q$22:$Q762,$O$9)-SUMIFS('SEGUIMIENTO DE INVENTARIO'!$L$21:$L1030,'SEGUIMIENTO DE INVENTARIO'!$C$21:$C1030,C28)))</f>
        <v>-1</v>
      </c>
      <c r="M28" s="106">
        <v>9</v>
      </c>
      <c r="N28" s="130">
        <f t="shared" si="0"/>
        <v>225</v>
      </c>
      <c r="O28" s="129">
        <f t="shared" si="1"/>
        <v>4430</v>
      </c>
      <c r="P28" s="107">
        <v>45321</v>
      </c>
      <c r="Q28" s="108" t="s">
        <v>51</v>
      </c>
      <c r="R28" s="128" t="str">
        <f ca="1"/>
        <v>✓</v>
      </c>
      <c r="S28" s="108"/>
    </row>
    <row r="29" spans="2:19" ht="17.5">
      <c r="B29" s="104">
        <v>8</v>
      </c>
      <c r="C29" s="228" t="s">
        <v>195</v>
      </c>
      <c r="D29" s="228"/>
      <c r="E29" s="228"/>
      <c r="F29" s="228"/>
      <c r="G29" s="228"/>
      <c r="H29" s="228"/>
      <c r="I29" s="228"/>
      <c r="J29" s="108" t="s">
        <v>63</v>
      </c>
      <c r="K29" s="105">
        <v>48</v>
      </c>
      <c r="L29" s="128">
        <f>IF(ISBLANK(C29),"",IF(Q29=$O$9,SUMIFS('LISTA DE INVENTARIO'!$K$22:$K763,'LISTA DE INVENTARIO'!$C$22:$C763,C29,$Q$22:$Q763,$O$9)-SUMIFS('SEGUIMIENTO DE INVENTARIO'!$L$21:$L1031,'SEGUIMIENTO DE INVENTARIO'!$C$21:$C1031,C29),SUMIFS('LISTA DE INVENTARIO'!$K$22:$K763,'LISTA DE INVENTARIO'!$C$22:$C763,C29,$Q$22:$Q763,$O$9)-SUMIFS('SEGUIMIENTO DE INVENTARIO'!$L$21:$L1031,'SEGUIMIENTO DE INVENTARIO'!$C$21:$C1031,C29)))</f>
        <v>-2</v>
      </c>
      <c r="M29" s="106">
        <v>15</v>
      </c>
      <c r="N29" s="130">
        <f t="shared" si="0"/>
        <v>720</v>
      </c>
      <c r="O29" s="129">
        <f t="shared" si="1"/>
        <v>5150</v>
      </c>
      <c r="P29" s="107">
        <v>45321</v>
      </c>
      <c r="Q29" s="108" t="s">
        <v>51</v>
      </c>
      <c r="R29" s="128" t="str">
        <f ca="1"/>
        <v>✓</v>
      </c>
      <c r="S29" s="108"/>
    </row>
    <row r="30" spans="2:19" ht="17.5">
      <c r="B30" s="104">
        <v>9</v>
      </c>
      <c r="C30" s="228" t="s">
        <v>196</v>
      </c>
      <c r="D30" s="228"/>
      <c r="E30" s="228"/>
      <c r="F30" s="228"/>
      <c r="G30" s="228"/>
      <c r="H30" s="228"/>
      <c r="I30" s="228"/>
      <c r="J30" s="108" t="s">
        <v>54</v>
      </c>
      <c r="K30" s="105">
        <v>18</v>
      </c>
      <c r="L30" s="128">
        <f>IF(ISBLANK(C30),"",IF(Q30=$O$9,SUMIFS('LISTA DE INVENTARIO'!$K$22:$K764,'LISTA DE INVENTARIO'!$C$22:$C764,C30,$Q$22:$Q764,$O$9)-SUMIFS('SEGUIMIENTO DE INVENTARIO'!$L$21:$L1032,'SEGUIMIENTO DE INVENTARIO'!$C$21:$C1032,C30),SUMIFS('LISTA DE INVENTARIO'!$K$22:$K764,'LISTA DE INVENTARIO'!$C$22:$C764,C30,$Q$22:$Q764,$O$9)-SUMIFS('SEGUIMIENTO DE INVENTARIO'!$L$21:$L1032,'SEGUIMIENTO DE INVENTARIO'!$C$21:$C1032,C30)))</f>
        <v>-7</v>
      </c>
      <c r="M30" s="106">
        <v>16</v>
      </c>
      <c r="N30" s="130">
        <f t="shared" si="0"/>
        <v>288</v>
      </c>
      <c r="O30" s="129">
        <f t="shared" si="1"/>
        <v>5438</v>
      </c>
      <c r="P30" s="107">
        <v>45321</v>
      </c>
      <c r="Q30" s="108" t="s">
        <v>55</v>
      </c>
      <c r="R30" s="128" t="str">
        <f ca="1"/>
        <v>✓</v>
      </c>
      <c r="S30" s="108"/>
    </row>
    <row r="31" spans="2:19" ht="17.5">
      <c r="B31" s="104">
        <v>10</v>
      </c>
      <c r="C31" s="228" t="s">
        <v>197</v>
      </c>
      <c r="D31" s="228"/>
      <c r="E31" s="228"/>
      <c r="F31" s="228"/>
      <c r="G31" s="228"/>
      <c r="H31" s="228"/>
      <c r="I31" s="228"/>
      <c r="J31" s="108" t="s">
        <v>50</v>
      </c>
      <c r="K31" s="105">
        <v>18</v>
      </c>
      <c r="L31" s="128">
        <f>IF(ISBLANK(C31),"",IF(Q31=$O$9,SUMIFS('LISTA DE INVENTARIO'!$K$22:$K765,'LISTA DE INVENTARIO'!$C$22:$C765,C31,$Q$22:$Q765,$O$9)-SUMIFS('SEGUIMIENTO DE INVENTARIO'!$L$21:$L1033,'SEGUIMIENTO DE INVENTARIO'!$C$21:$C1033,C31),SUMIFS('LISTA DE INVENTARIO'!$K$22:$K765,'LISTA DE INVENTARIO'!$C$22:$C765,C31,$Q$22:$Q765,$O$9)-SUMIFS('SEGUIMIENTO DE INVENTARIO'!$L$21:$L1033,'SEGUIMIENTO DE INVENTARIO'!$C$21:$C1033,C31)))</f>
        <v>-8</v>
      </c>
      <c r="M31" s="106">
        <v>16</v>
      </c>
      <c r="N31" s="130">
        <f t="shared" si="0"/>
        <v>288</v>
      </c>
      <c r="O31" s="129">
        <f t="shared" si="1"/>
        <v>5726</v>
      </c>
      <c r="P31" s="107">
        <v>45306</v>
      </c>
      <c r="Q31" s="108" t="s">
        <v>51</v>
      </c>
      <c r="R31" s="128" t="str">
        <f ca="1"/>
        <v>✓</v>
      </c>
      <c r="S31" s="108"/>
    </row>
    <row r="32" spans="2:19" ht="17.5">
      <c r="B32" s="104">
        <v>11</v>
      </c>
      <c r="C32" s="228" t="s">
        <v>198</v>
      </c>
      <c r="D32" s="228"/>
      <c r="E32" s="228"/>
      <c r="F32" s="228"/>
      <c r="G32" s="228"/>
      <c r="H32" s="228"/>
      <c r="I32" s="228"/>
      <c r="J32" s="108" t="s">
        <v>50</v>
      </c>
      <c r="K32" s="105">
        <v>20</v>
      </c>
      <c r="L32" s="128">
        <f>IF(ISBLANK(C32),"",IF(Q32=$O$9,SUMIFS('LISTA DE INVENTARIO'!$K$22:$K766,'LISTA DE INVENTARIO'!$C$22:$C766,C32,$Q$22:$Q766,$O$9)-SUMIFS('SEGUIMIENTO DE INVENTARIO'!$L$21:$L1034,'SEGUIMIENTO DE INVENTARIO'!$C$21:$C1034,C32),SUMIFS('LISTA DE INVENTARIO'!$K$22:$K766,'LISTA DE INVENTARIO'!$C$22:$C766,C32,$Q$22:$Q766,$O$9)-SUMIFS('SEGUIMIENTO DE INVENTARIO'!$L$21:$L1034,'SEGUIMIENTO DE INVENTARIO'!$C$21:$C1034,C32)))</f>
        <v>-1</v>
      </c>
      <c r="M32" s="106">
        <v>23</v>
      </c>
      <c r="N32" s="130">
        <f t="shared" si="0"/>
        <v>460</v>
      </c>
      <c r="O32" s="129">
        <f t="shared" si="1"/>
        <v>6186</v>
      </c>
      <c r="P32" s="107">
        <v>45321</v>
      </c>
      <c r="Q32" s="108" t="s">
        <v>55</v>
      </c>
      <c r="R32" s="128" t="str">
        <f ca="1"/>
        <v>✓</v>
      </c>
      <c r="S32" s="108"/>
    </row>
    <row r="33" spans="2:19" ht="17.5">
      <c r="B33" s="104">
        <v>12</v>
      </c>
      <c r="C33" s="228" t="s">
        <v>199</v>
      </c>
      <c r="D33" s="228"/>
      <c r="E33" s="228"/>
      <c r="F33" s="228"/>
      <c r="G33" s="228"/>
      <c r="H33" s="228"/>
      <c r="I33" s="228"/>
      <c r="J33" s="108" t="s">
        <v>54</v>
      </c>
      <c r="K33" s="105">
        <v>16</v>
      </c>
      <c r="L33" s="128">
        <f>IF(ISBLANK(C33),"",IF(Q33=$O$9,SUMIFS('LISTA DE INVENTARIO'!$K$22:$K767,'LISTA DE INVENTARIO'!$C$22:$C767,C33,$Q$22:$Q767,$O$9)-SUMIFS('SEGUIMIENTO DE INVENTARIO'!$L$21:$L1035,'SEGUIMIENTO DE INVENTARIO'!$C$21:$C1035,C33),SUMIFS('LISTA DE INVENTARIO'!$K$22:$K767,'LISTA DE INVENTARIO'!$C$22:$C767,C33,$Q$22:$Q767,$O$9)-SUMIFS('SEGUIMIENTO DE INVENTARIO'!$L$21:$L1035,'SEGUIMIENTO DE INVENTARIO'!$C$21:$C1035,C33)))</f>
        <v>0</v>
      </c>
      <c r="M33" s="106">
        <v>17</v>
      </c>
      <c r="N33" s="130">
        <f t="shared" si="0"/>
        <v>272</v>
      </c>
      <c r="O33" s="129">
        <f t="shared" si="1"/>
        <v>6458</v>
      </c>
      <c r="P33" s="107">
        <v>45311</v>
      </c>
      <c r="Q33" s="108" t="s">
        <v>55</v>
      </c>
      <c r="R33" s="128" t="str">
        <f ca="1"/>
        <v>✓</v>
      </c>
      <c r="S33" s="108"/>
    </row>
    <row r="34" spans="2:19" ht="17.5">
      <c r="B34" s="104">
        <v>13</v>
      </c>
      <c r="C34" s="229"/>
      <c r="D34" s="230"/>
      <c r="E34" s="230"/>
      <c r="F34" s="230"/>
      <c r="G34" s="230"/>
      <c r="H34" s="230"/>
      <c r="I34" s="231"/>
      <c r="J34" s="108"/>
      <c r="K34" s="105"/>
      <c r="L34" s="128" t="str">
        <f>IF(ISBLANK(C34),"",IF(Q34=$O$9,SUMIFS('LISTA DE INVENTARIO'!$K$22:$K768,'LISTA DE INVENTARIO'!$C$22:$C768,C34,$Q$22:$Q768,$O$9)-SUMIFS('SEGUIMIENTO DE INVENTARIO'!$L$21:$L1036,'SEGUIMIENTO DE INVENTARIO'!$C$21:$C1036,C34),SUMIFS('LISTA DE INVENTARIO'!$K$22:$K768,'LISTA DE INVENTARIO'!$C$22:$C768,C34,$Q$22:$Q768,$O$9)-SUMIFS('SEGUIMIENTO DE INVENTARIO'!$L$21:$L1036,'SEGUIMIENTO DE INVENTARIO'!$C$21:$C1036,C34)))</f>
        <v/>
      </c>
      <c r="M34" s="106"/>
      <c r="N34" s="130" t="str">
        <f t="shared" si="0"/>
        <v xml:space="preserve"> </v>
      </c>
      <c r="O34" s="129" t="str">
        <f t="shared" si="1"/>
        <v xml:space="preserve"> </v>
      </c>
      <c r="P34" s="107"/>
      <c r="Q34" s="108"/>
      <c r="R34" s="128" t="str">
        <f ca="1"/>
        <v/>
      </c>
      <c r="S34" s="108"/>
    </row>
    <row r="35" spans="2:19" ht="17.5">
      <c r="B35" s="104">
        <v>14</v>
      </c>
      <c r="C35" s="228"/>
      <c r="D35" s="228"/>
      <c r="E35" s="228"/>
      <c r="F35" s="228"/>
      <c r="G35" s="228"/>
      <c r="H35" s="228"/>
      <c r="I35" s="228"/>
      <c r="J35" s="108"/>
      <c r="K35" s="105"/>
      <c r="L35" s="128" t="str">
        <f>IF(ISBLANK(C35),"",IF(Q35=$O$9,SUMIFS('LISTA DE INVENTARIO'!$K$22:$K769,'LISTA DE INVENTARIO'!$C$22:$C769,C35,$Q$22:$Q769,$O$9)-SUMIFS('SEGUIMIENTO DE INVENTARIO'!$L$21:$L1037,'SEGUIMIENTO DE INVENTARIO'!$C$21:$C1037,C35),SUMIFS('LISTA DE INVENTARIO'!$K$22:$K769,'LISTA DE INVENTARIO'!$C$22:$C769,C35,$Q$22:$Q769,$O$9)-SUMIFS('SEGUIMIENTO DE INVENTARIO'!$L$21:$L1037,'SEGUIMIENTO DE INVENTARIO'!$C$21:$C1037,C35)))</f>
        <v/>
      </c>
      <c r="M35" s="106"/>
      <c r="N35" s="130" t="str">
        <f t="shared" si="0"/>
        <v xml:space="preserve"> </v>
      </c>
      <c r="O35" s="129" t="str">
        <f t="shared" si="1"/>
        <v xml:space="preserve"> </v>
      </c>
      <c r="P35" s="107"/>
      <c r="Q35" s="108"/>
      <c r="R35" s="128" t="str">
        <f ca="1"/>
        <v/>
      </c>
      <c r="S35" s="108"/>
    </row>
    <row r="36" spans="2:19" ht="17.5">
      <c r="B36" s="104">
        <v>15</v>
      </c>
      <c r="C36" s="228"/>
      <c r="D36" s="228"/>
      <c r="E36" s="228"/>
      <c r="F36" s="228"/>
      <c r="G36" s="228"/>
      <c r="H36" s="228"/>
      <c r="I36" s="228"/>
      <c r="J36" s="108"/>
      <c r="K36" s="105"/>
      <c r="L36" s="128" t="str">
        <f>IF(ISBLANK(C36),"",IF(Q36=$O$9,SUMIFS('LISTA DE INVENTARIO'!$K$22:$K770,'LISTA DE INVENTARIO'!$C$22:$C770,C36,$Q$22:$Q770,$O$9)-SUMIFS('SEGUIMIENTO DE INVENTARIO'!$L$21:$L1038,'SEGUIMIENTO DE INVENTARIO'!$C$21:$C1038,C36),SUMIFS('LISTA DE INVENTARIO'!$K$22:$K770,'LISTA DE INVENTARIO'!$C$22:$C770,C36,$Q$22:$Q770,$O$9)-SUMIFS('SEGUIMIENTO DE INVENTARIO'!$L$21:$L1038,'SEGUIMIENTO DE INVENTARIO'!$C$21:$C1038,C36)))</f>
        <v/>
      </c>
      <c r="M36" s="106"/>
      <c r="N36" s="130" t="str">
        <f t="shared" si="0"/>
        <v xml:space="preserve"> </v>
      </c>
      <c r="O36" s="129" t="str">
        <f t="shared" si="1"/>
        <v xml:space="preserve"> </v>
      </c>
      <c r="P36" s="107"/>
      <c r="Q36" s="108"/>
      <c r="R36" s="128" t="str">
        <f ca="1"/>
        <v/>
      </c>
      <c r="S36" s="108"/>
    </row>
    <row r="37" spans="2:19" ht="17.5">
      <c r="B37" s="104">
        <v>16</v>
      </c>
      <c r="C37" s="228"/>
      <c r="D37" s="228"/>
      <c r="E37" s="228"/>
      <c r="F37" s="228"/>
      <c r="G37" s="228"/>
      <c r="H37" s="228"/>
      <c r="I37" s="228"/>
      <c r="J37" s="108"/>
      <c r="K37" s="105"/>
      <c r="L37" s="128" t="str">
        <f>IF(ISBLANK(C37),"",IF(Q37=$O$9,SUMIFS('LISTA DE INVENTARIO'!$K$22:$K771,'LISTA DE INVENTARIO'!$C$22:$C771,C37,$Q$22:$Q771,$O$9)-SUMIFS('SEGUIMIENTO DE INVENTARIO'!$L$21:$L1039,'SEGUIMIENTO DE INVENTARIO'!$C$21:$C1039,C37),SUMIFS('LISTA DE INVENTARIO'!$K$22:$K771,'LISTA DE INVENTARIO'!$C$22:$C771,C37,$Q$22:$Q771,$O$9)-SUMIFS('SEGUIMIENTO DE INVENTARIO'!$L$21:$L1039,'SEGUIMIENTO DE INVENTARIO'!$C$21:$C1039,C37)))</f>
        <v/>
      </c>
      <c r="M37" s="106"/>
      <c r="N37" s="130" t="str">
        <f t="shared" si="0"/>
        <v xml:space="preserve"> </v>
      </c>
      <c r="O37" s="129" t="str">
        <f t="shared" si="1"/>
        <v xml:space="preserve"> </v>
      </c>
      <c r="P37" s="107"/>
      <c r="Q37" s="108"/>
      <c r="R37" s="128" t="str">
        <f ca="1"/>
        <v/>
      </c>
      <c r="S37" s="108"/>
    </row>
    <row r="38" spans="2:19" ht="17.5">
      <c r="B38" s="104">
        <v>17</v>
      </c>
      <c r="C38" s="228"/>
      <c r="D38" s="228"/>
      <c r="E38" s="228"/>
      <c r="F38" s="228"/>
      <c r="G38" s="228"/>
      <c r="H38" s="228"/>
      <c r="I38" s="228"/>
      <c r="J38" s="108"/>
      <c r="K38" s="105"/>
      <c r="L38" s="128" t="str">
        <f>IF(ISBLANK(C38),"",IF(Q38=$O$9,SUMIFS('LISTA DE INVENTARIO'!$K$22:$K772,'LISTA DE INVENTARIO'!$C$22:$C772,C38,$Q$22:$Q772,$O$9)-SUMIFS('SEGUIMIENTO DE INVENTARIO'!$L$21:$L1040,'SEGUIMIENTO DE INVENTARIO'!$C$21:$C1040,C38),SUMIFS('LISTA DE INVENTARIO'!$K$22:$K772,'LISTA DE INVENTARIO'!$C$22:$C772,C38,$Q$22:$Q772,$O$9)-SUMIFS('SEGUIMIENTO DE INVENTARIO'!$L$21:$L1040,'SEGUIMIENTO DE INVENTARIO'!$C$21:$C1040,C38)))</f>
        <v/>
      </c>
      <c r="M38" s="106"/>
      <c r="N38" s="130" t="str">
        <f t="shared" si="0"/>
        <v xml:space="preserve"> </v>
      </c>
      <c r="O38" s="129" t="str">
        <f t="shared" si="1"/>
        <v xml:space="preserve"> </v>
      </c>
      <c r="P38" s="107"/>
      <c r="Q38" s="108"/>
      <c r="R38" s="128" t="str">
        <f ca="1"/>
        <v/>
      </c>
      <c r="S38" s="108"/>
    </row>
    <row r="39" spans="2:19" ht="17.5">
      <c r="B39" s="104">
        <v>18</v>
      </c>
      <c r="C39" s="228"/>
      <c r="D39" s="228"/>
      <c r="E39" s="228"/>
      <c r="F39" s="228"/>
      <c r="G39" s="228"/>
      <c r="H39" s="228"/>
      <c r="I39" s="228"/>
      <c r="J39" s="108"/>
      <c r="K39" s="105"/>
      <c r="L39" s="128" t="str">
        <f>IF(ISBLANK(C39),"",IF(Q39=$O$9,SUMIFS('LISTA DE INVENTARIO'!$K$22:$K773,'LISTA DE INVENTARIO'!$C$22:$C773,C39,$Q$22:$Q773,$O$9)-SUMIFS('SEGUIMIENTO DE INVENTARIO'!$L$21:$L1041,'SEGUIMIENTO DE INVENTARIO'!$C$21:$C1041,C39),SUMIFS('LISTA DE INVENTARIO'!$K$22:$K773,'LISTA DE INVENTARIO'!$C$22:$C773,C39,$Q$22:$Q773,$O$9)-SUMIFS('SEGUIMIENTO DE INVENTARIO'!$L$21:$L1041,'SEGUIMIENTO DE INVENTARIO'!$C$21:$C1041,C39)))</f>
        <v/>
      </c>
      <c r="M39" s="106"/>
      <c r="N39" s="130" t="str">
        <f t="shared" si="0"/>
        <v xml:space="preserve"> </v>
      </c>
      <c r="O39" s="129" t="str">
        <f t="shared" si="1"/>
        <v xml:space="preserve"> </v>
      </c>
      <c r="P39" s="107"/>
      <c r="Q39" s="108"/>
      <c r="R39" s="128" t="str">
        <f ca="1"/>
        <v/>
      </c>
      <c r="S39" s="108"/>
    </row>
    <row r="40" spans="2:19" ht="17.5">
      <c r="B40" s="104">
        <v>19</v>
      </c>
      <c r="C40" s="228"/>
      <c r="D40" s="228"/>
      <c r="E40" s="228"/>
      <c r="F40" s="228"/>
      <c r="G40" s="228"/>
      <c r="H40" s="228"/>
      <c r="I40" s="228"/>
      <c r="J40" s="108"/>
      <c r="K40" s="108"/>
      <c r="L40" s="128" t="str">
        <f>IF(ISBLANK(C40),"",IF(Q40=$O$9,SUMIFS('LISTA DE INVENTARIO'!$K$22:$K774,'LISTA DE INVENTARIO'!$C$22:$C774,C40,$Q$22:$Q774,$O$9)-SUMIFS('SEGUIMIENTO DE INVENTARIO'!$L$21:$L1042,'SEGUIMIENTO DE INVENTARIO'!$C$21:$C1042,C40),SUMIFS('LISTA DE INVENTARIO'!$K$22:$K774,'LISTA DE INVENTARIO'!$C$22:$C774,C40,$Q$22:$Q774,$O$9)-SUMIFS('SEGUIMIENTO DE INVENTARIO'!$L$21:$L1042,'SEGUIMIENTO DE INVENTARIO'!$C$21:$C1042,C40)))</f>
        <v/>
      </c>
      <c r="M40" s="106"/>
      <c r="N40" s="130" t="str">
        <f t="shared" si="0"/>
        <v xml:space="preserve"> </v>
      </c>
      <c r="O40" s="129" t="str">
        <f t="shared" si="1"/>
        <v xml:space="preserve"> </v>
      </c>
      <c r="P40" s="107"/>
      <c r="Q40" s="108"/>
      <c r="R40" s="128" t="str">
        <f ca="1"/>
        <v/>
      </c>
      <c r="S40" s="109"/>
    </row>
    <row r="41" spans="2:19" ht="17.5">
      <c r="B41" s="104">
        <v>20</v>
      </c>
      <c r="C41" s="228"/>
      <c r="D41" s="228"/>
      <c r="E41" s="228"/>
      <c r="F41" s="228"/>
      <c r="G41" s="228"/>
      <c r="H41" s="228"/>
      <c r="I41" s="228"/>
      <c r="J41" s="108"/>
      <c r="K41" s="108"/>
      <c r="L41" s="128" t="str">
        <f>IF(ISBLANK(C41),"",IF(Q41=$O$9,SUMIFS('LISTA DE INVENTARIO'!$K$22:$K775,'LISTA DE INVENTARIO'!$C$22:$C775,C41,$Q$22:$Q775,$O$9)-SUMIFS('SEGUIMIENTO DE INVENTARIO'!$L$21:$L1043,'SEGUIMIENTO DE INVENTARIO'!$C$21:$C1043,C41),SUMIFS('LISTA DE INVENTARIO'!$K$22:$K775,'LISTA DE INVENTARIO'!$C$22:$C775,C41,$Q$22:$Q775,$O$9)-SUMIFS('SEGUIMIENTO DE INVENTARIO'!$L$21:$L1043,'SEGUIMIENTO DE INVENTARIO'!$C$21:$C1043,C41)))</f>
        <v/>
      </c>
      <c r="M41" s="106"/>
      <c r="N41" s="130" t="str">
        <f t="shared" si="0"/>
        <v xml:space="preserve"> </v>
      </c>
      <c r="O41" s="129" t="str">
        <f t="shared" si="1"/>
        <v xml:space="preserve"> </v>
      </c>
      <c r="P41" s="107"/>
      <c r="Q41" s="108"/>
      <c r="R41" s="128" t="str">
        <f ca="1"/>
        <v/>
      </c>
      <c r="S41" s="109"/>
    </row>
    <row r="42" spans="2:19" ht="17.5">
      <c r="B42" s="104">
        <v>21</v>
      </c>
      <c r="C42" s="228"/>
      <c r="D42" s="228"/>
      <c r="E42" s="228"/>
      <c r="F42" s="228"/>
      <c r="G42" s="228"/>
      <c r="H42" s="228"/>
      <c r="I42" s="228"/>
      <c r="J42" s="108"/>
      <c r="K42" s="108"/>
      <c r="L42" s="128" t="str">
        <f>IF(ISBLANK(C42),"",IF(Q42=$O$9,SUMIFS('LISTA DE INVENTARIO'!$K$22:$K776,'LISTA DE INVENTARIO'!$C$22:$C776,C42,$Q$22:$Q776,$O$9)-SUMIFS('SEGUIMIENTO DE INVENTARIO'!$L$21:$L1044,'SEGUIMIENTO DE INVENTARIO'!$C$21:$C1044,C42),SUMIFS('LISTA DE INVENTARIO'!$K$22:$K776,'LISTA DE INVENTARIO'!$C$22:$C776,C42,$Q$22:$Q776,$O$9)-SUMIFS('SEGUIMIENTO DE INVENTARIO'!$L$21:$L1044,'SEGUIMIENTO DE INVENTARIO'!$C$21:$C1044,C42)))</f>
        <v/>
      </c>
      <c r="M42" s="106"/>
      <c r="N42" s="130" t="str">
        <f t="shared" si="0"/>
        <v xml:space="preserve"> </v>
      </c>
      <c r="O42" s="129" t="str">
        <f t="shared" si="1"/>
        <v xml:space="preserve"> </v>
      </c>
      <c r="P42" s="107"/>
      <c r="Q42" s="108"/>
      <c r="R42" s="128" t="str">
        <f ca="1"/>
        <v/>
      </c>
      <c r="S42" s="109"/>
    </row>
    <row r="43" spans="2:19" ht="17.5">
      <c r="B43" s="104">
        <v>22</v>
      </c>
      <c r="C43" s="228"/>
      <c r="D43" s="228"/>
      <c r="E43" s="228"/>
      <c r="F43" s="228"/>
      <c r="G43" s="228"/>
      <c r="H43" s="228"/>
      <c r="I43" s="228"/>
      <c r="J43" s="108"/>
      <c r="K43" s="108"/>
      <c r="L43" s="128" t="str">
        <f>IF(ISBLANK(C43),"",IF(Q43=$O$9,SUMIFS('LISTA DE INVENTARIO'!$K$22:$K777,'LISTA DE INVENTARIO'!$C$22:$C777,C43,$Q$22:$Q777,$O$9)-SUMIFS('SEGUIMIENTO DE INVENTARIO'!$L$21:$L1045,'SEGUIMIENTO DE INVENTARIO'!$C$21:$C1045,C43),SUMIFS('LISTA DE INVENTARIO'!$K$22:$K777,'LISTA DE INVENTARIO'!$C$22:$C777,C43,$Q$22:$Q777,$O$9)-SUMIFS('SEGUIMIENTO DE INVENTARIO'!$L$21:$L1045,'SEGUIMIENTO DE INVENTARIO'!$C$21:$C1045,C43)))</f>
        <v/>
      </c>
      <c r="M43" s="106"/>
      <c r="N43" s="130" t="str">
        <f t="shared" si="0"/>
        <v xml:space="preserve"> </v>
      </c>
      <c r="O43" s="129" t="str">
        <f t="shared" si="1"/>
        <v xml:space="preserve"> </v>
      </c>
      <c r="P43" s="107"/>
      <c r="Q43" s="108"/>
      <c r="R43" s="128" t="str">
        <f ca="1"/>
        <v/>
      </c>
      <c r="S43" s="109"/>
    </row>
    <row r="44" spans="2:19" ht="17.5">
      <c r="B44" s="104">
        <v>23</v>
      </c>
      <c r="C44" s="228"/>
      <c r="D44" s="228"/>
      <c r="E44" s="228"/>
      <c r="F44" s="228"/>
      <c r="G44" s="228"/>
      <c r="H44" s="228"/>
      <c r="I44" s="228"/>
      <c r="J44" s="108"/>
      <c r="K44" s="108"/>
      <c r="L44" s="128" t="str">
        <f>IF(ISBLANK(C44),"",IF(Q44=$O$9,SUMIFS('LISTA DE INVENTARIO'!$K$22:$K778,'LISTA DE INVENTARIO'!$C$22:$C778,C44,$Q$22:$Q778,$O$9)-SUMIFS('SEGUIMIENTO DE INVENTARIO'!$L$21:$L1046,'SEGUIMIENTO DE INVENTARIO'!$C$21:$C1046,C44),SUMIFS('LISTA DE INVENTARIO'!$K$22:$K778,'LISTA DE INVENTARIO'!$C$22:$C778,C44,$Q$22:$Q778,$O$9)-SUMIFS('SEGUIMIENTO DE INVENTARIO'!$L$21:$L1046,'SEGUIMIENTO DE INVENTARIO'!$C$21:$C1046,C44)))</f>
        <v/>
      </c>
      <c r="M44" s="106"/>
      <c r="N44" s="130" t="str">
        <f t="shared" si="0"/>
        <v xml:space="preserve"> </v>
      </c>
      <c r="O44" s="129" t="str">
        <f t="shared" si="1"/>
        <v xml:space="preserve"> </v>
      </c>
      <c r="P44" s="107"/>
      <c r="Q44" s="108"/>
      <c r="R44" s="128" t="str">
        <f ca="1"/>
        <v/>
      </c>
      <c r="S44" s="109"/>
    </row>
    <row r="45" spans="2:19" ht="17.5">
      <c r="B45" s="104">
        <v>24</v>
      </c>
      <c r="C45" s="228"/>
      <c r="D45" s="228"/>
      <c r="E45" s="228"/>
      <c r="F45" s="228"/>
      <c r="G45" s="228"/>
      <c r="H45" s="228"/>
      <c r="I45" s="228"/>
      <c r="J45" s="108"/>
      <c r="K45" s="108"/>
      <c r="L45" s="128" t="str">
        <f>IF(ISBLANK(C45),"",IF(Q45=$O$9,SUMIFS('LISTA DE INVENTARIO'!$K$22:$K779,'LISTA DE INVENTARIO'!$C$22:$C779,C45,$Q$22:$Q779,$O$9)-SUMIFS('SEGUIMIENTO DE INVENTARIO'!$L$21:$L1047,'SEGUIMIENTO DE INVENTARIO'!$C$21:$C1047,C45),SUMIFS('LISTA DE INVENTARIO'!$K$22:$K779,'LISTA DE INVENTARIO'!$C$22:$C779,C45,$Q$22:$Q779,$O$9)-SUMIFS('SEGUIMIENTO DE INVENTARIO'!$L$21:$L1047,'SEGUIMIENTO DE INVENTARIO'!$C$21:$C1047,C45)))</f>
        <v/>
      </c>
      <c r="M45" s="106"/>
      <c r="N45" s="130" t="str">
        <f t="shared" si="0"/>
        <v xml:space="preserve"> </v>
      </c>
      <c r="O45" s="129" t="str">
        <f t="shared" si="1"/>
        <v xml:space="preserve"> </v>
      </c>
      <c r="P45" s="107"/>
      <c r="Q45" s="108"/>
      <c r="R45" s="128" t="str">
        <f ca="1"/>
        <v/>
      </c>
      <c r="S45" s="109"/>
    </row>
    <row r="46" spans="2:19" ht="17.5">
      <c r="B46" s="104">
        <v>25</v>
      </c>
      <c r="C46" s="228"/>
      <c r="D46" s="228"/>
      <c r="E46" s="228"/>
      <c r="F46" s="228"/>
      <c r="G46" s="228"/>
      <c r="H46" s="228"/>
      <c r="I46" s="228"/>
      <c r="J46" s="108"/>
      <c r="K46" s="108"/>
      <c r="L46" s="128" t="str">
        <f>IF(ISBLANK(C46),"",IF(Q46=$O$9,SUMIFS('LISTA DE INVENTARIO'!$K$22:$K780,'LISTA DE INVENTARIO'!$C$22:$C780,C46,$Q$22:$Q780,$O$9)-SUMIFS('SEGUIMIENTO DE INVENTARIO'!$L$21:$L1048,'SEGUIMIENTO DE INVENTARIO'!$C$21:$C1048,C46),SUMIFS('LISTA DE INVENTARIO'!$K$22:$K780,'LISTA DE INVENTARIO'!$C$22:$C780,C46,$Q$22:$Q780,$O$9)-SUMIFS('SEGUIMIENTO DE INVENTARIO'!$L$21:$L1048,'SEGUIMIENTO DE INVENTARIO'!$C$21:$C1048,C46)))</f>
        <v/>
      </c>
      <c r="M46" s="106"/>
      <c r="N46" s="130" t="str">
        <f t="shared" si="0"/>
        <v xml:space="preserve"> </v>
      </c>
      <c r="O46" s="129" t="str">
        <f t="shared" si="1"/>
        <v xml:space="preserve"> </v>
      </c>
      <c r="P46" s="107"/>
      <c r="Q46" s="108"/>
      <c r="R46" s="128" t="str">
        <f ca="1"/>
        <v/>
      </c>
      <c r="S46" s="109"/>
    </row>
    <row r="47" spans="2:19" ht="17.5">
      <c r="B47" s="104">
        <v>26</v>
      </c>
      <c r="C47" s="228"/>
      <c r="D47" s="228"/>
      <c r="E47" s="228"/>
      <c r="F47" s="228"/>
      <c r="G47" s="228"/>
      <c r="H47" s="228"/>
      <c r="I47" s="228"/>
      <c r="J47" s="108"/>
      <c r="K47" s="108"/>
      <c r="L47" s="128" t="str">
        <f>IF(ISBLANK(C47),"",IF(Q47=$O$9,SUMIFS('LISTA DE INVENTARIO'!$K$22:$K781,'LISTA DE INVENTARIO'!$C$22:$C781,C47,$Q$22:$Q781,$O$9)-SUMIFS('SEGUIMIENTO DE INVENTARIO'!$L$21:$L1049,'SEGUIMIENTO DE INVENTARIO'!$C$21:$C1049,C47),SUMIFS('LISTA DE INVENTARIO'!$K$22:$K781,'LISTA DE INVENTARIO'!$C$22:$C781,C47,$Q$22:$Q781,$O$9)-SUMIFS('SEGUIMIENTO DE INVENTARIO'!$L$21:$L1049,'SEGUIMIENTO DE INVENTARIO'!$C$21:$C1049,C47)))</f>
        <v/>
      </c>
      <c r="M47" s="106"/>
      <c r="N47" s="130" t="str">
        <f t="shared" si="0"/>
        <v xml:space="preserve"> </v>
      </c>
      <c r="O47" s="129" t="str">
        <f t="shared" si="1"/>
        <v xml:space="preserve"> </v>
      </c>
      <c r="P47" s="107"/>
      <c r="Q47" s="108"/>
      <c r="R47" s="128" t="str">
        <f ca="1"/>
        <v/>
      </c>
      <c r="S47" s="109"/>
    </row>
    <row r="48" spans="2:19" ht="17.5">
      <c r="B48" s="104">
        <v>27</v>
      </c>
      <c r="C48" s="228"/>
      <c r="D48" s="228"/>
      <c r="E48" s="228"/>
      <c r="F48" s="228"/>
      <c r="G48" s="228"/>
      <c r="H48" s="228"/>
      <c r="I48" s="228"/>
      <c r="J48" s="108"/>
      <c r="K48" s="108"/>
      <c r="L48" s="128" t="str">
        <f>IF(ISBLANK(C48),"",IF(Q48=$O$9,SUMIFS('LISTA DE INVENTARIO'!$K$22:$K782,'LISTA DE INVENTARIO'!$C$22:$C782,C48,$Q$22:$Q782,$O$9)-SUMIFS('SEGUIMIENTO DE INVENTARIO'!$L$21:$L1050,'SEGUIMIENTO DE INVENTARIO'!$C$21:$C1050,C48),SUMIFS('LISTA DE INVENTARIO'!$K$22:$K782,'LISTA DE INVENTARIO'!$C$22:$C782,C48,$Q$22:$Q782,$O$9)-SUMIFS('SEGUIMIENTO DE INVENTARIO'!$L$21:$L1050,'SEGUIMIENTO DE INVENTARIO'!$C$21:$C1050,C48)))</f>
        <v/>
      </c>
      <c r="M48" s="106"/>
      <c r="N48" s="130" t="str">
        <f t="shared" si="0"/>
        <v xml:space="preserve"> </v>
      </c>
      <c r="O48" s="129" t="str">
        <f t="shared" si="1"/>
        <v xml:space="preserve"> </v>
      </c>
      <c r="P48" s="107"/>
      <c r="Q48" s="108"/>
      <c r="R48" s="128" t="str">
        <f ca="1"/>
        <v/>
      </c>
      <c r="S48" s="109"/>
    </row>
    <row r="49" spans="2:19" ht="17.5">
      <c r="B49" s="104">
        <v>28</v>
      </c>
      <c r="C49" s="228"/>
      <c r="D49" s="228"/>
      <c r="E49" s="228"/>
      <c r="F49" s="228"/>
      <c r="G49" s="228"/>
      <c r="H49" s="228"/>
      <c r="I49" s="228"/>
      <c r="J49" s="108"/>
      <c r="K49" s="108"/>
      <c r="L49" s="128" t="str">
        <f>IF(ISBLANK(C49),"",IF(Q49=$O$9,SUMIFS('LISTA DE INVENTARIO'!$K$22:$K783,'LISTA DE INVENTARIO'!$C$22:$C783,C49,$Q$22:$Q783,$O$9)-SUMIFS('SEGUIMIENTO DE INVENTARIO'!$L$21:$L1051,'SEGUIMIENTO DE INVENTARIO'!$C$21:$C1051,C49),SUMIFS('LISTA DE INVENTARIO'!$K$22:$K783,'LISTA DE INVENTARIO'!$C$22:$C783,C49,$Q$22:$Q783,$O$9)-SUMIFS('SEGUIMIENTO DE INVENTARIO'!$L$21:$L1051,'SEGUIMIENTO DE INVENTARIO'!$C$21:$C1051,C49)))</f>
        <v/>
      </c>
      <c r="M49" s="106"/>
      <c r="N49" s="130" t="str">
        <f t="shared" si="0"/>
        <v xml:space="preserve"> </v>
      </c>
      <c r="O49" s="129" t="str">
        <f t="shared" si="1"/>
        <v xml:space="preserve"> </v>
      </c>
      <c r="P49" s="107"/>
      <c r="Q49" s="108"/>
      <c r="R49" s="128" t="str">
        <f ca="1"/>
        <v/>
      </c>
      <c r="S49" s="109"/>
    </row>
    <row r="50" spans="2:19" ht="17.5">
      <c r="B50" s="104">
        <v>29</v>
      </c>
      <c r="C50" s="228"/>
      <c r="D50" s="228"/>
      <c r="E50" s="228"/>
      <c r="F50" s="228"/>
      <c r="G50" s="228"/>
      <c r="H50" s="228"/>
      <c r="I50" s="228"/>
      <c r="J50" s="108"/>
      <c r="K50" s="108"/>
      <c r="L50" s="128" t="str">
        <f>IF(ISBLANK(C50),"",IF(Q50=$O$9,SUMIFS('LISTA DE INVENTARIO'!$K$22:$K784,'LISTA DE INVENTARIO'!$C$22:$C784,C50,$Q$22:$Q784,$O$9)-SUMIFS('SEGUIMIENTO DE INVENTARIO'!$L$21:$L1052,'SEGUIMIENTO DE INVENTARIO'!$C$21:$C1052,C50),SUMIFS('LISTA DE INVENTARIO'!$K$22:$K784,'LISTA DE INVENTARIO'!$C$22:$C784,C50,$Q$22:$Q784,$O$9)-SUMIFS('SEGUIMIENTO DE INVENTARIO'!$L$21:$L1052,'SEGUIMIENTO DE INVENTARIO'!$C$21:$C1052,C50)))</f>
        <v/>
      </c>
      <c r="M50" s="106"/>
      <c r="N50" s="130" t="str">
        <f t="shared" si="0"/>
        <v xml:space="preserve"> </v>
      </c>
      <c r="O50" s="129" t="str">
        <f t="shared" si="1"/>
        <v xml:space="preserve"> </v>
      </c>
      <c r="P50" s="107"/>
      <c r="Q50" s="108"/>
      <c r="R50" s="128" t="str">
        <f ca="1"/>
        <v/>
      </c>
      <c r="S50" s="109"/>
    </row>
    <row r="51" spans="2:19" ht="17.5">
      <c r="B51" s="104">
        <v>30</v>
      </c>
      <c r="C51" s="228"/>
      <c r="D51" s="228"/>
      <c r="E51" s="228"/>
      <c r="F51" s="228"/>
      <c r="G51" s="228"/>
      <c r="H51" s="228"/>
      <c r="I51" s="228"/>
      <c r="J51" s="108"/>
      <c r="K51" s="108"/>
      <c r="L51" s="128" t="str">
        <f>IF(ISBLANK(C51),"",IF(Q51=$O$9,SUMIFS('LISTA DE INVENTARIO'!$K$22:$K785,'LISTA DE INVENTARIO'!$C$22:$C785,C51,$Q$22:$Q785,$O$9)-SUMIFS('SEGUIMIENTO DE INVENTARIO'!$L$21:$L1053,'SEGUIMIENTO DE INVENTARIO'!$C$21:$C1053,C51),SUMIFS('LISTA DE INVENTARIO'!$K$22:$K785,'LISTA DE INVENTARIO'!$C$22:$C785,C51,$Q$22:$Q785,$O$9)-SUMIFS('SEGUIMIENTO DE INVENTARIO'!$L$21:$L1053,'SEGUIMIENTO DE INVENTARIO'!$C$21:$C1053,C51)))</f>
        <v/>
      </c>
      <c r="M51" s="106"/>
      <c r="N51" s="130" t="str">
        <f t="shared" si="0"/>
        <v xml:space="preserve"> </v>
      </c>
      <c r="O51" s="129" t="str">
        <f t="shared" si="1"/>
        <v xml:space="preserve"> </v>
      </c>
      <c r="P51" s="107"/>
      <c r="Q51" s="108"/>
      <c r="R51" s="128" t="str">
        <f ca="1"/>
        <v/>
      </c>
      <c r="S51" s="109"/>
    </row>
    <row r="52" spans="2:19" ht="17.5">
      <c r="B52" s="104">
        <v>31</v>
      </c>
      <c r="C52" s="228"/>
      <c r="D52" s="228"/>
      <c r="E52" s="228"/>
      <c r="F52" s="228"/>
      <c r="G52" s="228"/>
      <c r="H52" s="228"/>
      <c r="I52" s="228"/>
      <c r="J52" s="108"/>
      <c r="K52" s="108"/>
      <c r="L52" s="128" t="str">
        <f>IF(ISBLANK(C52),"",IF(Q52=$O$9,SUMIFS('LISTA DE INVENTARIO'!$K$22:$K786,'LISTA DE INVENTARIO'!$C$22:$C786,C52,$Q$22:$Q786,$O$9)-SUMIFS('SEGUIMIENTO DE INVENTARIO'!$L$21:$L1054,'SEGUIMIENTO DE INVENTARIO'!$C$21:$C1054,C52),SUMIFS('LISTA DE INVENTARIO'!$K$22:$K786,'LISTA DE INVENTARIO'!$C$22:$C786,C52,$Q$22:$Q786,$O$9)-SUMIFS('SEGUIMIENTO DE INVENTARIO'!$L$21:$L1054,'SEGUIMIENTO DE INVENTARIO'!$C$21:$C1054,C52)))</f>
        <v/>
      </c>
      <c r="M52" s="106"/>
      <c r="N52" s="130" t="str">
        <f t="shared" si="0"/>
        <v xml:space="preserve"> </v>
      </c>
      <c r="O52" s="129" t="str">
        <f t="shared" si="1"/>
        <v xml:space="preserve"> </v>
      </c>
      <c r="P52" s="107"/>
      <c r="Q52" s="108"/>
      <c r="R52" s="128" t="str">
        <f ca="1"/>
        <v/>
      </c>
      <c r="S52" s="109"/>
    </row>
    <row r="53" spans="2:19" ht="17.5">
      <c r="B53" s="104">
        <v>32</v>
      </c>
      <c r="C53" s="228"/>
      <c r="D53" s="228"/>
      <c r="E53" s="228"/>
      <c r="F53" s="228"/>
      <c r="G53" s="228"/>
      <c r="H53" s="228"/>
      <c r="I53" s="228"/>
      <c r="J53" s="108"/>
      <c r="K53" s="108"/>
      <c r="L53" s="128" t="str">
        <f>IF(ISBLANK(C53),"",IF(Q53=$O$9,SUMIFS('LISTA DE INVENTARIO'!$K$22:$K787,'LISTA DE INVENTARIO'!$C$22:$C787,C53,$Q$22:$Q787,$O$9)-SUMIFS('SEGUIMIENTO DE INVENTARIO'!$L$21:$L1055,'SEGUIMIENTO DE INVENTARIO'!$C$21:$C1055,C53),SUMIFS('LISTA DE INVENTARIO'!$K$22:$K787,'LISTA DE INVENTARIO'!$C$22:$C787,C53,$Q$22:$Q787,$O$9)-SUMIFS('SEGUIMIENTO DE INVENTARIO'!$L$21:$L1055,'SEGUIMIENTO DE INVENTARIO'!$C$21:$C1055,C53)))</f>
        <v/>
      </c>
      <c r="M53" s="106"/>
      <c r="N53" s="130" t="str">
        <f t="shared" si="0"/>
        <v xml:space="preserve"> </v>
      </c>
      <c r="O53" s="129" t="str">
        <f t="shared" si="1"/>
        <v xml:space="preserve"> </v>
      </c>
      <c r="P53" s="107"/>
      <c r="Q53" s="108"/>
      <c r="R53" s="128" t="str">
        <f ca="1"/>
        <v/>
      </c>
      <c r="S53" s="109"/>
    </row>
    <row r="54" spans="2:19" ht="17.5">
      <c r="B54" s="104">
        <v>33</v>
      </c>
      <c r="C54" s="228"/>
      <c r="D54" s="228"/>
      <c r="E54" s="228"/>
      <c r="F54" s="228"/>
      <c r="G54" s="228"/>
      <c r="H54" s="228"/>
      <c r="I54" s="228"/>
      <c r="J54" s="108"/>
      <c r="K54" s="108"/>
      <c r="L54" s="128" t="str">
        <f>IF(ISBLANK(C54),"",IF(Q54=$O$9,SUMIFS('LISTA DE INVENTARIO'!$K$22:$K788,'LISTA DE INVENTARIO'!$C$22:$C788,C54,$Q$22:$Q788,$O$9)-SUMIFS('SEGUIMIENTO DE INVENTARIO'!$L$21:$L1056,'SEGUIMIENTO DE INVENTARIO'!$C$21:$C1056,C54),SUMIFS('LISTA DE INVENTARIO'!$K$22:$K788,'LISTA DE INVENTARIO'!$C$22:$C788,C54,$Q$22:$Q788,$O$9)-SUMIFS('SEGUIMIENTO DE INVENTARIO'!$L$21:$L1056,'SEGUIMIENTO DE INVENTARIO'!$C$21:$C1056,C54)))</f>
        <v/>
      </c>
      <c r="M54" s="106"/>
      <c r="N54" s="130" t="str">
        <f t="shared" si="0"/>
        <v xml:space="preserve"> </v>
      </c>
      <c r="O54" s="129" t="str">
        <f t="shared" si="1"/>
        <v xml:space="preserve"> </v>
      </c>
      <c r="P54" s="107"/>
      <c r="Q54" s="108"/>
      <c r="R54" s="128" t="str">
        <f ca="1"/>
        <v/>
      </c>
      <c r="S54" s="109"/>
    </row>
    <row r="55" spans="2:19" ht="17.5">
      <c r="B55" s="104">
        <v>34</v>
      </c>
      <c r="C55" s="228"/>
      <c r="D55" s="228"/>
      <c r="E55" s="228"/>
      <c r="F55" s="228"/>
      <c r="G55" s="228"/>
      <c r="H55" s="228"/>
      <c r="I55" s="228"/>
      <c r="J55" s="108"/>
      <c r="K55" s="108"/>
      <c r="L55" s="128" t="str">
        <f>IF(ISBLANK(C55),"",IF(Q55=$O$9,SUMIFS('LISTA DE INVENTARIO'!$K$22:$K789,'LISTA DE INVENTARIO'!$C$22:$C789,C55,$Q$22:$Q789,$O$9)-SUMIFS('SEGUIMIENTO DE INVENTARIO'!$L$21:$L1057,'SEGUIMIENTO DE INVENTARIO'!$C$21:$C1057,C55),SUMIFS('LISTA DE INVENTARIO'!$K$22:$K789,'LISTA DE INVENTARIO'!$C$22:$C789,C55,$Q$22:$Q789,$O$9)-SUMIFS('SEGUIMIENTO DE INVENTARIO'!$L$21:$L1057,'SEGUIMIENTO DE INVENTARIO'!$C$21:$C1057,C55)))</f>
        <v/>
      </c>
      <c r="M55" s="106"/>
      <c r="N55" s="130" t="str">
        <f t="shared" si="0"/>
        <v xml:space="preserve"> </v>
      </c>
      <c r="O55" s="129" t="str">
        <f t="shared" si="1"/>
        <v xml:space="preserve"> </v>
      </c>
      <c r="P55" s="107"/>
      <c r="Q55" s="108"/>
      <c r="R55" s="128" t="str">
        <f ca="1"/>
        <v/>
      </c>
      <c r="S55" s="109"/>
    </row>
    <row r="56" spans="2:19" ht="17.5">
      <c r="B56" s="104">
        <v>35</v>
      </c>
      <c r="C56" s="228"/>
      <c r="D56" s="228"/>
      <c r="E56" s="228"/>
      <c r="F56" s="228"/>
      <c r="G56" s="228"/>
      <c r="H56" s="228"/>
      <c r="I56" s="228"/>
      <c r="J56" s="108"/>
      <c r="K56" s="108"/>
      <c r="L56" s="128" t="str">
        <f>IF(ISBLANK(C56),"",IF(Q56=$O$9,SUMIFS('LISTA DE INVENTARIO'!$K$22:$K790,'LISTA DE INVENTARIO'!$C$22:$C790,C56,$Q$22:$Q790,$O$9)-SUMIFS('SEGUIMIENTO DE INVENTARIO'!$L$21:$L1058,'SEGUIMIENTO DE INVENTARIO'!$C$21:$C1058,C56),SUMIFS('LISTA DE INVENTARIO'!$K$22:$K790,'LISTA DE INVENTARIO'!$C$22:$C790,C56,$Q$22:$Q790,$O$9)-SUMIFS('SEGUIMIENTO DE INVENTARIO'!$L$21:$L1058,'SEGUIMIENTO DE INVENTARIO'!$C$21:$C1058,C56)))</f>
        <v/>
      </c>
      <c r="M56" s="106"/>
      <c r="N56" s="130" t="str">
        <f t="shared" si="0"/>
        <v xml:space="preserve"> </v>
      </c>
      <c r="O56" s="129" t="str">
        <f t="shared" si="1"/>
        <v xml:space="preserve"> </v>
      </c>
      <c r="P56" s="107"/>
      <c r="Q56" s="108"/>
      <c r="R56" s="128" t="str">
        <f ca="1"/>
        <v/>
      </c>
      <c r="S56" s="109"/>
    </row>
    <row r="57" spans="2:19" ht="17.5">
      <c r="B57" s="104">
        <v>36</v>
      </c>
      <c r="C57" s="228"/>
      <c r="D57" s="228"/>
      <c r="E57" s="228"/>
      <c r="F57" s="228"/>
      <c r="G57" s="228"/>
      <c r="H57" s="228"/>
      <c r="I57" s="228"/>
      <c r="J57" s="108"/>
      <c r="K57" s="108"/>
      <c r="L57" s="128" t="str">
        <f>IF(ISBLANK(C57),"",IF(Q57=$O$9,SUMIFS('LISTA DE INVENTARIO'!$K$22:$K791,'LISTA DE INVENTARIO'!$C$22:$C791,C57,$Q$22:$Q791,$O$9)-SUMIFS('SEGUIMIENTO DE INVENTARIO'!$L$21:$L1059,'SEGUIMIENTO DE INVENTARIO'!$C$21:$C1059,C57),SUMIFS('LISTA DE INVENTARIO'!$K$22:$K791,'LISTA DE INVENTARIO'!$C$22:$C791,C57,$Q$22:$Q791,$O$9)-SUMIFS('SEGUIMIENTO DE INVENTARIO'!$L$21:$L1059,'SEGUIMIENTO DE INVENTARIO'!$C$21:$C1059,C57)))</f>
        <v/>
      </c>
      <c r="M57" s="106"/>
      <c r="N57" s="130" t="str">
        <f t="shared" si="0"/>
        <v xml:space="preserve"> </v>
      </c>
      <c r="O57" s="129" t="str">
        <f t="shared" si="1"/>
        <v xml:space="preserve"> </v>
      </c>
      <c r="P57" s="107"/>
      <c r="Q57" s="108"/>
      <c r="R57" s="128" t="str">
        <f ca="1"/>
        <v/>
      </c>
      <c r="S57" s="109"/>
    </row>
    <row r="58" spans="2:19" ht="18" customHeight="1">
      <c r="B58" s="104">
        <v>37</v>
      </c>
      <c r="C58" s="228"/>
      <c r="D58" s="228"/>
      <c r="E58" s="228"/>
      <c r="F58" s="228"/>
      <c r="G58" s="228"/>
      <c r="H58" s="228"/>
      <c r="I58" s="228"/>
      <c r="J58" s="108"/>
      <c r="K58" s="108"/>
      <c r="L58" s="128" t="str">
        <f>IF(ISBLANK(C58),"",IF(Q58=$O$9,SUMIFS('LISTA DE INVENTARIO'!$K$22:$K792,'LISTA DE INVENTARIO'!$C$22:$C792,C58,$Q$22:$Q792,$O$9)-SUMIFS('SEGUIMIENTO DE INVENTARIO'!$L$21:$L1060,'SEGUIMIENTO DE INVENTARIO'!$C$21:$C1060,C58),SUMIFS('LISTA DE INVENTARIO'!$K$22:$K792,'LISTA DE INVENTARIO'!$C$22:$C792,C58,$Q$22:$Q792,$O$9)-SUMIFS('SEGUIMIENTO DE INVENTARIO'!$L$21:$L1060,'SEGUIMIENTO DE INVENTARIO'!$C$21:$C1060,C58)))</f>
        <v/>
      </c>
      <c r="M58" s="106"/>
      <c r="N58" s="130" t="str">
        <f t="shared" si="0"/>
        <v xml:space="preserve"> </v>
      </c>
      <c r="O58" s="129" t="str">
        <f t="shared" si="1"/>
        <v xml:space="preserve"> </v>
      </c>
      <c r="P58" s="107"/>
      <c r="Q58" s="108"/>
      <c r="R58" s="128" t="str">
        <f ca="1"/>
        <v/>
      </c>
      <c r="S58" s="109"/>
    </row>
    <row r="59" spans="2:19" ht="18" customHeight="1">
      <c r="B59" s="104">
        <v>38</v>
      </c>
      <c r="C59" s="228"/>
      <c r="D59" s="228"/>
      <c r="E59" s="228"/>
      <c r="F59" s="228"/>
      <c r="G59" s="228"/>
      <c r="H59" s="228"/>
      <c r="I59" s="228"/>
      <c r="J59" s="108"/>
      <c r="K59" s="108"/>
      <c r="L59" s="128" t="str">
        <f>IF(ISBLANK(C59),"",IF(Q59=$O$9,SUMIFS('LISTA DE INVENTARIO'!$K$22:$K793,'LISTA DE INVENTARIO'!$C$22:$C793,C59,$Q$22:$Q793,$O$9)-SUMIFS('SEGUIMIENTO DE INVENTARIO'!$L$21:$L1061,'SEGUIMIENTO DE INVENTARIO'!$C$21:$C1061,C59),SUMIFS('LISTA DE INVENTARIO'!$K$22:$K793,'LISTA DE INVENTARIO'!$C$22:$C793,C59,$Q$22:$Q793,$O$9)-SUMIFS('SEGUIMIENTO DE INVENTARIO'!$L$21:$L1061,'SEGUIMIENTO DE INVENTARIO'!$C$21:$C1061,C59)))</f>
        <v/>
      </c>
      <c r="M59" s="106"/>
      <c r="N59" s="130" t="str">
        <f t="shared" si="0"/>
        <v xml:space="preserve"> </v>
      </c>
      <c r="O59" s="129" t="str">
        <f t="shared" si="1"/>
        <v xml:space="preserve"> </v>
      </c>
      <c r="P59" s="107"/>
      <c r="Q59" s="108"/>
      <c r="R59" s="128" t="str">
        <f ca="1"/>
        <v/>
      </c>
      <c r="S59" s="109"/>
    </row>
    <row r="60" spans="2:19" ht="18" customHeight="1">
      <c r="B60" s="104">
        <v>39</v>
      </c>
      <c r="C60" s="228"/>
      <c r="D60" s="228"/>
      <c r="E60" s="228"/>
      <c r="F60" s="228"/>
      <c r="G60" s="228"/>
      <c r="H60" s="228"/>
      <c r="I60" s="228"/>
      <c r="J60" s="108"/>
      <c r="K60" s="108"/>
      <c r="L60" s="128" t="str">
        <f>IF(ISBLANK(C60),"",IF(Q60=$O$9,SUMIFS('LISTA DE INVENTARIO'!$K$22:$K794,'LISTA DE INVENTARIO'!$C$22:$C794,C60,$Q$22:$Q794,$O$9)-SUMIFS('SEGUIMIENTO DE INVENTARIO'!$L$21:$L1062,'SEGUIMIENTO DE INVENTARIO'!$C$21:$C1062,C60),SUMIFS('LISTA DE INVENTARIO'!$K$22:$K794,'LISTA DE INVENTARIO'!$C$22:$C794,C60,$Q$22:$Q794,$O$9)-SUMIFS('SEGUIMIENTO DE INVENTARIO'!$L$21:$L1062,'SEGUIMIENTO DE INVENTARIO'!$C$21:$C1062,C60)))</f>
        <v/>
      </c>
      <c r="M60" s="106"/>
      <c r="N60" s="130" t="str">
        <f t="shared" si="0"/>
        <v xml:space="preserve"> </v>
      </c>
      <c r="O60" s="129" t="str">
        <f t="shared" si="1"/>
        <v xml:space="preserve"> </v>
      </c>
      <c r="P60" s="107"/>
      <c r="Q60" s="108"/>
      <c r="R60" s="128" t="str">
        <f ca="1"/>
        <v/>
      </c>
      <c r="S60" s="109"/>
    </row>
    <row r="61" spans="2:19" ht="18" customHeight="1">
      <c r="B61" s="104">
        <v>40</v>
      </c>
      <c r="C61" s="228"/>
      <c r="D61" s="228"/>
      <c r="E61" s="228"/>
      <c r="F61" s="228"/>
      <c r="G61" s="228"/>
      <c r="H61" s="228"/>
      <c r="I61" s="228"/>
      <c r="J61" s="108"/>
      <c r="K61" s="108"/>
      <c r="L61" s="128" t="str">
        <f>IF(ISBLANK(C61),"",IF(Q61=$O$9,SUMIFS('LISTA DE INVENTARIO'!$K$22:$K795,'LISTA DE INVENTARIO'!$C$22:$C795,C61,$Q$22:$Q795,$O$9)-SUMIFS('SEGUIMIENTO DE INVENTARIO'!$L$21:$L1063,'SEGUIMIENTO DE INVENTARIO'!$C$21:$C1063,C61),SUMIFS('LISTA DE INVENTARIO'!$K$22:$K795,'LISTA DE INVENTARIO'!$C$22:$C795,C61,$Q$22:$Q795,$O$9)-SUMIFS('SEGUIMIENTO DE INVENTARIO'!$L$21:$L1063,'SEGUIMIENTO DE INVENTARIO'!$C$21:$C1063,C61)))</f>
        <v/>
      </c>
      <c r="M61" s="106"/>
      <c r="N61" s="130" t="str">
        <f t="shared" si="0"/>
        <v xml:space="preserve"> </v>
      </c>
      <c r="O61" s="129" t="str">
        <f t="shared" si="1"/>
        <v xml:space="preserve"> </v>
      </c>
      <c r="P61" s="107"/>
      <c r="Q61" s="108"/>
      <c r="R61" s="128" t="str">
        <f ca="1"/>
        <v/>
      </c>
      <c r="S61" s="109"/>
    </row>
    <row r="62" spans="2:19" ht="18" customHeight="1">
      <c r="B62" s="104">
        <v>41</v>
      </c>
      <c r="C62" s="228"/>
      <c r="D62" s="228"/>
      <c r="E62" s="228"/>
      <c r="F62" s="228"/>
      <c r="G62" s="228"/>
      <c r="H62" s="228"/>
      <c r="I62" s="228"/>
      <c r="J62" s="108"/>
      <c r="K62" s="108"/>
      <c r="L62" s="128" t="str">
        <f>IF(ISBLANK(C62),"",IF(Q62=$O$9,SUMIFS('LISTA DE INVENTARIO'!$K$22:$K796,'LISTA DE INVENTARIO'!$C$22:$C796,C62,$Q$22:$Q796,$O$9)-SUMIFS('SEGUIMIENTO DE INVENTARIO'!$L$21:$L1064,'SEGUIMIENTO DE INVENTARIO'!$C$21:$C1064,C62),SUMIFS('LISTA DE INVENTARIO'!$K$22:$K796,'LISTA DE INVENTARIO'!$C$22:$C796,C62,$Q$22:$Q796,$O$9)-SUMIFS('SEGUIMIENTO DE INVENTARIO'!$L$21:$L1064,'SEGUIMIENTO DE INVENTARIO'!$C$21:$C1064,C62)))</f>
        <v/>
      </c>
      <c r="M62" s="106"/>
      <c r="N62" s="130" t="str">
        <f t="shared" si="0"/>
        <v xml:space="preserve"> </v>
      </c>
      <c r="O62" s="129" t="str">
        <f t="shared" si="1"/>
        <v xml:space="preserve"> </v>
      </c>
      <c r="P62" s="107"/>
      <c r="Q62" s="108"/>
      <c r="R62" s="128" t="str">
        <f ca="1"/>
        <v/>
      </c>
      <c r="S62" s="109"/>
    </row>
    <row r="63" spans="2:19" ht="18" customHeight="1">
      <c r="B63" s="104">
        <v>42</v>
      </c>
      <c r="C63" s="228"/>
      <c r="D63" s="228"/>
      <c r="E63" s="228"/>
      <c r="F63" s="228"/>
      <c r="G63" s="228"/>
      <c r="H63" s="228"/>
      <c r="I63" s="228"/>
      <c r="J63" s="108"/>
      <c r="K63" s="108"/>
      <c r="L63" s="128" t="str">
        <f>IF(ISBLANK(C63),"",IF(Q63=$O$9,SUMIFS('LISTA DE INVENTARIO'!$K$22:$K797,'LISTA DE INVENTARIO'!$C$22:$C797,C63,$Q$22:$Q797,$O$9)-SUMIFS('SEGUIMIENTO DE INVENTARIO'!$L$21:$L1065,'SEGUIMIENTO DE INVENTARIO'!$C$21:$C1065,C63),SUMIFS('LISTA DE INVENTARIO'!$K$22:$K797,'LISTA DE INVENTARIO'!$C$22:$C797,C63,$Q$22:$Q797,$O$9)-SUMIFS('SEGUIMIENTO DE INVENTARIO'!$L$21:$L1065,'SEGUIMIENTO DE INVENTARIO'!$C$21:$C1065,C63)))</f>
        <v/>
      </c>
      <c r="M63" s="106"/>
      <c r="N63" s="130" t="str">
        <f t="shared" si="0"/>
        <v xml:space="preserve"> </v>
      </c>
      <c r="O63" s="129" t="str">
        <f t="shared" si="1"/>
        <v xml:space="preserve"> </v>
      </c>
      <c r="P63" s="107"/>
      <c r="Q63" s="108"/>
      <c r="R63" s="128" t="str">
        <f ca="1"/>
        <v/>
      </c>
      <c r="S63" s="109"/>
    </row>
    <row r="64" spans="2:19" ht="18" customHeight="1">
      <c r="B64" s="104">
        <v>43</v>
      </c>
      <c r="C64" s="228"/>
      <c r="D64" s="228"/>
      <c r="E64" s="228"/>
      <c r="F64" s="228"/>
      <c r="G64" s="228"/>
      <c r="H64" s="228"/>
      <c r="I64" s="228"/>
      <c r="J64" s="108"/>
      <c r="K64" s="108"/>
      <c r="L64" s="128" t="str">
        <f>IF(ISBLANK(C64),"",IF(Q64=$O$9,SUMIFS('LISTA DE INVENTARIO'!$K$22:$K798,'LISTA DE INVENTARIO'!$C$22:$C798,C64,$Q$22:$Q798,$O$9)-SUMIFS('SEGUIMIENTO DE INVENTARIO'!$L$21:$L1066,'SEGUIMIENTO DE INVENTARIO'!$C$21:$C1066,C64),SUMIFS('LISTA DE INVENTARIO'!$K$22:$K798,'LISTA DE INVENTARIO'!$C$22:$C798,C64,$Q$22:$Q798,$O$9)-SUMIFS('SEGUIMIENTO DE INVENTARIO'!$L$21:$L1066,'SEGUIMIENTO DE INVENTARIO'!$C$21:$C1066,C64)))</f>
        <v/>
      </c>
      <c r="M64" s="106"/>
      <c r="N64" s="130" t="str">
        <f t="shared" si="0"/>
        <v xml:space="preserve"> </v>
      </c>
      <c r="O64" s="129" t="str">
        <f t="shared" si="1"/>
        <v xml:space="preserve"> </v>
      </c>
      <c r="P64" s="107"/>
      <c r="Q64" s="108"/>
      <c r="R64" s="128" t="str">
        <f ca="1"/>
        <v/>
      </c>
      <c r="S64" s="109"/>
    </row>
    <row r="65" spans="2:19" ht="18" customHeight="1">
      <c r="B65" s="104">
        <v>44</v>
      </c>
      <c r="C65" s="228"/>
      <c r="D65" s="228"/>
      <c r="E65" s="228"/>
      <c r="F65" s="228"/>
      <c r="G65" s="228"/>
      <c r="H65" s="228"/>
      <c r="I65" s="228"/>
      <c r="J65" s="108"/>
      <c r="K65" s="108"/>
      <c r="L65" s="128" t="str">
        <f>IF(ISBLANK(C65),"",IF(Q65=$O$9,SUMIFS('LISTA DE INVENTARIO'!$K$22:$K799,'LISTA DE INVENTARIO'!$C$22:$C799,C65,$Q$22:$Q799,$O$9)-SUMIFS('SEGUIMIENTO DE INVENTARIO'!$L$21:$L1067,'SEGUIMIENTO DE INVENTARIO'!$C$21:$C1067,C65),SUMIFS('LISTA DE INVENTARIO'!$K$22:$K799,'LISTA DE INVENTARIO'!$C$22:$C799,C65,$Q$22:$Q799,$O$9)-SUMIFS('SEGUIMIENTO DE INVENTARIO'!$L$21:$L1067,'SEGUIMIENTO DE INVENTARIO'!$C$21:$C1067,C65)))</f>
        <v/>
      </c>
      <c r="M65" s="106"/>
      <c r="N65" s="130" t="str">
        <f t="shared" si="0"/>
        <v xml:space="preserve"> </v>
      </c>
      <c r="O65" s="129" t="str">
        <f t="shared" si="1"/>
        <v xml:space="preserve"> </v>
      </c>
      <c r="P65" s="107"/>
      <c r="Q65" s="108"/>
      <c r="R65" s="128" t="str">
        <f ca="1"/>
        <v/>
      </c>
      <c r="S65" s="109"/>
    </row>
    <row r="66" spans="2:19" ht="18" customHeight="1">
      <c r="B66" s="104">
        <v>45</v>
      </c>
      <c r="C66" s="228"/>
      <c r="D66" s="228"/>
      <c r="E66" s="228"/>
      <c r="F66" s="228"/>
      <c r="G66" s="228"/>
      <c r="H66" s="228"/>
      <c r="I66" s="228"/>
      <c r="J66" s="108"/>
      <c r="K66" s="108"/>
      <c r="L66" s="128" t="str">
        <f>IF(ISBLANK(C66),"",IF(Q66=$O$9,SUMIFS('LISTA DE INVENTARIO'!$K$22:$K800,'LISTA DE INVENTARIO'!$C$22:$C800,C66,$Q$22:$Q800,$O$9)-SUMIFS('SEGUIMIENTO DE INVENTARIO'!$L$21:$L1068,'SEGUIMIENTO DE INVENTARIO'!$C$21:$C1068,C66),SUMIFS('LISTA DE INVENTARIO'!$K$22:$K800,'LISTA DE INVENTARIO'!$C$22:$C800,C66,$Q$22:$Q800,$O$9)-SUMIFS('SEGUIMIENTO DE INVENTARIO'!$L$21:$L1068,'SEGUIMIENTO DE INVENTARIO'!$C$21:$C1068,C66)))</f>
        <v/>
      </c>
      <c r="M66" s="106"/>
      <c r="N66" s="130" t="str">
        <f t="shared" si="0"/>
        <v xml:space="preserve"> </v>
      </c>
      <c r="O66" s="129" t="str">
        <f t="shared" si="1"/>
        <v xml:space="preserve"> </v>
      </c>
      <c r="P66" s="107"/>
      <c r="Q66" s="108"/>
      <c r="R66" s="128" t="str">
        <f ca="1"/>
        <v/>
      </c>
      <c r="S66" s="109"/>
    </row>
    <row r="67" spans="2:19" ht="18" customHeight="1">
      <c r="B67" s="104">
        <v>46</v>
      </c>
      <c r="C67" s="228"/>
      <c r="D67" s="228"/>
      <c r="E67" s="228"/>
      <c r="F67" s="228"/>
      <c r="G67" s="228"/>
      <c r="H67" s="228"/>
      <c r="I67" s="228"/>
      <c r="J67" s="108"/>
      <c r="K67" s="108"/>
      <c r="L67" s="128" t="str">
        <f>IF(ISBLANK(C67),"",IF(Q67=$O$9,SUMIFS('LISTA DE INVENTARIO'!$K$22:$K801,'LISTA DE INVENTARIO'!$C$22:$C801,C67,$Q$22:$Q801,$O$9)-SUMIFS('SEGUIMIENTO DE INVENTARIO'!$L$21:$L1069,'SEGUIMIENTO DE INVENTARIO'!$C$21:$C1069,C67),SUMIFS('LISTA DE INVENTARIO'!$K$22:$K801,'LISTA DE INVENTARIO'!$C$22:$C801,C67,$Q$22:$Q801,$O$9)-SUMIFS('SEGUIMIENTO DE INVENTARIO'!$L$21:$L1069,'SEGUIMIENTO DE INVENTARIO'!$C$21:$C1069,C67)))</f>
        <v/>
      </c>
      <c r="M67" s="106"/>
      <c r="N67" s="130" t="str">
        <f t="shared" si="0"/>
        <v xml:space="preserve"> </v>
      </c>
      <c r="O67" s="129" t="str">
        <f t="shared" si="1"/>
        <v xml:space="preserve"> </v>
      </c>
      <c r="P67" s="107"/>
      <c r="Q67" s="108"/>
      <c r="R67" s="128" t="str">
        <f ca="1"/>
        <v/>
      </c>
      <c r="S67" s="109"/>
    </row>
    <row r="68" spans="2:19" ht="18" customHeight="1">
      <c r="B68" s="104">
        <v>47</v>
      </c>
      <c r="C68" s="228"/>
      <c r="D68" s="228"/>
      <c r="E68" s="228"/>
      <c r="F68" s="228"/>
      <c r="G68" s="228"/>
      <c r="H68" s="228"/>
      <c r="I68" s="228"/>
      <c r="J68" s="108"/>
      <c r="K68" s="108"/>
      <c r="L68" s="128" t="str">
        <f>IF(ISBLANK(C68),"",IF(Q68=$O$9,SUMIFS('LISTA DE INVENTARIO'!$K$22:$K802,'LISTA DE INVENTARIO'!$C$22:$C802,C68,$Q$22:$Q802,$O$9)-SUMIFS('SEGUIMIENTO DE INVENTARIO'!$L$21:$L1070,'SEGUIMIENTO DE INVENTARIO'!$C$21:$C1070,C68),SUMIFS('LISTA DE INVENTARIO'!$K$22:$K802,'LISTA DE INVENTARIO'!$C$22:$C802,C68,$Q$22:$Q802,$O$9)-SUMIFS('SEGUIMIENTO DE INVENTARIO'!$L$21:$L1070,'SEGUIMIENTO DE INVENTARIO'!$C$21:$C1070,C68)))</f>
        <v/>
      </c>
      <c r="M68" s="106"/>
      <c r="N68" s="130" t="str">
        <f t="shared" si="0"/>
        <v xml:space="preserve"> </v>
      </c>
      <c r="O68" s="129" t="str">
        <f t="shared" si="1"/>
        <v xml:space="preserve"> </v>
      </c>
      <c r="P68" s="107"/>
      <c r="Q68" s="108"/>
      <c r="R68" s="128" t="str">
        <f ca="1"/>
        <v/>
      </c>
      <c r="S68" s="109"/>
    </row>
    <row r="69" spans="2:19" ht="18" customHeight="1">
      <c r="B69" s="104">
        <v>48</v>
      </c>
      <c r="C69" s="228"/>
      <c r="D69" s="228"/>
      <c r="E69" s="228"/>
      <c r="F69" s="228"/>
      <c r="G69" s="228"/>
      <c r="H69" s="228"/>
      <c r="I69" s="228"/>
      <c r="J69" s="108"/>
      <c r="K69" s="108"/>
      <c r="L69" s="128" t="str">
        <f>IF(ISBLANK(C69),"",IF(Q69=$O$9,SUMIFS('LISTA DE INVENTARIO'!$K$22:$K803,'LISTA DE INVENTARIO'!$C$22:$C803,C69,$Q$22:$Q803,$O$9)-SUMIFS('SEGUIMIENTO DE INVENTARIO'!$L$21:$L1071,'SEGUIMIENTO DE INVENTARIO'!$C$21:$C1071,C69),SUMIFS('LISTA DE INVENTARIO'!$K$22:$K803,'LISTA DE INVENTARIO'!$C$22:$C803,C69,$Q$22:$Q803,$O$9)-SUMIFS('SEGUIMIENTO DE INVENTARIO'!$L$21:$L1071,'SEGUIMIENTO DE INVENTARIO'!$C$21:$C1071,C69)))</f>
        <v/>
      </c>
      <c r="M69" s="106"/>
      <c r="N69" s="130" t="str">
        <f t="shared" si="0"/>
        <v xml:space="preserve"> </v>
      </c>
      <c r="O69" s="129" t="str">
        <f t="shared" si="1"/>
        <v xml:space="preserve"> </v>
      </c>
      <c r="P69" s="107"/>
      <c r="Q69" s="108"/>
      <c r="R69" s="128" t="str">
        <f ca="1"/>
        <v/>
      </c>
      <c r="S69" s="109"/>
    </row>
    <row r="70" spans="2:19" ht="18" customHeight="1">
      <c r="B70" s="104">
        <v>49</v>
      </c>
      <c r="C70" s="228"/>
      <c r="D70" s="228"/>
      <c r="E70" s="228"/>
      <c r="F70" s="228"/>
      <c r="G70" s="228"/>
      <c r="H70" s="228"/>
      <c r="I70" s="228"/>
      <c r="J70" s="108"/>
      <c r="K70" s="108"/>
      <c r="L70" s="128" t="str">
        <f>IF(ISBLANK(C70),"",IF(Q70=$O$9,SUMIFS('LISTA DE INVENTARIO'!$K$22:$K804,'LISTA DE INVENTARIO'!$C$22:$C804,C70,$Q$22:$Q804,$O$9)-SUMIFS('SEGUIMIENTO DE INVENTARIO'!$L$21:$L1072,'SEGUIMIENTO DE INVENTARIO'!$C$21:$C1072,C70),SUMIFS('LISTA DE INVENTARIO'!$K$22:$K804,'LISTA DE INVENTARIO'!$C$22:$C804,C70,$Q$22:$Q804,$O$9)-SUMIFS('SEGUIMIENTO DE INVENTARIO'!$L$21:$L1072,'SEGUIMIENTO DE INVENTARIO'!$C$21:$C1072,C70)))</f>
        <v/>
      </c>
      <c r="M70" s="106"/>
      <c r="N70" s="130" t="str">
        <f t="shared" si="0"/>
        <v xml:space="preserve"> </v>
      </c>
      <c r="O70" s="129" t="str">
        <f t="shared" si="1"/>
        <v xml:space="preserve"> </v>
      </c>
      <c r="P70" s="107"/>
      <c r="Q70" s="108"/>
      <c r="R70" s="128" t="str">
        <f ca="1"/>
        <v/>
      </c>
      <c r="S70" s="109"/>
    </row>
    <row r="71" spans="2:19" ht="18" customHeight="1">
      <c r="B71" s="104">
        <v>50</v>
      </c>
      <c r="C71" s="228"/>
      <c r="D71" s="228"/>
      <c r="E71" s="228"/>
      <c r="F71" s="228"/>
      <c r="G71" s="228"/>
      <c r="H71" s="228"/>
      <c r="I71" s="228"/>
      <c r="J71" s="108"/>
      <c r="K71" s="108"/>
      <c r="L71" s="128" t="str">
        <f>IF(ISBLANK(C71),"",IF(Q71=$O$9,SUMIFS('LISTA DE INVENTARIO'!$K$22:$K1021,'LISTA DE INVENTARIO'!$C$22:$C1021,C71,$Q$22:$Q1021,$O$9)-SUMIFS('SEGUIMIENTO DE INVENTARIO'!$L$21:$L1073,'SEGUIMIENTO DE INVENTARIO'!$C$21:$C1073,C71),SUMIFS('LISTA DE INVENTARIO'!$K$22:$K1021,'LISTA DE INVENTARIO'!$C$22:$C1021,C71,$Q$22:$Q1021,$O$9)-SUMIFS('SEGUIMIENTO DE INVENTARIO'!$L$21:$L1073,'SEGUIMIENTO DE INVENTARIO'!$C$21:$C1073,C71)))</f>
        <v/>
      </c>
      <c r="M71" s="106"/>
      <c r="N71" s="130" t="str">
        <f t="shared" si="0"/>
        <v xml:space="preserve"> </v>
      </c>
      <c r="O71" s="129" t="str">
        <f t="shared" si="1"/>
        <v xml:space="preserve"> </v>
      </c>
      <c r="P71" s="107"/>
      <c r="Q71" s="108"/>
      <c r="R71" s="128" t="str">
        <f ca="1"/>
        <v/>
      </c>
      <c r="S71" s="109"/>
    </row>
    <row r="72" spans="2:19" ht="18" customHeight="1">
      <c r="B72" s="104">
        <v>51</v>
      </c>
      <c r="C72" s="228"/>
      <c r="D72" s="228"/>
      <c r="E72" s="228"/>
      <c r="F72" s="228"/>
      <c r="G72" s="228"/>
      <c r="H72" s="228"/>
      <c r="I72" s="228"/>
      <c r="J72" s="108"/>
      <c r="K72" s="108"/>
      <c r="L72" s="128" t="str">
        <f>IF(ISBLANK(C72),"",IF(Q72=$O$9,SUMIFS('LISTA DE INVENTARIO'!$K$22:$K1021,'LISTA DE INVENTARIO'!$C$22:$C1021,C72,$Q$22:$Q1021,$O$9)-SUMIFS('SEGUIMIENTO DE INVENTARIO'!$L$21:$L1074,'SEGUIMIENTO DE INVENTARIO'!$C$21:$C1074,C72),SUMIFS('LISTA DE INVENTARIO'!$K$22:$K1021,'LISTA DE INVENTARIO'!$C$22:$C1021,C72,$Q$22:$Q1021,$O$9)-SUMIFS('SEGUIMIENTO DE INVENTARIO'!$L$21:$L1074,'SEGUIMIENTO DE INVENTARIO'!$C$21:$C1074,C72)))</f>
        <v/>
      </c>
      <c r="M72" s="106"/>
      <c r="N72" s="130" t="str">
        <f t="shared" si="0"/>
        <v xml:space="preserve"> </v>
      </c>
      <c r="O72" s="129" t="str">
        <f t="shared" si="1"/>
        <v xml:space="preserve"> </v>
      </c>
      <c r="P72" s="107"/>
      <c r="Q72" s="108"/>
      <c r="R72" s="128" t="str">
        <f ca="1"/>
        <v/>
      </c>
      <c r="S72" s="109"/>
    </row>
    <row r="73" spans="2:19" ht="18" customHeight="1">
      <c r="B73" s="104">
        <v>52</v>
      </c>
      <c r="C73" s="228"/>
      <c r="D73" s="228"/>
      <c r="E73" s="228"/>
      <c r="F73" s="228"/>
      <c r="G73" s="228"/>
      <c r="H73" s="228"/>
      <c r="I73" s="228"/>
      <c r="J73" s="108"/>
      <c r="K73" s="108"/>
      <c r="L73" s="128" t="str">
        <f>IF(ISBLANK(C73),"",IF(Q73=$O$9,SUMIFS('LISTA DE INVENTARIO'!$K$22:$K1021,'LISTA DE INVENTARIO'!$C$22:$C1021,C73,$Q$22:$Q1021,$O$9)-SUMIFS('SEGUIMIENTO DE INVENTARIO'!$L$21:$L1075,'SEGUIMIENTO DE INVENTARIO'!$C$21:$C1075,C73),SUMIFS('LISTA DE INVENTARIO'!$K$22:$K1021,'LISTA DE INVENTARIO'!$C$22:$C1021,C73,$Q$22:$Q1021,$O$9)-SUMIFS('SEGUIMIENTO DE INVENTARIO'!$L$21:$L1075,'SEGUIMIENTO DE INVENTARIO'!$C$21:$C1075,C73)))</f>
        <v/>
      </c>
      <c r="M73" s="106"/>
      <c r="N73" s="130" t="str">
        <f t="shared" si="0"/>
        <v xml:space="preserve"> </v>
      </c>
      <c r="O73" s="129" t="str">
        <f t="shared" si="1"/>
        <v xml:space="preserve"> </v>
      </c>
      <c r="P73" s="107"/>
      <c r="Q73" s="108"/>
      <c r="R73" s="128" t="str">
        <f ca="1"/>
        <v/>
      </c>
      <c r="S73" s="109"/>
    </row>
    <row r="74" spans="2:19" ht="18" customHeight="1">
      <c r="B74" s="104">
        <v>53</v>
      </c>
      <c r="C74" s="228"/>
      <c r="D74" s="228"/>
      <c r="E74" s="228"/>
      <c r="F74" s="228"/>
      <c r="G74" s="228"/>
      <c r="H74" s="228"/>
      <c r="I74" s="228"/>
      <c r="J74" s="108"/>
      <c r="K74" s="108"/>
      <c r="L74" s="128" t="str">
        <f>IF(ISBLANK(C74),"",IF(Q74=$O$9,SUMIFS('LISTA DE INVENTARIO'!$K$22:$K1021,'LISTA DE INVENTARIO'!$C$22:$C1021,C74,$Q$22:$Q1021,$O$9)-SUMIFS('SEGUIMIENTO DE INVENTARIO'!$L$21:$L1076,'SEGUIMIENTO DE INVENTARIO'!$C$21:$C1076,C74),SUMIFS('LISTA DE INVENTARIO'!$K$22:$K1021,'LISTA DE INVENTARIO'!$C$22:$C1021,C74,$Q$22:$Q1021,$O$9)-SUMIFS('SEGUIMIENTO DE INVENTARIO'!$L$21:$L1076,'SEGUIMIENTO DE INVENTARIO'!$C$21:$C1076,C74)))</f>
        <v/>
      </c>
      <c r="M74" s="106"/>
      <c r="N74" s="130" t="str">
        <f t="shared" si="0"/>
        <v xml:space="preserve"> </v>
      </c>
      <c r="O74" s="129" t="str">
        <f t="shared" si="1"/>
        <v xml:space="preserve"> </v>
      </c>
      <c r="P74" s="107"/>
      <c r="Q74" s="108"/>
      <c r="R74" s="128" t="str">
        <f ca="1"/>
        <v/>
      </c>
      <c r="S74" s="109"/>
    </row>
    <row r="75" spans="2:19" ht="18" customHeight="1">
      <c r="B75" s="104">
        <v>54</v>
      </c>
      <c r="C75" s="228"/>
      <c r="D75" s="228"/>
      <c r="E75" s="228"/>
      <c r="F75" s="228"/>
      <c r="G75" s="228"/>
      <c r="H75" s="228"/>
      <c r="I75" s="228"/>
      <c r="J75" s="108"/>
      <c r="K75" s="108"/>
      <c r="L75" s="128" t="str">
        <f>IF(ISBLANK(C75),"",IF(Q75=$O$9,SUMIFS('LISTA DE INVENTARIO'!$K$22:$K1021,'LISTA DE INVENTARIO'!$C$22:$C1021,C75,$Q$22:$Q1021,$O$9)-SUMIFS('SEGUIMIENTO DE INVENTARIO'!$L$21:$L1077,'SEGUIMIENTO DE INVENTARIO'!$C$21:$C1077,C75),SUMIFS('LISTA DE INVENTARIO'!$K$22:$K1021,'LISTA DE INVENTARIO'!$C$22:$C1021,C75,$Q$22:$Q1021,$O$9)-SUMIFS('SEGUIMIENTO DE INVENTARIO'!$L$21:$L1077,'SEGUIMIENTO DE INVENTARIO'!$C$21:$C1077,C75)))</f>
        <v/>
      </c>
      <c r="M75" s="106"/>
      <c r="N75" s="130" t="str">
        <f t="shared" si="0"/>
        <v xml:space="preserve"> </v>
      </c>
      <c r="O75" s="129" t="str">
        <f t="shared" si="1"/>
        <v xml:space="preserve"> </v>
      </c>
      <c r="P75" s="107"/>
      <c r="Q75" s="108"/>
      <c r="R75" s="128" t="str">
        <f ca="1"/>
        <v/>
      </c>
      <c r="S75" s="109"/>
    </row>
    <row r="76" spans="2:19" ht="18" customHeight="1">
      <c r="B76" s="104">
        <v>55</v>
      </c>
      <c r="C76" s="228"/>
      <c r="D76" s="228"/>
      <c r="E76" s="228"/>
      <c r="F76" s="228"/>
      <c r="G76" s="228"/>
      <c r="H76" s="228"/>
      <c r="I76" s="228"/>
      <c r="J76" s="108"/>
      <c r="K76" s="108"/>
      <c r="L76" s="128" t="str">
        <f>IF(ISBLANK(C76),"",IF(Q76=$O$9,SUMIFS('LISTA DE INVENTARIO'!$K$22:$K1021,'LISTA DE INVENTARIO'!$C$22:$C1021,C76,$Q$22:$Q1021,$O$9)-SUMIFS('SEGUIMIENTO DE INVENTARIO'!$L$21:$L1078,'SEGUIMIENTO DE INVENTARIO'!$C$21:$C1078,C76),SUMIFS('LISTA DE INVENTARIO'!$K$22:$K1021,'LISTA DE INVENTARIO'!$C$22:$C1021,C76,$Q$22:$Q1021,$O$9)-SUMIFS('SEGUIMIENTO DE INVENTARIO'!$L$21:$L1078,'SEGUIMIENTO DE INVENTARIO'!$C$21:$C1078,C76)))</f>
        <v/>
      </c>
      <c r="M76" s="106"/>
      <c r="N76" s="130" t="str">
        <f t="shared" si="0"/>
        <v xml:space="preserve"> </v>
      </c>
      <c r="O76" s="129" t="str">
        <f t="shared" si="1"/>
        <v xml:space="preserve"> </v>
      </c>
      <c r="P76" s="107"/>
      <c r="Q76" s="108"/>
      <c r="R76" s="128" t="str">
        <f ca="1"/>
        <v/>
      </c>
      <c r="S76" s="109"/>
    </row>
    <row r="77" spans="2:19" ht="18" customHeight="1">
      <c r="B77" s="104">
        <v>56</v>
      </c>
      <c r="C77" s="228"/>
      <c r="D77" s="228"/>
      <c r="E77" s="228"/>
      <c r="F77" s="228"/>
      <c r="G77" s="228"/>
      <c r="H77" s="228"/>
      <c r="I77" s="228"/>
      <c r="J77" s="108"/>
      <c r="K77" s="108"/>
      <c r="L77" s="128" t="str">
        <f>IF(ISBLANK(C77),"",IF(Q77=$O$9,SUMIFS('LISTA DE INVENTARIO'!$K$22:$K1021,'LISTA DE INVENTARIO'!$C$22:$C1021,C77,$Q$22:$Q1021,$O$9)-SUMIFS('SEGUIMIENTO DE INVENTARIO'!$L$21:$L1079,'SEGUIMIENTO DE INVENTARIO'!$C$21:$C1079,C77),SUMIFS('LISTA DE INVENTARIO'!$K$22:$K1021,'LISTA DE INVENTARIO'!$C$22:$C1021,C77,$Q$22:$Q1021,$O$9)-SUMIFS('SEGUIMIENTO DE INVENTARIO'!$L$21:$L1079,'SEGUIMIENTO DE INVENTARIO'!$C$21:$C1079,C77)))</f>
        <v/>
      </c>
      <c r="M77" s="106"/>
      <c r="N77" s="130" t="str">
        <f t="shared" si="0"/>
        <v xml:space="preserve"> </v>
      </c>
      <c r="O77" s="129" t="str">
        <f t="shared" si="1"/>
        <v xml:space="preserve"> </v>
      </c>
      <c r="P77" s="107"/>
      <c r="Q77" s="108"/>
      <c r="R77" s="128" t="str">
        <f ca="1"/>
        <v/>
      </c>
      <c r="S77" s="109"/>
    </row>
    <row r="78" spans="2:19" ht="18" customHeight="1">
      <c r="B78" s="104">
        <v>57</v>
      </c>
      <c r="C78" s="228"/>
      <c r="D78" s="228"/>
      <c r="E78" s="228"/>
      <c r="F78" s="228"/>
      <c r="G78" s="228"/>
      <c r="H78" s="228"/>
      <c r="I78" s="228"/>
      <c r="J78" s="108"/>
      <c r="K78" s="108"/>
      <c r="L78" s="128" t="str">
        <f>IF(ISBLANK(C78),"",IF(Q78=$O$9,SUMIFS('LISTA DE INVENTARIO'!$K$22:$K1021,'LISTA DE INVENTARIO'!$C$22:$C1021,C78,$Q$22:$Q1021,$O$9)-SUMIFS('SEGUIMIENTO DE INVENTARIO'!$L$21:$L1080,'SEGUIMIENTO DE INVENTARIO'!$C$21:$C1080,C78),SUMIFS('LISTA DE INVENTARIO'!$K$22:$K1021,'LISTA DE INVENTARIO'!$C$22:$C1021,C78,$Q$22:$Q1021,$O$9)-SUMIFS('SEGUIMIENTO DE INVENTARIO'!$L$21:$L1080,'SEGUIMIENTO DE INVENTARIO'!$C$21:$C1080,C78)))</f>
        <v/>
      </c>
      <c r="M78" s="106"/>
      <c r="N78" s="130" t="str">
        <f t="shared" si="0"/>
        <v xml:space="preserve"> </v>
      </c>
      <c r="O78" s="129" t="str">
        <f t="shared" si="1"/>
        <v xml:space="preserve"> </v>
      </c>
      <c r="P78" s="107"/>
      <c r="Q78" s="108"/>
      <c r="R78" s="128" t="str">
        <f ca="1"/>
        <v/>
      </c>
      <c r="S78" s="109"/>
    </row>
    <row r="79" spans="2:19" ht="18" customHeight="1">
      <c r="B79" s="104">
        <v>58</v>
      </c>
      <c r="C79" s="228"/>
      <c r="D79" s="228"/>
      <c r="E79" s="228"/>
      <c r="F79" s="228"/>
      <c r="G79" s="228"/>
      <c r="H79" s="228"/>
      <c r="I79" s="228"/>
      <c r="J79" s="108"/>
      <c r="K79" s="108"/>
      <c r="L79" s="128" t="str">
        <f>IF(ISBLANK(C79),"",IF(Q79=$O$9,SUMIFS('LISTA DE INVENTARIO'!$K$22:$K1021,'LISTA DE INVENTARIO'!$C$22:$C1021,C79,$Q$22:$Q1021,$O$9)-SUMIFS('SEGUIMIENTO DE INVENTARIO'!$L$21:$L1081,'SEGUIMIENTO DE INVENTARIO'!$C$21:$C1081,C79),SUMIFS('LISTA DE INVENTARIO'!$K$22:$K1021,'LISTA DE INVENTARIO'!$C$22:$C1021,C79,$Q$22:$Q1021,$O$9)-SUMIFS('SEGUIMIENTO DE INVENTARIO'!$L$21:$L1081,'SEGUIMIENTO DE INVENTARIO'!$C$21:$C1081,C79)))</f>
        <v/>
      </c>
      <c r="M79" s="106"/>
      <c r="N79" s="130" t="str">
        <f t="shared" si="0"/>
        <v xml:space="preserve"> </v>
      </c>
      <c r="O79" s="129" t="str">
        <f t="shared" si="1"/>
        <v xml:space="preserve"> </v>
      </c>
      <c r="P79" s="107"/>
      <c r="Q79" s="108"/>
      <c r="R79" s="128" t="str">
        <f ca="1"/>
        <v/>
      </c>
      <c r="S79" s="109"/>
    </row>
    <row r="80" spans="2:19" ht="18" customHeight="1">
      <c r="B80" s="104">
        <v>59</v>
      </c>
      <c r="C80" s="228"/>
      <c r="D80" s="228"/>
      <c r="E80" s="228"/>
      <c r="F80" s="228"/>
      <c r="G80" s="228"/>
      <c r="H80" s="228"/>
      <c r="I80" s="228"/>
      <c r="J80" s="108"/>
      <c r="K80" s="108"/>
      <c r="L80" s="128" t="str">
        <f>IF(ISBLANK(C80),"",IF(Q80=$O$9,SUMIFS('LISTA DE INVENTARIO'!$K$22:$K1021,'LISTA DE INVENTARIO'!$C$22:$C1021,C80,$Q$22:$Q1021,$O$9)-SUMIFS('SEGUIMIENTO DE INVENTARIO'!$L$21:$L1082,'SEGUIMIENTO DE INVENTARIO'!$C$21:$C1082,C80),SUMIFS('LISTA DE INVENTARIO'!$K$22:$K1021,'LISTA DE INVENTARIO'!$C$22:$C1021,C80,$Q$22:$Q1021,$O$9)-SUMIFS('SEGUIMIENTO DE INVENTARIO'!$L$21:$L1082,'SEGUIMIENTO DE INVENTARIO'!$C$21:$C1082,C80)))</f>
        <v/>
      </c>
      <c r="M80" s="106"/>
      <c r="N80" s="130" t="str">
        <f t="shared" si="0"/>
        <v xml:space="preserve"> </v>
      </c>
      <c r="O80" s="129" t="str">
        <f t="shared" si="1"/>
        <v xml:space="preserve"> </v>
      </c>
      <c r="P80" s="107"/>
      <c r="Q80" s="108"/>
      <c r="R80" s="128" t="str">
        <f ca="1"/>
        <v/>
      </c>
      <c r="S80" s="109"/>
    </row>
    <row r="81" spans="2:19" ht="18" customHeight="1">
      <c r="B81" s="104">
        <v>60</v>
      </c>
      <c r="C81" s="228"/>
      <c r="D81" s="228"/>
      <c r="E81" s="228"/>
      <c r="F81" s="228"/>
      <c r="G81" s="228"/>
      <c r="H81" s="228"/>
      <c r="I81" s="228"/>
      <c r="J81" s="108"/>
      <c r="K81" s="108"/>
      <c r="L81" s="128" t="str">
        <f>IF(ISBLANK(C81),"",IF(Q81=$O$9,SUMIFS('LISTA DE INVENTARIO'!$K$22:$K1021,'LISTA DE INVENTARIO'!$C$22:$C1021,C81,$Q$22:$Q1021,$O$9)-SUMIFS('SEGUIMIENTO DE INVENTARIO'!$L$21:$L1083,'SEGUIMIENTO DE INVENTARIO'!$C$21:$C1083,C81),SUMIFS('LISTA DE INVENTARIO'!$K$22:$K1021,'LISTA DE INVENTARIO'!$C$22:$C1021,C81,$Q$22:$Q1021,$O$9)-SUMIFS('SEGUIMIENTO DE INVENTARIO'!$L$21:$L1083,'SEGUIMIENTO DE INVENTARIO'!$C$21:$C1083,C81)))</f>
        <v/>
      </c>
      <c r="M81" s="106"/>
      <c r="N81" s="130" t="str">
        <f t="shared" si="0"/>
        <v xml:space="preserve"> </v>
      </c>
      <c r="O81" s="129" t="str">
        <f t="shared" si="1"/>
        <v xml:space="preserve"> </v>
      </c>
      <c r="P81" s="107"/>
      <c r="Q81" s="108"/>
      <c r="R81" s="128" t="str">
        <f ca="1"/>
        <v/>
      </c>
      <c r="S81" s="109"/>
    </row>
    <row r="82" spans="2:19" ht="18" customHeight="1">
      <c r="B82" s="104">
        <v>61</v>
      </c>
      <c r="C82" s="228"/>
      <c r="D82" s="228"/>
      <c r="E82" s="228"/>
      <c r="F82" s="228"/>
      <c r="G82" s="228"/>
      <c r="H82" s="228"/>
      <c r="I82" s="228"/>
      <c r="J82" s="108"/>
      <c r="K82" s="108"/>
      <c r="L82" s="128" t="str">
        <f>IF(ISBLANK(C82),"",IF(Q82=$O$9,SUMIFS('LISTA DE INVENTARIO'!$K$22:$K1021,'LISTA DE INVENTARIO'!$C$22:$C1021,C82,$Q$22:$Q1021,$O$9)-SUMIFS('SEGUIMIENTO DE INVENTARIO'!$L$21:$L1084,'SEGUIMIENTO DE INVENTARIO'!$C$21:$C1084,C82),SUMIFS('LISTA DE INVENTARIO'!$K$22:$K1021,'LISTA DE INVENTARIO'!$C$22:$C1021,C82,$Q$22:$Q1021,$O$9)-SUMIFS('SEGUIMIENTO DE INVENTARIO'!$L$21:$L1084,'SEGUIMIENTO DE INVENTARIO'!$C$21:$C1084,C82)))</f>
        <v/>
      </c>
      <c r="M82" s="106"/>
      <c r="N82" s="130" t="str">
        <f t="shared" si="0"/>
        <v xml:space="preserve"> </v>
      </c>
      <c r="O82" s="129" t="str">
        <f t="shared" si="1"/>
        <v xml:space="preserve"> </v>
      </c>
      <c r="P82" s="107"/>
      <c r="Q82" s="108"/>
      <c r="R82" s="128" t="str">
        <f ca="1"/>
        <v/>
      </c>
      <c r="S82" s="109"/>
    </row>
    <row r="83" spans="2:19" ht="18" customHeight="1">
      <c r="B83" s="104">
        <v>62</v>
      </c>
      <c r="C83" s="228"/>
      <c r="D83" s="228"/>
      <c r="E83" s="228"/>
      <c r="F83" s="228"/>
      <c r="G83" s="228"/>
      <c r="H83" s="228"/>
      <c r="I83" s="228"/>
      <c r="J83" s="108"/>
      <c r="K83" s="108"/>
      <c r="L83" s="128" t="str">
        <f>IF(ISBLANK(C83),"",IF(Q83=$O$9,SUMIFS('LISTA DE INVENTARIO'!$K$22:$K1021,'LISTA DE INVENTARIO'!$C$22:$C1021,C83,$Q$22:$Q1021,$O$9)-SUMIFS('SEGUIMIENTO DE INVENTARIO'!$L$21:$L1085,'SEGUIMIENTO DE INVENTARIO'!$C$21:$C1085,C83),SUMIFS('LISTA DE INVENTARIO'!$K$22:$K1021,'LISTA DE INVENTARIO'!$C$22:$C1021,C83,$Q$22:$Q1021,$O$9)-SUMIFS('SEGUIMIENTO DE INVENTARIO'!$L$21:$L1085,'SEGUIMIENTO DE INVENTARIO'!$C$21:$C1085,C83)))</f>
        <v/>
      </c>
      <c r="M83" s="106"/>
      <c r="N83" s="130" t="str">
        <f t="shared" si="0"/>
        <v xml:space="preserve"> </v>
      </c>
      <c r="O83" s="129" t="str">
        <f t="shared" si="1"/>
        <v xml:space="preserve"> </v>
      </c>
      <c r="P83" s="107"/>
      <c r="Q83" s="108"/>
      <c r="R83" s="128" t="str">
        <f ca="1"/>
        <v/>
      </c>
      <c r="S83" s="109"/>
    </row>
    <row r="84" spans="2:19" ht="18" customHeight="1">
      <c r="B84" s="104">
        <v>63</v>
      </c>
      <c r="C84" s="228"/>
      <c r="D84" s="228"/>
      <c r="E84" s="228"/>
      <c r="F84" s="228"/>
      <c r="G84" s="228"/>
      <c r="H84" s="228"/>
      <c r="I84" s="228"/>
      <c r="J84" s="108"/>
      <c r="K84" s="108"/>
      <c r="L84" s="128" t="str">
        <f>IF(ISBLANK(C84),"",IF(Q84=$O$9,SUMIFS('LISTA DE INVENTARIO'!$K$22:$K1021,'LISTA DE INVENTARIO'!$C$22:$C1021,C84,$Q$22:$Q1021,$O$9)-SUMIFS('SEGUIMIENTO DE INVENTARIO'!$L$21:$L1086,'SEGUIMIENTO DE INVENTARIO'!$C$21:$C1086,C84),SUMIFS('LISTA DE INVENTARIO'!$K$22:$K1021,'LISTA DE INVENTARIO'!$C$22:$C1021,C84,$Q$22:$Q1021,$O$9)-SUMIFS('SEGUIMIENTO DE INVENTARIO'!$L$21:$L1086,'SEGUIMIENTO DE INVENTARIO'!$C$21:$C1086,C84)))</f>
        <v/>
      </c>
      <c r="M84" s="106"/>
      <c r="N84" s="130" t="str">
        <f t="shared" si="0"/>
        <v xml:space="preserve"> </v>
      </c>
      <c r="O84" s="129" t="str">
        <f t="shared" si="1"/>
        <v xml:space="preserve"> </v>
      </c>
      <c r="P84" s="107"/>
      <c r="Q84" s="108"/>
      <c r="R84" s="128" t="str">
        <f ca="1"/>
        <v/>
      </c>
      <c r="S84" s="109"/>
    </row>
    <row r="85" spans="2:19" ht="18" customHeight="1">
      <c r="B85" s="104">
        <v>64</v>
      </c>
      <c r="C85" s="228"/>
      <c r="D85" s="228"/>
      <c r="E85" s="228"/>
      <c r="F85" s="228"/>
      <c r="G85" s="228"/>
      <c r="H85" s="228"/>
      <c r="I85" s="228"/>
      <c r="J85" s="108"/>
      <c r="K85" s="108"/>
      <c r="L85" s="128" t="str">
        <f>IF(ISBLANK(C85),"",IF(Q85=$O$9,SUMIFS('LISTA DE INVENTARIO'!$K$22:$K1021,'LISTA DE INVENTARIO'!$C$22:$C1021,C85,$Q$22:$Q1021,$O$9)-SUMIFS('SEGUIMIENTO DE INVENTARIO'!$L$21:$L1087,'SEGUIMIENTO DE INVENTARIO'!$C$21:$C1087,C85),SUMIFS('LISTA DE INVENTARIO'!$K$22:$K1021,'LISTA DE INVENTARIO'!$C$22:$C1021,C85,$Q$22:$Q1021,$O$9)-SUMIFS('SEGUIMIENTO DE INVENTARIO'!$L$21:$L1087,'SEGUIMIENTO DE INVENTARIO'!$C$21:$C1087,C85)))</f>
        <v/>
      </c>
      <c r="M85" s="106"/>
      <c r="N85" s="130" t="str">
        <f t="shared" si="0"/>
        <v xml:space="preserve"> </v>
      </c>
      <c r="O85" s="129" t="str">
        <f t="shared" si="1"/>
        <v xml:space="preserve"> </v>
      </c>
      <c r="P85" s="107"/>
      <c r="Q85" s="108"/>
      <c r="R85" s="128" t="str">
        <f ca="1"/>
        <v/>
      </c>
      <c r="S85" s="109"/>
    </row>
    <row r="86" spans="2:19" ht="18" customHeight="1">
      <c r="B86" s="104">
        <v>65</v>
      </c>
      <c r="C86" s="228"/>
      <c r="D86" s="228"/>
      <c r="E86" s="228"/>
      <c r="F86" s="228"/>
      <c r="G86" s="228"/>
      <c r="H86" s="228"/>
      <c r="I86" s="228"/>
      <c r="J86" s="108"/>
      <c r="K86" s="108"/>
      <c r="L86" s="128" t="str">
        <f>IF(ISBLANK(C86),"",IF(Q86=$O$9,SUMIFS('LISTA DE INVENTARIO'!$K$22:$K1021,'LISTA DE INVENTARIO'!$C$22:$C1021,C86,$Q$22:$Q1021,$O$9)-SUMIFS('SEGUIMIENTO DE INVENTARIO'!$L$21:$L1088,'SEGUIMIENTO DE INVENTARIO'!$C$21:$C1088,C86),SUMIFS('LISTA DE INVENTARIO'!$K$22:$K1021,'LISTA DE INVENTARIO'!$C$22:$C1021,C86,$Q$22:$Q1021,$O$9)-SUMIFS('SEGUIMIENTO DE INVENTARIO'!$L$21:$L1088,'SEGUIMIENTO DE INVENTARIO'!$C$21:$C1088,C86)))</f>
        <v/>
      </c>
      <c r="M86" s="106"/>
      <c r="N86" s="130" t="str">
        <f t="shared" si="0"/>
        <v xml:space="preserve"> </v>
      </c>
      <c r="O86" s="129" t="str">
        <f t="shared" si="1"/>
        <v xml:space="preserve"> </v>
      </c>
      <c r="P86" s="107"/>
      <c r="Q86" s="108"/>
      <c r="R86" s="128" t="str">
        <f ca="1"/>
        <v/>
      </c>
      <c r="S86" s="109"/>
    </row>
    <row r="87" spans="2:19" ht="18" customHeight="1">
      <c r="B87" s="104">
        <v>66</v>
      </c>
      <c r="C87" s="228"/>
      <c r="D87" s="228"/>
      <c r="E87" s="228"/>
      <c r="F87" s="228"/>
      <c r="G87" s="228"/>
      <c r="H87" s="228"/>
      <c r="I87" s="228"/>
      <c r="J87" s="108"/>
      <c r="K87" s="108"/>
      <c r="L87" s="128" t="str">
        <f>IF(ISBLANK(C87),"",IF(Q87=$O$9,SUMIFS('LISTA DE INVENTARIO'!$K$22:$K1021,'LISTA DE INVENTARIO'!$C$22:$C1021,C87,$Q$22:$Q1021,$O$9)-SUMIFS('SEGUIMIENTO DE INVENTARIO'!$L$21:$L1089,'SEGUIMIENTO DE INVENTARIO'!$C$21:$C1089,C87),SUMIFS('LISTA DE INVENTARIO'!$K$22:$K1021,'LISTA DE INVENTARIO'!$C$22:$C1021,C87,$Q$22:$Q1021,$O$9)-SUMIFS('SEGUIMIENTO DE INVENTARIO'!$L$21:$L1089,'SEGUIMIENTO DE INVENTARIO'!$C$21:$C1089,C87)))</f>
        <v/>
      </c>
      <c r="M87" s="106"/>
      <c r="N87" s="130" t="str">
        <f t="shared" ref="N87:N117" si="2">IF(ISBLANK(C87)," ",K87*M87)</f>
        <v xml:space="preserve"> </v>
      </c>
      <c r="O87" s="129" t="str">
        <f t="shared" si="1"/>
        <v xml:space="preserve"> </v>
      </c>
      <c r="P87" s="107"/>
      <c r="Q87" s="108"/>
      <c r="R87" s="128" t="str">
        <f ca="1"/>
        <v/>
      </c>
      <c r="S87" s="109"/>
    </row>
    <row r="88" spans="2:19" ht="18" customHeight="1">
      <c r="B88" s="104">
        <v>67</v>
      </c>
      <c r="C88" s="228"/>
      <c r="D88" s="228"/>
      <c r="E88" s="228"/>
      <c r="F88" s="228"/>
      <c r="G88" s="228"/>
      <c r="H88" s="228"/>
      <c r="I88" s="228"/>
      <c r="J88" s="108"/>
      <c r="K88" s="108"/>
      <c r="L88" s="128" t="str">
        <f>IF(ISBLANK(C88),"",IF(Q88=$O$9,SUMIFS('LISTA DE INVENTARIO'!$K$22:$K1021,'LISTA DE INVENTARIO'!$C$22:$C1021,C88,$Q$22:$Q1021,$O$9)-SUMIFS('SEGUIMIENTO DE INVENTARIO'!$L$21:$L1090,'SEGUIMIENTO DE INVENTARIO'!$C$21:$C1090,C88),SUMIFS('LISTA DE INVENTARIO'!$K$22:$K1021,'LISTA DE INVENTARIO'!$C$22:$C1021,C88,$Q$22:$Q1021,$O$9)-SUMIFS('SEGUIMIENTO DE INVENTARIO'!$L$21:$L1090,'SEGUIMIENTO DE INVENTARIO'!$C$21:$C1090,C88)))</f>
        <v/>
      </c>
      <c r="M88" s="106"/>
      <c r="N88" s="130" t="str">
        <f t="shared" si="2"/>
        <v xml:space="preserve"> </v>
      </c>
      <c r="O88" s="129" t="str">
        <f t="shared" ref="O88:O117" si="3">IF(ISBLANK(C88)," ",K88*M88+O87)</f>
        <v xml:space="preserve"> </v>
      </c>
      <c r="P88" s="107"/>
      <c r="Q88" s="108"/>
      <c r="R88" s="128" t="str">
        <f ca="1"/>
        <v/>
      </c>
      <c r="S88" s="109"/>
    </row>
    <row r="89" spans="2:19" ht="18" customHeight="1">
      <c r="B89" s="104">
        <v>68</v>
      </c>
      <c r="C89" s="228"/>
      <c r="D89" s="228"/>
      <c r="E89" s="228"/>
      <c r="F89" s="228"/>
      <c r="G89" s="228"/>
      <c r="H89" s="228"/>
      <c r="I89" s="228"/>
      <c r="J89" s="108"/>
      <c r="K89" s="108"/>
      <c r="L89" s="128" t="str">
        <f>IF(ISBLANK(C89),"",IF(Q89=$O$9,SUMIFS('LISTA DE INVENTARIO'!$K$22:$K1021,'LISTA DE INVENTARIO'!$C$22:$C1021,C89,$Q$22:$Q1021,$O$9)-SUMIFS('SEGUIMIENTO DE INVENTARIO'!$L$21:$L1091,'SEGUIMIENTO DE INVENTARIO'!$C$21:$C1091,C89),SUMIFS('LISTA DE INVENTARIO'!$K$22:$K1021,'LISTA DE INVENTARIO'!$C$22:$C1021,C89,$Q$22:$Q1021,$O$9)-SUMIFS('SEGUIMIENTO DE INVENTARIO'!$L$21:$L1091,'SEGUIMIENTO DE INVENTARIO'!$C$21:$C1091,C89)))</f>
        <v/>
      </c>
      <c r="M89" s="106"/>
      <c r="N89" s="130" t="str">
        <f t="shared" si="2"/>
        <v xml:space="preserve"> </v>
      </c>
      <c r="O89" s="129" t="str">
        <f t="shared" si="3"/>
        <v xml:space="preserve"> </v>
      </c>
      <c r="P89" s="107"/>
      <c r="Q89" s="108"/>
      <c r="R89" s="128" t="str">
        <f ca="1"/>
        <v/>
      </c>
      <c r="S89" s="109"/>
    </row>
    <row r="90" spans="2:19" ht="18" customHeight="1">
      <c r="B90" s="104">
        <v>69</v>
      </c>
      <c r="C90" s="228"/>
      <c r="D90" s="228"/>
      <c r="E90" s="228"/>
      <c r="F90" s="228"/>
      <c r="G90" s="228"/>
      <c r="H90" s="228"/>
      <c r="I90" s="228"/>
      <c r="J90" s="108"/>
      <c r="K90" s="108"/>
      <c r="L90" s="128" t="str">
        <f>IF(ISBLANK(C90),"",IF(Q90=$O$9,SUMIFS('LISTA DE INVENTARIO'!$K$22:$K1021,'LISTA DE INVENTARIO'!$C$22:$C1021,C90,$Q$22:$Q1021,$O$9)-SUMIFS('SEGUIMIENTO DE INVENTARIO'!$L$21:$L1092,'SEGUIMIENTO DE INVENTARIO'!$C$21:$C1092,C90),SUMIFS('LISTA DE INVENTARIO'!$K$22:$K1021,'LISTA DE INVENTARIO'!$C$22:$C1021,C90,$Q$22:$Q1021,$O$9)-SUMIFS('SEGUIMIENTO DE INVENTARIO'!$L$21:$L1092,'SEGUIMIENTO DE INVENTARIO'!$C$21:$C1092,C90)))</f>
        <v/>
      </c>
      <c r="M90" s="106"/>
      <c r="N90" s="130" t="str">
        <f t="shared" si="2"/>
        <v xml:space="preserve"> </v>
      </c>
      <c r="O90" s="129" t="str">
        <f t="shared" si="3"/>
        <v xml:space="preserve"> </v>
      </c>
      <c r="P90" s="107"/>
      <c r="Q90" s="108"/>
      <c r="R90" s="128" t="str">
        <f ca="1"/>
        <v/>
      </c>
      <c r="S90" s="109"/>
    </row>
    <row r="91" spans="2:19" ht="18" customHeight="1">
      <c r="B91" s="104">
        <v>70</v>
      </c>
      <c r="C91" s="228"/>
      <c r="D91" s="228"/>
      <c r="E91" s="228"/>
      <c r="F91" s="228"/>
      <c r="G91" s="228"/>
      <c r="H91" s="228"/>
      <c r="I91" s="228"/>
      <c r="J91" s="108"/>
      <c r="K91" s="108"/>
      <c r="L91" s="128" t="str">
        <f>IF(ISBLANK(C91),"",IF(Q91=$O$9,SUMIFS('LISTA DE INVENTARIO'!$K$22:$K1021,'LISTA DE INVENTARIO'!$C$22:$C1021,C91,$Q$22:$Q1021,$O$9)-SUMIFS('SEGUIMIENTO DE INVENTARIO'!$L$21:$L1093,'SEGUIMIENTO DE INVENTARIO'!$C$21:$C1093,C91),SUMIFS('LISTA DE INVENTARIO'!$K$22:$K1021,'LISTA DE INVENTARIO'!$C$22:$C1021,C91,$Q$22:$Q1021,$O$9)-SUMIFS('SEGUIMIENTO DE INVENTARIO'!$L$21:$L1093,'SEGUIMIENTO DE INVENTARIO'!$C$21:$C1093,C91)))</f>
        <v/>
      </c>
      <c r="M91" s="106"/>
      <c r="N91" s="130" t="str">
        <f t="shared" si="2"/>
        <v xml:space="preserve"> </v>
      </c>
      <c r="O91" s="129" t="str">
        <f t="shared" si="3"/>
        <v xml:space="preserve"> </v>
      </c>
      <c r="P91" s="107"/>
      <c r="Q91" s="108"/>
      <c r="R91" s="128" t="str">
        <f ca="1"/>
        <v/>
      </c>
      <c r="S91" s="109"/>
    </row>
    <row r="92" spans="2:19" ht="18" customHeight="1">
      <c r="B92" s="104">
        <v>71</v>
      </c>
      <c r="C92" s="228"/>
      <c r="D92" s="228"/>
      <c r="E92" s="228"/>
      <c r="F92" s="228"/>
      <c r="G92" s="228"/>
      <c r="H92" s="228"/>
      <c r="I92" s="228"/>
      <c r="J92" s="108"/>
      <c r="K92" s="108"/>
      <c r="L92" s="128" t="str">
        <f>IF(ISBLANK(C92),"",IF(Q92=$O$9,SUMIFS('LISTA DE INVENTARIO'!$K$22:$K1021,'LISTA DE INVENTARIO'!$C$22:$C1021,C92,$Q$22:$Q1021,$O$9)-SUMIFS('SEGUIMIENTO DE INVENTARIO'!$L$21:$L1094,'SEGUIMIENTO DE INVENTARIO'!$C$21:$C1094,C92),SUMIFS('LISTA DE INVENTARIO'!$K$22:$K1021,'LISTA DE INVENTARIO'!$C$22:$C1021,C92,$Q$22:$Q1021,$O$9)-SUMIFS('SEGUIMIENTO DE INVENTARIO'!$L$21:$L1094,'SEGUIMIENTO DE INVENTARIO'!$C$21:$C1094,C92)))</f>
        <v/>
      </c>
      <c r="M92" s="106"/>
      <c r="N92" s="130" t="str">
        <f t="shared" si="2"/>
        <v xml:space="preserve"> </v>
      </c>
      <c r="O92" s="129" t="str">
        <f t="shared" si="3"/>
        <v xml:space="preserve"> </v>
      </c>
      <c r="P92" s="107"/>
      <c r="Q92" s="108"/>
      <c r="R92" s="128" t="str">
        <f ca="1"/>
        <v/>
      </c>
      <c r="S92" s="109"/>
    </row>
    <row r="93" spans="2:19" ht="18" customHeight="1">
      <c r="B93" s="104">
        <v>72</v>
      </c>
      <c r="C93" s="228"/>
      <c r="D93" s="228"/>
      <c r="E93" s="228"/>
      <c r="F93" s="228"/>
      <c r="G93" s="228"/>
      <c r="H93" s="228"/>
      <c r="I93" s="228"/>
      <c r="J93" s="108"/>
      <c r="K93" s="108"/>
      <c r="L93" s="128" t="str">
        <f>IF(ISBLANK(C93),"",IF(Q93=$O$9,SUMIFS('LISTA DE INVENTARIO'!$K$22:$K1021,'LISTA DE INVENTARIO'!$C$22:$C1021,C93,$Q$22:$Q1021,$O$9)-SUMIFS('SEGUIMIENTO DE INVENTARIO'!$L$21:$L1095,'SEGUIMIENTO DE INVENTARIO'!$C$21:$C1095,C93),SUMIFS('LISTA DE INVENTARIO'!$K$22:$K1021,'LISTA DE INVENTARIO'!$C$22:$C1021,C93,$Q$22:$Q1021,$O$9)-SUMIFS('SEGUIMIENTO DE INVENTARIO'!$L$21:$L1095,'SEGUIMIENTO DE INVENTARIO'!$C$21:$C1095,C93)))</f>
        <v/>
      </c>
      <c r="M93" s="106"/>
      <c r="N93" s="130" t="str">
        <f t="shared" si="2"/>
        <v xml:space="preserve"> </v>
      </c>
      <c r="O93" s="129" t="str">
        <f t="shared" si="3"/>
        <v xml:space="preserve"> </v>
      </c>
      <c r="P93" s="107"/>
      <c r="Q93" s="108"/>
      <c r="R93" s="128" t="str">
        <f ca="1"/>
        <v/>
      </c>
      <c r="S93" s="109"/>
    </row>
    <row r="94" spans="2:19" ht="18" customHeight="1">
      <c r="B94" s="104">
        <v>73</v>
      </c>
      <c r="C94" s="228"/>
      <c r="D94" s="228"/>
      <c r="E94" s="228"/>
      <c r="F94" s="228"/>
      <c r="G94" s="228"/>
      <c r="H94" s="228"/>
      <c r="I94" s="228"/>
      <c r="J94" s="108"/>
      <c r="K94" s="108"/>
      <c r="L94" s="128" t="str">
        <f>IF(ISBLANK(C94),"",IF(Q94=$O$9,SUMIFS('LISTA DE INVENTARIO'!$K$22:$K1021,'LISTA DE INVENTARIO'!$C$22:$C1021,C94,$Q$22:$Q1021,$O$9)-SUMIFS('SEGUIMIENTO DE INVENTARIO'!$L$21:$L1096,'SEGUIMIENTO DE INVENTARIO'!$C$21:$C1096,C94),SUMIFS('LISTA DE INVENTARIO'!$K$22:$K1021,'LISTA DE INVENTARIO'!$C$22:$C1021,C94,$Q$22:$Q1021,$O$9)-SUMIFS('SEGUIMIENTO DE INVENTARIO'!$L$21:$L1096,'SEGUIMIENTO DE INVENTARIO'!$C$21:$C1096,C94)))</f>
        <v/>
      </c>
      <c r="M94" s="106"/>
      <c r="N94" s="130" t="str">
        <f t="shared" si="2"/>
        <v xml:space="preserve"> </v>
      </c>
      <c r="O94" s="129" t="str">
        <f t="shared" si="3"/>
        <v xml:space="preserve"> </v>
      </c>
      <c r="P94" s="107"/>
      <c r="Q94" s="108"/>
      <c r="R94" s="128" t="str">
        <f ca="1"/>
        <v/>
      </c>
      <c r="S94" s="109"/>
    </row>
    <row r="95" spans="2:19" ht="18" customHeight="1">
      <c r="B95" s="104">
        <v>74</v>
      </c>
      <c r="C95" s="228"/>
      <c r="D95" s="228"/>
      <c r="E95" s="228"/>
      <c r="F95" s="228"/>
      <c r="G95" s="228"/>
      <c r="H95" s="228"/>
      <c r="I95" s="228"/>
      <c r="J95" s="108"/>
      <c r="K95" s="108"/>
      <c r="L95" s="128" t="str">
        <f>IF(ISBLANK(C95),"",IF(Q95=$O$9,SUMIFS('LISTA DE INVENTARIO'!$K$22:$K1021,'LISTA DE INVENTARIO'!$C$22:$C1021,C95,$Q$22:$Q1021,$O$9)-SUMIFS('SEGUIMIENTO DE INVENTARIO'!$L$21:$L1097,'SEGUIMIENTO DE INVENTARIO'!$C$21:$C1097,C95),SUMIFS('LISTA DE INVENTARIO'!$K$22:$K1021,'LISTA DE INVENTARIO'!$C$22:$C1021,C95,$Q$22:$Q1021,$O$9)-SUMIFS('SEGUIMIENTO DE INVENTARIO'!$L$21:$L1097,'SEGUIMIENTO DE INVENTARIO'!$C$21:$C1097,C95)))</f>
        <v/>
      </c>
      <c r="M95" s="106"/>
      <c r="N95" s="130" t="str">
        <f t="shared" si="2"/>
        <v xml:space="preserve"> </v>
      </c>
      <c r="O95" s="129" t="str">
        <f t="shared" si="3"/>
        <v xml:space="preserve"> </v>
      </c>
      <c r="P95" s="107"/>
      <c r="Q95" s="108"/>
      <c r="R95" s="128" t="str">
        <f ca="1"/>
        <v/>
      </c>
      <c r="S95" s="109"/>
    </row>
    <row r="96" spans="2:19" ht="18" customHeight="1">
      <c r="B96" s="104">
        <v>75</v>
      </c>
      <c r="C96" s="228"/>
      <c r="D96" s="228"/>
      <c r="E96" s="228"/>
      <c r="F96" s="228"/>
      <c r="G96" s="228"/>
      <c r="H96" s="228"/>
      <c r="I96" s="228"/>
      <c r="J96" s="108"/>
      <c r="K96" s="108"/>
      <c r="L96" s="128" t="str">
        <f>IF(ISBLANK(C96),"",IF(Q96=$O$9,SUMIFS('LISTA DE INVENTARIO'!$K$22:$K1021,'LISTA DE INVENTARIO'!$C$22:$C1021,C96,$Q$22:$Q1021,$O$9)-SUMIFS('SEGUIMIENTO DE INVENTARIO'!$L$21:$L1098,'SEGUIMIENTO DE INVENTARIO'!$C$21:$C1098,C96),SUMIFS('LISTA DE INVENTARIO'!$K$22:$K1021,'LISTA DE INVENTARIO'!$C$22:$C1021,C96,$Q$22:$Q1021,$O$9)-SUMIFS('SEGUIMIENTO DE INVENTARIO'!$L$21:$L1098,'SEGUIMIENTO DE INVENTARIO'!$C$21:$C1098,C96)))</f>
        <v/>
      </c>
      <c r="M96" s="106"/>
      <c r="N96" s="130" t="str">
        <f t="shared" si="2"/>
        <v xml:space="preserve"> </v>
      </c>
      <c r="O96" s="129" t="str">
        <f t="shared" si="3"/>
        <v xml:space="preserve"> </v>
      </c>
      <c r="P96" s="107"/>
      <c r="Q96" s="108"/>
      <c r="R96" s="128" t="str">
        <f ca="1"/>
        <v/>
      </c>
      <c r="S96" s="109"/>
    </row>
    <row r="97" spans="2:19" ht="18" customHeight="1">
      <c r="B97" s="104">
        <v>76</v>
      </c>
      <c r="C97" s="228"/>
      <c r="D97" s="228"/>
      <c r="E97" s="228"/>
      <c r="F97" s="228"/>
      <c r="G97" s="228"/>
      <c r="H97" s="228"/>
      <c r="I97" s="228"/>
      <c r="J97" s="108"/>
      <c r="K97" s="108"/>
      <c r="L97" s="128" t="str">
        <f>IF(ISBLANK(C97),"",IF(Q97=$O$9,SUMIFS('LISTA DE INVENTARIO'!$K$22:$K1021,'LISTA DE INVENTARIO'!$C$22:$C1021,C97,$Q$22:$Q1021,$O$9)-SUMIFS('SEGUIMIENTO DE INVENTARIO'!$L$21:$L1099,'SEGUIMIENTO DE INVENTARIO'!$C$21:$C1099,C97),SUMIFS('LISTA DE INVENTARIO'!$K$22:$K1021,'LISTA DE INVENTARIO'!$C$22:$C1021,C97,$Q$22:$Q1021,$O$9)-SUMIFS('SEGUIMIENTO DE INVENTARIO'!$L$21:$L1099,'SEGUIMIENTO DE INVENTARIO'!$C$21:$C1099,C97)))</f>
        <v/>
      </c>
      <c r="M97" s="106"/>
      <c r="N97" s="130" t="str">
        <f t="shared" si="2"/>
        <v xml:space="preserve"> </v>
      </c>
      <c r="O97" s="129" t="str">
        <f t="shared" si="3"/>
        <v xml:space="preserve"> </v>
      </c>
      <c r="P97" s="107"/>
      <c r="Q97" s="108"/>
      <c r="R97" s="128" t="str">
        <f ca="1"/>
        <v/>
      </c>
      <c r="S97" s="109"/>
    </row>
    <row r="98" spans="2:19" ht="18" customHeight="1">
      <c r="B98" s="104">
        <v>77</v>
      </c>
      <c r="C98" s="228"/>
      <c r="D98" s="228"/>
      <c r="E98" s="228"/>
      <c r="F98" s="228"/>
      <c r="G98" s="228"/>
      <c r="H98" s="228"/>
      <c r="I98" s="228"/>
      <c r="J98" s="108"/>
      <c r="K98" s="108"/>
      <c r="L98" s="128" t="str">
        <f>IF(ISBLANK(C98),"",IF(Q98=$O$9,SUMIFS('LISTA DE INVENTARIO'!$K$22:$K1021,'LISTA DE INVENTARIO'!$C$22:$C1021,C98,$Q$22:$Q1021,$O$9)-SUMIFS('SEGUIMIENTO DE INVENTARIO'!$L$21:$L1100,'SEGUIMIENTO DE INVENTARIO'!$C$21:$C1100,C98),SUMIFS('LISTA DE INVENTARIO'!$K$22:$K1021,'LISTA DE INVENTARIO'!$C$22:$C1021,C98,$Q$22:$Q1021,$O$9)-SUMIFS('SEGUIMIENTO DE INVENTARIO'!$L$21:$L1100,'SEGUIMIENTO DE INVENTARIO'!$C$21:$C1100,C98)))</f>
        <v/>
      </c>
      <c r="M98" s="106"/>
      <c r="N98" s="130" t="str">
        <f t="shared" si="2"/>
        <v xml:space="preserve"> </v>
      </c>
      <c r="O98" s="129" t="str">
        <f t="shared" si="3"/>
        <v xml:space="preserve"> </v>
      </c>
      <c r="P98" s="107"/>
      <c r="Q98" s="108"/>
      <c r="R98" s="128" t="str">
        <f ca="1"/>
        <v/>
      </c>
      <c r="S98" s="109"/>
    </row>
    <row r="99" spans="2:19" ht="18" customHeight="1">
      <c r="B99" s="104">
        <v>78</v>
      </c>
      <c r="C99" s="228"/>
      <c r="D99" s="228"/>
      <c r="E99" s="228"/>
      <c r="F99" s="228"/>
      <c r="G99" s="228"/>
      <c r="H99" s="228"/>
      <c r="I99" s="228"/>
      <c r="J99" s="108"/>
      <c r="K99" s="108"/>
      <c r="L99" s="128" t="str">
        <f>IF(ISBLANK(C99),"",IF(Q99=$O$9,SUMIFS('LISTA DE INVENTARIO'!$K$22:$K1021,'LISTA DE INVENTARIO'!$C$22:$C1021,C99,$Q$22:$Q1021,$O$9)-SUMIFS('SEGUIMIENTO DE INVENTARIO'!$L$21:$L1101,'SEGUIMIENTO DE INVENTARIO'!$C$21:$C1101,C99),SUMIFS('LISTA DE INVENTARIO'!$K$22:$K1021,'LISTA DE INVENTARIO'!$C$22:$C1021,C99,$Q$22:$Q1021,$O$9)-SUMIFS('SEGUIMIENTO DE INVENTARIO'!$L$21:$L1101,'SEGUIMIENTO DE INVENTARIO'!$C$21:$C1101,C99)))</f>
        <v/>
      </c>
      <c r="M99" s="106"/>
      <c r="N99" s="130" t="str">
        <f t="shared" si="2"/>
        <v xml:space="preserve"> </v>
      </c>
      <c r="O99" s="129" t="str">
        <f t="shared" si="3"/>
        <v xml:space="preserve"> </v>
      </c>
      <c r="P99" s="107"/>
      <c r="Q99" s="108"/>
      <c r="R99" s="128" t="str">
        <f ca="1"/>
        <v/>
      </c>
      <c r="S99" s="109"/>
    </row>
    <row r="100" spans="2:19" ht="18" customHeight="1">
      <c r="B100" s="104">
        <v>79</v>
      </c>
      <c r="C100" s="228"/>
      <c r="D100" s="228"/>
      <c r="E100" s="228"/>
      <c r="F100" s="228"/>
      <c r="G100" s="228"/>
      <c r="H100" s="228"/>
      <c r="I100" s="228"/>
      <c r="J100" s="108"/>
      <c r="K100" s="108"/>
      <c r="L100" s="128" t="str">
        <f>IF(ISBLANK(C100),"",IF(Q100=$O$9,SUMIFS('LISTA DE INVENTARIO'!$K$22:$K1021,'LISTA DE INVENTARIO'!$C$22:$C1021,C100,$Q$22:$Q1021,$O$9)-SUMIFS('SEGUIMIENTO DE INVENTARIO'!$L$21:$L1102,'SEGUIMIENTO DE INVENTARIO'!$C$21:$C1102,C100),SUMIFS('LISTA DE INVENTARIO'!$K$22:$K1021,'LISTA DE INVENTARIO'!$C$22:$C1021,C100,$Q$22:$Q1021,$O$9)-SUMIFS('SEGUIMIENTO DE INVENTARIO'!$L$21:$L1102,'SEGUIMIENTO DE INVENTARIO'!$C$21:$C1102,C100)))</f>
        <v/>
      </c>
      <c r="M100" s="106"/>
      <c r="N100" s="130" t="str">
        <f t="shared" si="2"/>
        <v xml:space="preserve"> </v>
      </c>
      <c r="O100" s="129" t="str">
        <f t="shared" si="3"/>
        <v xml:space="preserve"> </v>
      </c>
      <c r="P100" s="107"/>
      <c r="Q100" s="108"/>
      <c r="R100" s="128" t="str">
        <f ca="1"/>
        <v/>
      </c>
      <c r="S100" s="109"/>
    </row>
    <row r="101" spans="2:19" ht="18" customHeight="1">
      <c r="B101" s="104">
        <v>80</v>
      </c>
      <c r="C101" s="228"/>
      <c r="D101" s="228"/>
      <c r="E101" s="228"/>
      <c r="F101" s="228"/>
      <c r="G101" s="228"/>
      <c r="H101" s="228"/>
      <c r="I101" s="228"/>
      <c r="J101" s="108"/>
      <c r="K101" s="108"/>
      <c r="L101" s="128" t="str">
        <f>IF(ISBLANK(C101),"",IF(Q101=$O$9,SUMIFS('LISTA DE INVENTARIO'!$K$22:$K1021,'LISTA DE INVENTARIO'!$C$22:$C1021,C101,$Q$22:$Q1021,$O$9)-SUMIFS('SEGUIMIENTO DE INVENTARIO'!$L$21:$L1103,'SEGUIMIENTO DE INVENTARIO'!$C$21:$C1103,C101),SUMIFS('LISTA DE INVENTARIO'!$K$22:$K1021,'LISTA DE INVENTARIO'!$C$22:$C1021,C101,$Q$22:$Q1021,$O$9)-SUMIFS('SEGUIMIENTO DE INVENTARIO'!$L$21:$L1103,'SEGUIMIENTO DE INVENTARIO'!$C$21:$C1103,C101)))</f>
        <v/>
      </c>
      <c r="M101" s="106"/>
      <c r="N101" s="130" t="str">
        <f t="shared" si="2"/>
        <v xml:space="preserve"> </v>
      </c>
      <c r="O101" s="129" t="str">
        <f t="shared" si="3"/>
        <v xml:space="preserve"> </v>
      </c>
      <c r="P101" s="107"/>
      <c r="Q101" s="108"/>
      <c r="R101" s="128" t="str">
        <f ca="1"/>
        <v/>
      </c>
      <c r="S101" s="109"/>
    </row>
    <row r="102" spans="2:19" ht="18" customHeight="1">
      <c r="B102" s="104">
        <v>81</v>
      </c>
      <c r="C102" s="228"/>
      <c r="D102" s="228"/>
      <c r="E102" s="228"/>
      <c r="F102" s="228"/>
      <c r="G102" s="228"/>
      <c r="H102" s="228"/>
      <c r="I102" s="228"/>
      <c r="J102" s="108"/>
      <c r="K102" s="108"/>
      <c r="L102" s="128" t="str">
        <f>IF(ISBLANK(C102),"",IF(Q102=$O$9,SUMIFS('LISTA DE INVENTARIO'!$K$22:$K1021,'LISTA DE INVENTARIO'!$C$22:$C1021,C102,$Q$22:$Q1021,$O$9)-SUMIFS('SEGUIMIENTO DE INVENTARIO'!$L$21:$L1104,'SEGUIMIENTO DE INVENTARIO'!$C$21:$C1104,C102),SUMIFS('LISTA DE INVENTARIO'!$K$22:$K1021,'LISTA DE INVENTARIO'!$C$22:$C1021,C102,$Q$22:$Q1021,$O$9)-SUMIFS('SEGUIMIENTO DE INVENTARIO'!$L$21:$L1104,'SEGUIMIENTO DE INVENTARIO'!$C$21:$C1104,C102)))</f>
        <v/>
      </c>
      <c r="M102" s="106"/>
      <c r="N102" s="130" t="str">
        <f t="shared" si="2"/>
        <v xml:space="preserve"> </v>
      </c>
      <c r="O102" s="129" t="str">
        <f t="shared" si="3"/>
        <v xml:space="preserve"> </v>
      </c>
      <c r="P102" s="107"/>
      <c r="Q102" s="108"/>
      <c r="R102" s="128" t="str">
        <f ca="1"/>
        <v/>
      </c>
      <c r="S102" s="109"/>
    </row>
    <row r="103" spans="2:19" ht="18" customHeight="1">
      <c r="B103" s="104">
        <v>82</v>
      </c>
      <c r="C103" s="228"/>
      <c r="D103" s="228"/>
      <c r="E103" s="228"/>
      <c r="F103" s="228"/>
      <c r="G103" s="228"/>
      <c r="H103" s="228"/>
      <c r="I103" s="228"/>
      <c r="J103" s="108"/>
      <c r="K103" s="108"/>
      <c r="L103" s="128" t="str">
        <f>IF(ISBLANK(C103),"",IF(Q103=$O$9,SUMIFS('LISTA DE INVENTARIO'!$K$22:$K1021,'LISTA DE INVENTARIO'!$C$22:$C1021,C103,$Q$22:$Q1021,$O$9)-SUMIFS('SEGUIMIENTO DE INVENTARIO'!$L$21:$L1105,'SEGUIMIENTO DE INVENTARIO'!$C$21:$C1105,C103),SUMIFS('LISTA DE INVENTARIO'!$K$22:$K1021,'LISTA DE INVENTARIO'!$C$22:$C1021,C103,$Q$22:$Q1021,$O$9)-SUMIFS('SEGUIMIENTO DE INVENTARIO'!$L$21:$L1105,'SEGUIMIENTO DE INVENTARIO'!$C$21:$C1105,C103)))</f>
        <v/>
      </c>
      <c r="M103" s="106"/>
      <c r="N103" s="130" t="str">
        <f t="shared" si="2"/>
        <v xml:space="preserve"> </v>
      </c>
      <c r="O103" s="129" t="str">
        <f t="shared" si="3"/>
        <v xml:space="preserve"> </v>
      </c>
      <c r="P103" s="107"/>
      <c r="Q103" s="108"/>
      <c r="R103" s="128" t="str">
        <f ca="1"/>
        <v/>
      </c>
      <c r="S103" s="109"/>
    </row>
    <row r="104" spans="2:19" ht="18" customHeight="1">
      <c r="B104" s="104">
        <v>83</v>
      </c>
      <c r="C104" s="228"/>
      <c r="D104" s="228"/>
      <c r="E104" s="228"/>
      <c r="F104" s="228"/>
      <c r="G104" s="228"/>
      <c r="H104" s="228"/>
      <c r="I104" s="228"/>
      <c r="J104" s="108"/>
      <c r="K104" s="108"/>
      <c r="L104" s="128" t="str">
        <f>IF(ISBLANK(C104),"",IF(Q104=$O$9,SUMIFS('LISTA DE INVENTARIO'!$K$22:$K1021,'LISTA DE INVENTARIO'!$C$22:$C1021,C104,$Q$22:$Q1021,$O$9)-SUMIFS('SEGUIMIENTO DE INVENTARIO'!$L$21:$L1106,'SEGUIMIENTO DE INVENTARIO'!$C$21:$C1106,C104),SUMIFS('LISTA DE INVENTARIO'!$K$22:$K1021,'LISTA DE INVENTARIO'!$C$22:$C1021,C104,$Q$22:$Q1021,$O$9)-SUMIFS('SEGUIMIENTO DE INVENTARIO'!$L$21:$L1106,'SEGUIMIENTO DE INVENTARIO'!$C$21:$C1106,C104)))</f>
        <v/>
      </c>
      <c r="M104" s="106"/>
      <c r="N104" s="130" t="str">
        <f t="shared" si="2"/>
        <v xml:space="preserve"> </v>
      </c>
      <c r="O104" s="129" t="str">
        <f t="shared" si="3"/>
        <v xml:space="preserve"> </v>
      </c>
      <c r="P104" s="107"/>
      <c r="Q104" s="108"/>
      <c r="R104" s="128" t="str">
        <f ca="1"/>
        <v/>
      </c>
      <c r="S104" s="109"/>
    </row>
    <row r="105" spans="2:19" ht="18" customHeight="1">
      <c r="B105" s="104">
        <v>84</v>
      </c>
      <c r="C105" s="228"/>
      <c r="D105" s="228"/>
      <c r="E105" s="228"/>
      <c r="F105" s="228"/>
      <c r="G105" s="228"/>
      <c r="H105" s="228"/>
      <c r="I105" s="228"/>
      <c r="J105" s="108"/>
      <c r="K105" s="108"/>
      <c r="L105" s="128" t="str">
        <f>IF(ISBLANK(C105),"",IF(Q105=$O$9,SUMIFS('LISTA DE INVENTARIO'!$K$22:$K1021,'LISTA DE INVENTARIO'!$C$22:$C1021,C105,$Q$22:$Q1021,$O$9)-SUMIFS('SEGUIMIENTO DE INVENTARIO'!$L$21:$L1107,'SEGUIMIENTO DE INVENTARIO'!$C$21:$C1107,C105),SUMIFS('LISTA DE INVENTARIO'!$K$22:$K1021,'LISTA DE INVENTARIO'!$C$22:$C1021,C105,$Q$22:$Q1021,$O$9)-SUMIFS('SEGUIMIENTO DE INVENTARIO'!$L$21:$L1107,'SEGUIMIENTO DE INVENTARIO'!$C$21:$C1107,C105)))</f>
        <v/>
      </c>
      <c r="M105" s="106"/>
      <c r="N105" s="130" t="str">
        <f t="shared" si="2"/>
        <v xml:space="preserve"> </v>
      </c>
      <c r="O105" s="129" t="str">
        <f t="shared" si="3"/>
        <v xml:space="preserve"> </v>
      </c>
      <c r="P105" s="107"/>
      <c r="Q105" s="108"/>
      <c r="R105" s="128" t="str">
        <f ca="1"/>
        <v/>
      </c>
      <c r="S105" s="109"/>
    </row>
    <row r="106" spans="2:19" ht="18" customHeight="1">
      <c r="B106" s="104">
        <v>85</v>
      </c>
      <c r="C106" s="228"/>
      <c r="D106" s="228"/>
      <c r="E106" s="228"/>
      <c r="F106" s="228"/>
      <c r="G106" s="228"/>
      <c r="H106" s="228"/>
      <c r="I106" s="228"/>
      <c r="J106" s="108"/>
      <c r="K106" s="108"/>
      <c r="L106" s="128" t="str">
        <f>IF(ISBLANK(C106),"",IF(Q106=$O$9,SUMIFS('LISTA DE INVENTARIO'!$K$22:$K1021,'LISTA DE INVENTARIO'!$C$22:$C1021,C106,$Q$22:$Q1021,$O$9)-SUMIFS('SEGUIMIENTO DE INVENTARIO'!$L$21:$L1108,'SEGUIMIENTO DE INVENTARIO'!$C$21:$C1108,C106),SUMIFS('LISTA DE INVENTARIO'!$K$22:$K1021,'LISTA DE INVENTARIO'!$C$22:$C1021,C106,$Q$22:$Q1021,$O$9)-SUMIFS('SEGUIMIENTO DE INVENTARIO'!$L$21:$L1108,'SEGUIMIENTO DE INVENTARIO'!$C$21:$C1108,C106)))</f>
        <v/>
      </c>
      <c r="M106" s="106"/>
      <c r="N106" s="130" t="str">
        <f t="shared" si="2"/>
        <v xml:space="preserve"> </v>
      </c>
      <c r="O106" s="129" t="str">
        <f t="shared" si="3"/>
        <v xml:space="preserve"> </v>
      </c>
      <c r="P106" s="107"/>
      <c r="Q106" s="108"/>
      <c r="R106" s="128" t="str">
        <f ca="1"/>
        <v/>
      </c>
      <c r="S106" s="109"/>
    </row>
    <row r="107" spans="2:19" ht="18" customHeight="1">
      <c r="B107" s="104">
        <v>86</v>
      </c>
      <c r="C107" s="228"/>
      <c r="D107" s="228"/>
      <c r="E107" s="228"/>
      <c r="F107" s="228"/>
      <c r="G107" s="228"/>
      <c r="H107" s="228"/>
      <c r="I107" s="228"/>
      <c r="J107" s="108"/>
      <c r="K107" s="108"/>
      <c r="L107" s="128" t="str">
        <f>IF(ISBLANK(C107),"",IF(Q107=$O$9,SUMIFS('LISTA DE INVENTARIO'!$K$22:$K1021,'LISTA DE INVENTARIO'!$C$22:$C1021,C107,$Q$22:$Q1021,$O$9)-SUMIFS('SEGUIMIENTO DE INVENTARIO'!$L$21:$L1109,'SEGUIMIENTO DE INVENTARIO'!$C$21:$C1109,C107),SUMIFS('LISTA DE INVENTARIO'!$K$22:$K1021,'LISTA DE INVENTARIO'!$C$22:$C1021,C107,$Q$22:$Q1021,$O$9)-SUMIFS('SEGUIMIENTO DE INVENTARIO'!$L$21:$L1109,'SEGUIMIENTO DE INVENTARIO'!$C$21:$C1109,C107)))</f>
        <v/>
      </c>
      <c r="M107" s="106"/>
      <c r="N107" s="130" t="str">
        <f t="shared" si="2"/>
        <v xml:space="preserve"> </v>
      </c>
      <c r="O107" s="129" t="str">
        <f t="shared" si="3"/>
        <v xml:space="preserve"> </v>
      </c>
      <c r="P107" s="107"/>
      <c r="Q107" s="108"/>
      <c r="R107" s="128" t="str">
        <f ca="1"/>
        <v/>
      </c>
      <c r="S107" s="109"/>
    </row>
    <row r="108" spans="2:19" ht="18" customHeight="1">
      <c r="B108" s="104">
        <v>87</v>
      </c>
      <c r="C108" s="228"/>
      <c r="D108" s="228"/>
      <c r="E108" s="228"/>
      <c r="F108" s="228"/>
      <c r="G108" s="228"/>
      <c r="H108" s="228"/>
      <c r="I108" s="228"/>
      <c r="J108" s="108"/>
      <c r="K108" s="108"/>
      <c r="L108" s="128" t="str">
        <f>IF(ISBLANK(C108),"",IF(Q108=$O$9,SUMIFS('LISTA DE INVENTARIO'!$K$22:$K1021,'LISTA DE INVENTARIO'!$C$22:$C1021,C108,$Q$22:$Q1021,$O$9)-SUMIFS('SEGUIMIENTO DE INVENTARIO'!$L$21:$L1110,'SEGUIMIENTO DE INVENTARIO'!$C$21:$C1110,C108),SUMIFS('LISTA DE INVENTARIO'!$K$22:$K1021,'LISTA DE INVENTARIO'!$C$22:$C1021,C108,$Q$22:$Q1021,$O$9)-SUMIFS('SEGUIMIENTO DE INVENTARIO'!$L$21:$L1110,'SEGUIMIENTO DE INVENTARIO'!$C$21:$C1110,C108)))</f>
        <v/>
      </c>
      <c r="M108" s="106"/>
      <c r="N108" s="130" t="str">
        <f t="shared" si="2"/>
        <v xml:space="preserve"> </v>
      </c>
      <c r="O108" s="129" t="str">
        <f t="shared" si="3"/>
        <v xml:space="preserve"> </v>
      </c>
      <c r="P108" s="107"/>
      <c r="Q108" s="108"/>
      <c r="R108" s="128" t="str">
        <f ca="1"/>
        <v/>
      </c>
      <c r="S108" s="109"/>
    </row>
    <row r="109" spans="2:19" ht="18" customHeight="1">
      <c r="B109" s="104">
        <v>88</v>
      </c>
      <c r="C109" s="228"/>
      <c r="D109" s="228"/>
      <c r="E109" s="228"/>
      <c r="F109" s="228"/>
      <c r="G109" s="228"/>
      <c r="H109" s="228"/>
      <c r="I109" s="228"/>
      <c r="J109" s="108"/>
      <c r="K109" s="108"/>
      <c r="L109" s="128" t="str">
        <f>IF(ISBLANK(C109),"",IF(Q109=$O$9,SUMIFS('LISTA DE INVENTARIO'!$K$22:$K1021,'LISTA DE INVENTARIO'!$C$22:$C1021,C109,$Q$22:$Q1021,$O$9)-SUMIFS('SEGUIMIENTO DE INVENTARIO'!$L$21:$L1111,'SEGUIMIENTO DE INVENTARIO'!$C$21:$C1111,C109),SUMIFS('LISTA DE INVENTARIO'!$K$22:$K1021,'LISTA DE INVENTARIO'!$C$22:$C1021,C109,$Q$22:$Q1021,$O$9)-SUMIFS('SEGUIMIENTO DE INVENTARIO'!$L$21:$L1111,'SEGUIMIENTO DE INVENTARIO'!$C$21:$C1111,C109)))</f>
        <v/>
      </c>
      <c r="M109" s="106"/>
      <c r="N109" s="130" t="str">
        <f t="shared" si="2"/>
        <v xml:space="preserve"> </v>
      </c>
      <c r="O109" s="129" t="str">
        <f t="shared" si="3"/>
        <v xml:space="preserve"> </v>
      </c>
      <c r="P109" s="107"/>
      <c r="Q109" s="108"/>
      <c r="R109" s="128" t="str">
        <f ca="1"/>
        <v/>
      </c>
      <c r="S109" s="109"/>
    </row>
    <row r="110" spans="2:19" ht="18" customHeight="1">
      <c r="B110" s="104">
        <v>89</v>
      </c>
      <c r="C110" s="228"/>
      <c r="D110" s="228"/>
      <c r="E110" s="228"/>
      <c r="F110" s="228"/>
      <c r="G110" s="228"/>
      <c r="H110" s="228"/>
      <c r="I110" s="228"/>
      <c r="J110" s="108"/>
      <c r="K110" s="108"/>
      <c r="L110" s="128" t="str">
        <f>IF(ISBLANK(C110),"",IF(Q110=$O$9,SUMIFS('LISTA DE INVENTARIO'!$K$22:$K1021,'LISTA DE INVENTARIO'!$C$22:$C1021,C110,$Q$22:$Q1021,$O$9)-SUMIFS('SEGUIMIENTO DE INVENTARIO'!$L$21:$L1112,'SEGUIMIENTO DE INVENTARIO'!$C$21:$C1112,C110),SUMIFS('LISTA DE INVENTARIO'!$K$22:$K1021,'LISTA DE INVENTARIO'!$C$22:$C1021,C110,$Q$22:$Q1021,$O$9)-SUMIFS('SEGUIMIENTO DE INVENTARIO'!$L$21:$L1112,'SEGUIMIENTO DE INVENTARIO'!$C$21:$C1112,C110)))</f>
        <v/>
      </c>
      <c r="M110" s="106"/>
      <c r="N110" s="130" t="str">
        <f t="shared" si="2"/>
        <v xml:space="preserve"> </v>
      </c>
      <c r="O110" s="129" t="str">
        <f t="shared" si="3"/>
        <v xml:space="preserve"> </v>
      </c>
      <c r="P110" s="107"/>
      <c r="Q110" s="108"/>
      <c r="R110" s="128" t="str">
        <f ca="1"/>
        <v/>
      </c>
      <c r="S110" s="109"/>
    </row>
    <row r="111" spans="2:19" ht="18" customHeight="1">
      <c r="B111" s="104">
        <v>90</v>
      </c>
      <c r="C111" s="228"/>
      <c r="D111" s="228"/>
      <c r="E111" s="228"/>
      <c r="F111" s="228"/>
      <c r="G111" s="228"/>
      <c r="H111" s="228"/>
      <c r="I111" s="228"/>
      <c r="J111" s="108"/>
      <c r="K111" s="108"/>
      <c r="L111" s="128" t="str">
        <f>IF(ISBLANK(C111),"",IF(Q111=$O$9,SUMIFS('LISTA DE INVENTARIO'!$K$22:$K1021,'LISTA DE INVENTARIO'!$C$22:$C1021,C111,$Q$22:$Q1021,$O$9)-SUMIFS('SEGUIMIENTO DE INVENTARIO'!$L$21:$L1113,'SEGUIMIENTO DE INVENTARIO'!$C$21:$C1113,C111),SUMIFS('LISTA DE INVENTARIO'!$K$22:$K1021,'LISTA DE INVENTARIO'!$C$22:$C1021,C111,$Q$22:$Q1021,$O$9)-SUMIFS('SEGUIMIENTO DE INVENTARIO'!$L$21:$L1113,'SEGUIMIENTO DE INVENTARIO'!$C$21:$C1113,C111)))</f>
        <v/>
      </c>
      <c r="M111" s="106"/>
      <c r="N111" s="130" t="str">
        <f t="shared" si="2"/>
        <v xml:space="preserve"> </v>
      </c>
      <c r="O111" s="129" t="str">
        <f t="shared" si="3"/>
        <v xml:space="preserve"> </v>
      </c>
      <c r="P111" s="107"/>
      <c r="Q111" s="108"/>
      <c r="R111" s="128" t="str">
        <f ca="1"/>
        <v/>
      </c>
      <c r="S111" s="109"/>
    </row>
    <row r="112" spans="2:19" ht="18" customHeight="1">
      <c r="B112" s="104">
        <v>91</v>
      </c>
      <c r="C112" s="228"/>
      <c r="D112" s="228"/>
      <c r="E112" s="228"/>
      <c r="F112" s="228"/>
      <c r="G112" s="228"/>
      <c r="H112" s="228"/>
      <c r="I112" s="228"/>
      <c r="J112" s="108"/>
      <c r="K112" s="108"/>
      <c r="L112" s="128" t="str">
        <f>IF(ISBLANK(C112),"",IF(Q112=$O$9,SUMIFS('LISTA DE INVENTARIO'!$K$22:$K1021,'LISTA DE INVENTARIO'!$C$22:$C1021,C112,$Q$22:$Q1021,$O$9)-SUMIFS('SEGUIMIENTO DE INVENTARIO'!$L$21:$L1114,'SEGUIMIENTO DE INVENTARIO'!$C$21:$C1114,C112),SUMIFS('LISTA DE INVENTARIO'!$K$22:$K1021,'LISTA DE INVENTARIO'!$C$22:$C1021,C112,$Q$22:$Q1021,$O$9)-SUMIFS('SEGUIMIENTO DE INVENTARIO'!$L$21:$L1114,'SEGUIMIENTO DE INVENTARIO'!$C$21:$C1114,C112)))</f>
        <v/>
      </c>
      <c r="M112" s="106"/>
      <c r="N112" s="130" t="str">
        <f t="shared" si="2"/>
        <v xml:space="preserve"> </v>
      </c>
      <c r="O112" s="129" t="str">
        <f t="shared" si="3"/>
        <v xml:space="preserve"> </v>
      </c>
      <c r="P112" s="107"/>
      <c r="Q112" s="108"/>
      <c r="R112" s="128" t="str">
        <f ca="1"/>
        <v/>
      </c>
      <c r="S112" s="109"/>
    </row>
    <row r="113" spans="2:19" ht="18" customHeight="1">
      <c r="B113" s="104">
        <v>92</v>
      </c>
      <c r="C113" s="228"/>
      <c r="D113" s="228"/>
      <c r="E113" s="228"/>
      <c r="F113" s="228"/>
      <c r="G113" s="228"/>
      <c r="H113" s="228"/>
      <c r="I113" s="228"/>
      <c r="J113" s="108"/>
      <c r="K113" s="108"/>
      <c r="L113" s="128" t="str">
        <f>IF(ISBLANK(C113),"",IF(Q113=$O$9,SUMIFS('LISTA DE INVENTARIO'!$K$22:$K1021,'LISTA DE INVENTARIO'!$C$22:$C1021,C113,$Q$22:$Q1021,$O$9)-SUMIFS('SEGUIMIENTO DE INVENTARIO'!$L$21:$L1115,'SEGUIMIENTO DE INVENTARIO'!$C$21:$C1115,C113),SUMIFS('LISTA DE INVENTARIO'!$K$22:$K1021,'LISTA DE INVENTARIO'!$C$22:$C1021,C113,$Q$22:$Q1021,$O$9)-SUMIFS('SEGUIMIENTO DE INVENTARIO'!$L$21:$L1115,'SEGUIMIENTO DE INVENTARIO'!$C$21:$C1115,C113)))</f>
        <v/>
      </c>
      <c r="M113" s="106"/>
      <c r="N113" s="130" t="str">
        <f t="shared" si="2"/>
        <v xml:space="preserve"> </v>
      </c>
      <c r="O113" s="129" t="str">
        <f t="shared" si="3"/>
        <v xml:space="preserve"> </v>
      </c>
      <c r="P113" s="107"/>
      <c r="Q113" s="108"/>
      <c r="R113" s="128" t="str">
        <f ca="1"/>
        <v/>
      </c>
      <c r="S113" s="109"/>
    </row>
    <row r="114" spans="2:19" ht="18" customHeight="1">
      <c r="B114" s="104">
        <v>93</v>
      </c>
      <c r="C114" s="228"/>
      <c r="D114" s="228"/>
      <c r="E114" s="228"/>
      <c r="F114" s="228"/>
      <c r="G114" s="228"/>
      <c r="H114" s="228"/>
      <c r="I114" s="228"/>
      <c r="J114" s="108"/>
      <c r="K114" s="108"/>
      <c r="L114" s="128" t="str">
        <f>IF(ISBLANK(C114),"",IF(Q114=$O$9,SUMIFS('LISTA DE INVENTARIO'!$K$22:$K1021,'LISTA DE INVENTARIO'!$C$22:$C1021,C114,$Q$22:$Q1021,$O$9)-SUMIFS('SEGUIMIENTO DE INVENTARIO'!$L$21:$L1116,'SEGUIMIENTO DE INVENTARIO'!$C$21:$C1116,C114),SUMIFS('LISTA DE INVENTARIO'!$K$22:$K1021,'LISTA DE INVENTARIO'!$C$22:$C1021,C114,$Q$22:$Q1021,$O$9)-SUMIFS('SEGUIMIENTO DE INVENTARIO'!$L$21:$L1116,'SEGUIMIENTO DE INVENTARIO'!$C$21:$C1116,C114)))</f>
        <v/>
      </c>
      <c r="M114" s="106"/>
      <c r="N114" s="130" t="str">
        <f t="shared" si="2"/>
        <v xml:space="preserve"> </v>
      </c>
      <c r="O114" s="129" t="str">
        <f t="shared" si="3"/>
        <v xml:space="preserve"> </v>
      </c>
      <c r="P114" s="107"/>
      <c r="Q114" s="108"/>
      <c r="R114" s="128" t="str">
        <f ca="1"/>
        <v/>
      </c>
      <c r="S114" s="109"/>
    </row>
    <row r="115" spans="2:19" ht="18" customHeight="1">
      <c r="B115" s="104">
        <v>94</v>
      </c>
      <c r="C115" s="228"/>
      <c r="D115" s="228"/>
      <c r="E115" s="228"/>
      <c r="F115" s="228"/>
      <c r="G115" s="228"/>
      <c r="H115" s="228"/>
      <c r="I115" s="228"/>
      <c r="J115" s="108"/>
      <c r="K115" s="108"/>
      <c r="L115" s="128" t="str">
        <f>IF(ISBLANK(C115),"",IF(Q115=$O$9,SUMIFS('LISTA DE INVENTARIO'!$K$22:$K1021,'LISTA DE INVENTARIO'!$C$22:$C1021,C115,$Q$22:$Q1021,$O$9)-SUMIFS('SEGUIMIENTO DE INVENTARIO'!$L$21:$L1117,'SEGUIMIENTO DE INVENTARIO'!$C$21:$C1117,C115),SUMIFS('LISTA DE INVENTARIO'!$K$22:$K1021,'LISTA DE INVENTARIO'!$C$22:$C1021,C115,$Q$22:$Q1021,$O$9)-SUMIFS('SEGUIMIENTO DE INVENTARIO'!$L$21:$L1117,'SEGUIMIENTO DE INVENTARIO'!$C$21:$C1117,C115)))</f>
        <v/>
      </c>
      <c r="M115" s="106"/>
      <c r="N115" s="130" t="str">
        <f t="shared" si="2"/>
        <v xml:space="preserve"> </v>
      </c>
      <c r="O115" s="129" t="str">
        <f t="shared" si="3"/>
        <v xml:space="preserve"> </v>
      </c>
      <c r="P115" s="107"/>
      <c r="Q115" s="108"/>
      <c r="R115" s="128" t="str">
        <f ca="1"/>
        <v/>
      </c>
      <c r="S115" s="109"/>
    </row>
    <row r="116" spans="2:19" ht="18" customHeight="1">
      <c r="B116" s="104">
        <v>95</v>
      </c>
      <c r="C116" s="228"/>
      <c r="D116" s="228"/>
      <c r="E116" s="228"/>
      <c r="F116" s="228"/>
      <c r="G116" s="228"/>
      <c r="H116" s="228"/>
      <c r="I116" s="228"/>
      <c r="J116" s="108"/>
      <c r="K116" s="108"/>
      <c r="L116" s="128" t="str">
        <f>IF(ISBLANK(C116),"",IF(Q116=$O$9,SUMIFS('LISTA DE INVENTARIO'!$K$22:$K1021,'LISTA DE INVENTARIO'!$C$22:$C1021,C116,$Q$22:$Q1021,$O$9)-SUMIFS('SEGUIMIENTO DE INVENTARIO'!$L$21:$L1118,'SEGUIMIENTO DE INVENTARIO'!$C$21:$C1118,C116),SUMIFS('LISTA DE INVENTARIO'!$K$22:$K1021,'LISTA DE INVENTARIO'!$C$22:$C1021,C116,$Q$22:$Q1021,$O$9)-SUMIFS('SEGUIMIENTO DE INVENTARIO'!$L$21:$L1118,'SEGUIMIENTO DE INVENTARIO'!$C$21:$C1118,C116)))</f>
        <v/>
      </c>
      <c r="M116" s="106"/>
      <c r="N116" s="130" t="str">
        <f t="shared" si="2"/>
        <v xml:space="preserve"> </v>
      </c>
      <c r="O116" s="129" t="str">
        <f t="shared" si="3"/>
        <v xml:space="preserve"> </v>
      </c>
      <c r="P116" s="107"/>
      <c r="Q116" s="108"/>
      <c r="R116" s="128" t="str">
        <f ca="1"/>
        <v/>
      </c>
      <c r="S116" s="109"/>
    </row>
    <row r="117" spans="2:19" ht="18" customHeight="1">
      <c r="B117" s="104">
        <v>96</v>
      </c>
      <c r="C117" s="228"/>
      <c r="D117" s="228"/>
      <c r="E117" s="228"/>
      <c r="F117" s="228"/>
      <c r="G117" s="228"/>
      <c r="H117" s="228"/>
      <c r="I117" s="228"/>
      <c r="J117" s="108"/>
      <c r="K117" s="108"/>
      <c r="L117" s="128" t="str">
        <f>IF(ISBLANK(C117),"",IF(Q117=$O$9,SUMIFS('LISTA DE INVENTARIO'!$K$22:$K1021,'LISTA DE INVENTARIO'!$C$22:$C1021,C117,$Q$22:$Q1021,$O$9)-SUMIFS('SEGUIMIENTO DE INVENTARIO'!$L$21:$L1119,'SEGUIMIENTO DE INVENTARIO'!$C$21:$C1119,C117),SUMIFS('LISTA DE INVENTARIO'!$K$22:$K1021,'LISTA DE INVENTARIO'!$C$22:$C1021,C117,$Q$22:$Q1021,$O$9)-SUMIFS('SEGUIMIENTO DE INVENTARIO'!$L$21:$L1119,'SEGUIMIENTO DE INVENTARIO'!$C$21:$C1119,C117)))</f>
        <v/>
      </c>
      <c r="M117" s="106"/>
      <c r="N117" s="130" t="str">
        <f t="shared" si="2"/>
        <v xml:space="preserve"> </v>
      </c>
      <c r="O117" s="129" t="str">
        <f t="shared" si="3"/>
        <v xml:space="preserve"> </v>
      </c>
      <c r="P117" s="107"/>
      <c r="Q117" s="108"/>
      <c r="R117" s="128" t="str">
        <f ca="1"/>
        <v/>
      </c>
      <c r="S117" s="109"/>
    </row>
    <row r="118" spans="2:19" ht="18" customHeight="1">
      <c r="B118" s="104">
        <v>97</v>
      </c>
      <c r="C118" s="228"/>
      <c r="D118" s="228"/>
      <c r="E118" s="228"/>
      <c r="F118" s="228"/>
      <c r="G118" s="228"/>
      <c r="H118" s="228"/>
      <c r="I118" s="228"/>
      <c r="J118" s="108"/>
      <c r="K118" s="108"/>
      <c r="L118" s="128" t="str">
        <f>IF(ISBLANK(C118),"",IF(Q118=$O$9,SUMIFS('LISTA DE INVENTARIO'!$K$22:$K1021,'LISTA DE INVENTARIO'!$C$22:$C1021,C118,$Q$22:$Q1021,$O$9)-SUMIFS('SEGUIMIENTO DE INVENTARIO'!$L$21:$L1120,'SEGUIMIENTO DE INVENTARIO'!$C$21:$C1120,C118),SUMIFS('LISTA DE INVENTARIO'!$K$22:$K1021,'LISTA DE INVENTARIO'!$C$22:$C1021,C118,$Q$22:$Q1021,$O$9)-SUMIFS('SEGUIMIENTO DE INVENTARIO'!$L$21:$L1120,'SEGUIMIENTO DE INVENTARIO'!$C$21:$C1120,C118)))</f>
        <v/>
      </c>
      <c r="M118" s="106"/>
      <c r="N118" s="130" t="str">
        <f t="shared" ref="N118:N181" si="4">IF(ISBLANK(C118)," ",K118*M118)</f>
        <v xml:space="preserve"> </v>
      </c>
      <c r="O118" s="129" t="str">
        <f t="shared" ref="O118:O181" si="5">IF(ISBLANK(C118)," ",K118*M118+O117)</f>
        <v xml:space="preserve"> </v>
      </c>
      <c r="P118" s="107"/>
      <c r="Q118" s="108"/>
      <c r="R118" s="128" t="str">
        <f ca="1"/>
        <v/>
      </c>
      <c r="S118" s="109"/>
    </row>
    <row r="119" spans="2:19" ht="18" customHeight="1">
      <c r="B119" s="104">
        <v>98</v>
      </c>
      <c r="C119" s="228"/>
      <c r="D119" s="228"/>
      <c r="E119" s="228"/>
      <c r="F119" s="228"/>
      <c r="G119" s="228"/>
      <c r="H119" s="228"/>
      <c r="I119" s="228"/>
      <c r="J119" s="108"/>
      <c r="K119" s="108"/>
      <c r="L119" s="128" t="str">
        <f>IF(ISBLANK(C119),"",IF(Q119=$O$9,SUMIFS('LISTA DE INVENTARIO'!$K$22:$K1021,'LISTA DE INVENTARIO'!$C$22:$C1021,C119,$Q$22:$Q1021,$O$9)-SUMIFS('SEGUIMIENTO DE INVENTARIO'!$L$21:$L1121,'SEGUIMIENTO DE INVENTARIO'!$C$21:$C1121,C119),SUMIFS('LISTA DE INVENTARIO'!$K$22:$K1021,'LISTA DE INVENTARIO'!$C$22:$C1021,C119,$Q$22:$Q1021,$O$9)-SUMIFS('SEGUIMIENTO DE INVENTARIO'!$L$21:$L1121,'SEGUIMIENTO DE INVENTARIO'!$C$21:$C1121,C119)))</f>
        <v/>
      </c>
      <c r="M119" s="106"/>
      <c r="N119" s="130" t="str">
        <f t="shared" si="4"/>
        <v xml:space="preserve"> </v>
      </c>
      <c r="O119" s="129" t="str">
        <f t="shared" si="5"/>
        <v xml:space="preserve"> </v>
      </c>
      <c r="P119" s="107"/>
      <c r="Q119" s="108"/>
      <c r="R119" s="128" t="str">
        <f ca="1"/>
        <v/>
      </c>
      <c r="S119" s="109"/>
    </row>
    <row r="120" spans="2:19" ht="18" customHeight="1">
      <c r="B120" s="104">
        <v>99</v>
      </c>
      <c r="C120" s="228"/>
      <c r="D120" s="228"/>
      <c r="E120" s="228"/>
      <c r="F120" s="228"/>
      <c r="G120" s="228"/>
      <c r="H120" s="228"/>
      <c r="I120" s="228"/>
      <c r="J120" s="108"/>
      <c r="K120" s="108"/>
      <c r="L120" s="128" t="str">
        <f>IF(ISBLANK(C120),"",IF(Q120=$O$9,SUMIFS('LISTA DE INVENTARIO'!$K$22:$K1021,'LISTA DE INVENTARIO'!$C$22:$C1021,C120,$Q$22:$Q1021,$O$9)-SUMIFS('SEGUIMIENTO DE INVENTARIO'!$L$21:$L1122,'SEGUIMIENTO DE INVENTARIO'!$C$21:$C1122,C120),SUMIFS('LISTA DE INVENTARIO'!$K$22:$K1021,'LISTA DE INVENTARIO'!$C$22:$C1021,C120,$Q$22:$Q1021,$O$9)-SUMIFS('SEGUIMIENTO DE INVENTARIO'!$L$21:$L1122,'SEGUIMIENTO DE INVENTARIO'!$C$21:$C1122,C120)))</f>
        <v/>
      </c>
      <c r="M120" s="106"/>
      <c r="N120" s="130" t="str">
        <f t="shared" si="4"/>
        <v xml:space="preserve"> </v>
      </c>
      <c r="O120" s="129" t="str">
        <f t="shared" si="5"/>
        <v xml:space="preserve"> </v>
      </c>
      <c r="P120" s="107"/>
      <c r="Q120" s="108"/>
      <c r="R120" s="128" t="str">
        <f ca="1"/>
        <v/>
      </c>
      <c r="S120" s="109"/>
    </row>
    <row r="121" spans="2:19" ht="18" customHeight="1">
      <c r="B121" s="104">
        <v>100</v>
      </c>
      <c r="C121" s="228"/>
      <c r="D121" s="228"/>
      <c r="E121" s="228"/>
      <c r="F121" s="228"/>
      <c r="G121" s="228"/>
      <c r="H121" s="228"/>
      <c r="I121" s="228"/>
      <c r="J121" s="108"/>
      <c r="K121" s="108"/>
      <c r="L121" s="128" t="str">
        <f>IF(ISBLANK(C121),"",IF(Q121=$O$9,SUMIFS('LISTA DE INVENTARIO'!$K$22:$K1021,'LISTA DE INVENTARIO'!$C$22:$C1021,C121,$Q$22:$Q1021,$O$9)-SUMIFS('SEGUIMIENTO DE INVENTARIO'!$L$21:$L1123,'SEGUIMIENTO DE INVENTARIO'!$C$21:$C1123,C121),SUMIFS('LISTA DE INVENTARIO'!$K$22:$K1021,'LISTA DE INVENTARIO'!$C$22:$C1021,C121,$Q$22:$Q1021,$O$9)-SUMIFS('SEGUIMIENTO DE INVENTARIO'!$L$21:$L1123,'SEGUIMIENTO DE INVENTARIO'!$C$21:$C1123,C121)))</f>
        <v/>
      </c>
      <c r="M121" s="106"/>
      <c r="N121" s="130" t="str">
        <f t="shared" si="4"/>
        <v xml:space="preserve"> </v>
      </c>
      <c r="O121" s="129" t="str">
        <f t="shared" si="5"/>
        <v xml:space="preserve"> </v>
      </c>
      <c r="P121" s="107"/>
      <c r="Q121" s="108"/>
      <c r="R121" s="128" t="str">
        <f ca="1"/>
        <v/>
      </c>
      <c r="S121" s="109"/>
    </row>
    <row r="122" spans="2:19" ht="18" customHeight="1">
      <c r="B122" s="104">
        <v>101</v>
      </c>
      <c r="C122" s="228"/>
      <c r="D122" s="228"/>
      <c r="E122" s="228"/>
      <c r="F122" s="228"/>
      <c r="G122" s="228"/>
      <c r="H122" s="228"/>
      <c r="I122" s="228"/>
      <c r="J122" s="108"/>
      <c r="K122" s="108"/>
      <c r="L122" s="128" t="str">
        <f>IF(ISBLANK(C122),"",IF(Q122=$O$9,SUMIFS('LISTA DE INVENTARIO'!$K$22:$K1021,'LISTA DE INVENTARIO'!$C$22:$C1021,C122,$Q$22:$Q1021,$O$9)-SUMIFS('SEGUIMIENTO DE INVENTARIO'!$L$21:$L1124,'SEGUIMIENTO DE INVENTARIO'!$C$21:$C1124,C122),SUMIFS('LISTA DE INVENTARIO'!$K$22:$K1021,'LISTA DE INVENTARIO'!$C$22:$C1021,C122,$Q$22:$Q1021,$O$9)-SUMIFS('SEGUIMIENTO DE INVENTARIO'!$L$21:$L1124,'SEGUIMIENTO DE INVENTARIO'!$C$21:$C1124,C122)))</f>
        <v/>
      </c>
      <c r="M122" s="106"/>
      <c r="N122" s="130" t="str">
        <f t="shared" si="4"/>
        <v xml:space="preserve"> </v>
      </c>
      <c r="O122" s="129" t="str">
        <f t="shared" si="5"/>
        <v xml:space="preserve"> </v>
      </c>
      <c r="P122" s="107"/>
      <c r="Q122" s="108"/>
      <c r="R122" s="128" t="str">
        <f ca="1"/>
        <v/>
      </c>
      <c r="S122" s="109"/>
    </row>
    <row r="123" spans="2:19" ht="18" customHeight="1">
      <c r="B123" s="104">
        <v>102</v>
      </c>
      <c r="C123" s="228"/>
      <c r="D123" s="228"/>
      <c r="E123" s="228"/>
      <c r="F123" s="228"/>
      <c r="G123" s="228"/>
      <c r="H123" s="228"/>
      <c r="I123" s="228"/>
      <c r="J123" s="108"/>
      <c r="K123" s="108"/>
      <c r="L123" s="128" t="str">
        <f>IF(ISBLANK(C123),"",IF(Q123=$O$9,SUMIFS('LISTA DE INVENTARIO'!$K$22:$K1021,'LISTA DE INVENTARIO'!$C$22:$C1021,C123,$Q$22:$Q1021,$O$9)-SUMIFS('SEGUIMIENTO DE INVENTARIO'!$L$21:$L1125,'SEGUIMIENTO DE INVENTARIO'!$C$21:$C1125,C123),SUMIFS('LISTA DE INVENTARIO'!$K$22:$K1021,'LISTA DE INVENTARIO'!$C$22:$C1021,C123,$Q$22:$Q1021,$O$9)-SUMIFS('SEGUIMIENTO DE INVENTARIO'!$L$21:$L1125,'SEGUIMIENTO DE INVENTARIO'!$C$21:$C1125,C123)))</f>
        <v/>
      </c>
      <c r="M123" s="106"/>
      <c r="N123" s="130" t="str">
        <f t="shared" si="4"/>
        <v xml:space="preserve"> </v>
      </c>
      <c r="O123" s="129" t="str">
        <f t="shared" si="5"/>
        <v xml:space="preserve"> </v>
      </c>
      <c r="P123" s="107"/>
      <c r="Q123" s="108"/>
      <c r="R123" s="128" t="str">
        <f ca="1"/>
        <v/>
      </c>
      <c r="S123" s="109"/>
    </row>
    <row r="124" spans="2:19" ht="18" customHeight="1">
      <c r="B124" s="104">
        <v>103</v>
      </c>
      <c r="C124" s="228"/>
      <c r="D124" s="228"/>
      <c r="E124" s="228"/>
      <c r="F124" s="228"/>
      <c r="G124" s="228"/>
      <c r="H124" s="228"/>
      <c r="I124" s="228"/>
      <c r="J124" s="108"/>
      <c r="K124" s="108"/>
      <c r="L124" s="128" t="str">
        <f>IF(ISBLANK(C124),"",IF(Q124=$O$9,SUMIFS('LISTA DE INVENTARIO'!$K$22:$K1021,'LISTA DE INVENTARIO'!$C$22:$C1021,C124,$Q$22:$Q1021,$O$9)-SUMIFS('SEGUIMIENTO DE INVENTARIO'!$L$21:$L1126,'SEGUIMIENTO DE INVENTARIO'!$C$21:$C1126,C124),SUMIFS('LISTA DE INVENTARIO'!$K$22:$K1021,'LISTA DE INVENTARIO'!$C$22:$C1021,C124,$Q$22:$Q1021,$O$9)-SUMIFS('SEGUIMIENTO DE INVENTARIO'!$L$21:$L1126,'SEGUIMIENTO DE INVENTARIO'!$C$21:$C1126,C124)))</f>
        <v/>
      </c>
      <c r="M124" s="106"/>
      <c r="N124" s="130" t="str">
        <f t="shared" si="4"/>
        <v xml:space="preserve"> </v>
      </c>
      <c r="O124" s="129" t="str">
        <f t="shared" si="5"/>
        <v xml:space="preserve"> </v>
      </c>
      <c r="P124" s="107"/>
      <c r="Q124" s="108"/>
      <c r="R124" s="128" t="str">
        <f ca="1"/>
        <v/>
      </c>
      <c r="S124" s="109"/>
    </row>
    <row r="125" spans="2:19" ht="18" customHeight="1">
      <c r="B125" s="104">
        <v>104</v>
      </c>
      <c r="C125" s="228"/>
      <c r="D125" s="228"/>
      <c r="E125" s="228"/>
      <c r="F125" s="228"/>
      <c r="G125" s="228"/>
      <c r="H125" s="228"/>
      <c r="I125" s="228"/>
      <c r="J125" s="108"/>
      <c r="K125" s="108"/>
      <c r="L125" s="128" t="str">
        <f>IF(ISBLANK(C125),"",IF(Q125=$O$9,SUMIFS('LISTA DE INVENTARIO'!$K$22:$K1021,'LISTA DE INVENTARIO'!$C$22:$C1021,C125,$Q$22:$Q1021,$O$9)-SUMIFS('SEGUIMIENTO DE INVENTARIO'!$L$21:$L1127,'SEGUIMIENTO DE INVENTARIO'!$C$21:$C1127,C125),SUMIFS('LISTA DE INVENTARIO'!$K$22:$K1021,'LISTA DE INVENTARIO'!$C$22:$C1021,C125,$Q$22:$Q1021,$O$9)-SUMIFS('SEGUIMIENTO DE INVENTARIO'!$L$21:$L1127,'SEGUIMIENTO DE INVENTARIO'!$C$21:$C1127,C125)))</f>
        <v/>
      </c>
      <c r="M125" s="106"/>
      <c r="N125" s="130" t="str">
        <f t="shared" si="4"/>
        <v xml:space="preserve"> </v>
      </c>
      <c r="O125" s="129" t="str">
        <f t="shared" si="5"/>
        <v xml:space="preserve"> </v>
      </c>
      <c r="P125" s="107"/>
      <c r="Q125" s="108"/>
      <c r="R125" s="128" t="str">
        <f ca="1"/>
        <v/>
      </c>
      <c r="S125" s="109"/>
    </row>
    <row r="126" spans="2:19" ht="18" customHeight="1">
      <c r="B126" s="104">
        <v>105</v>
      </c>
      <c r="C126" s="228"/>
      <c r="D126" s="228"/>
      <c r="E126" s="228"/>
      <c r="F126" s="228"/>
      <c r="G126" s="228"/>
      <c r="H126" s="228"/>
      <c r="I126" s="228"/>
      <c r="J126" s="108"/>
      <c r="K126" s="108"/>
      <c r="L126" s="128" t="str">
        <f>IF(ISBLANK(C126),"",IF(Q126=$O$9,SUMIFS('LISTA DE INVENTARIO'!$K$22:$K1021,'LISTA DE INVENTARIO'!$C$22:$C1021,C126,$Q$22:$Q1021,$O$9)-SUMIFS('SEGUIMIENTO DE INVENTARIO'!$L$21:$L1128,'SEGUIMIENTO DE INVENTARIO'!$C$21:$C1128,C126),SUMIFS('LISTA DE INVENTARIO'!$K$22:$K1021,'LISTA DE INVENTARIO'!$C$22:$C1021,C126,$Q$22:$Q1021,$O$9)-SUMIFS('SEGUIMIENTO DE INVENTARIO'!$L$21:$L1128,'SEGUIMIENTO DE INVENTARIO'!$C$21:$C1128,C126)))</f>
        <v/>
      </c>
      <c r="M126" s="106"/>
      <c r="N126" s="130" t="str">
        <f t="shared" si="4"/>
        <v xml:space="preserve"> </v>
      </c>
      <c r="O126" s="129" t="str">
        <f t="shared" si="5"/>
        <v xml:space="preserve"> </v>
      </c>
      <c r="P126" s="107"/>
      <c r="Q126" s="108"/>
      <c r="R126" s="128" t="str">
        <f ca="1"/>
        <v/>
      </c>
      <c r="S126" s="109"/>
    </row>
    <row r="127" spans="2:19" ht="18" customHeight="1">
      <c r="B127" s="104">
        <v>106</v>
      </c>
      <c r="C127" s="228"/>
      <c r="D127" s="228"/>
      <c r="E127" s="228"/>
      <c r="F127" s="228"/>
      <c r="G127" s="228"/>
      <c r="H127" s="228"/>
      <c r="I127" s="228"/>
      <c r="J127" s="108"/>
      <c r="K127" s="108"/>
      <c r="L127" s="128" t="str">
        <f>IF(ISBLANK(C127),"",IF(Q127=$O$9,SUMIFS('LISTA DE INVENTARIO'!$K$22:$K1021,'LISTA DE INVENTARIO'!$C$22:$C1021,C127,$Q$22:$Q1021,$O$9)-SUMIFS('SEGUIMIENTO DE INVENTARIO'!$L$21:$L1129,'SEGUIMIENTO DE INVENTARIO'!$C$21:$C1129,C127),SUMIFS('LISTA DE INVENTARIO'!$K$22:$K1021,'LISTA DE INVENTARIO'!$C$22:$C1021,C127,$Q$22:$Q1021,$O$9)-SUMIFS('SEGUIMIENTO DE INVENTARIO'!$L$21:$L1129,'SEGUIMIENTO DE INVENTARIO'!$C$21:$C1129,C127)))</f>
        <v/>
      </c>
      <c r="M127" s="106"/>
      <c r="N127" s="130" t="str">
        <f t="shared" si="4"/>
        <v xml:space="preserve"> </v>
      </c>
      <c r="O127" s="129" t="str">
        <f t="shared" si="5"/>
        <v xml:space="preserve"> </v>
      </c>
      <c r="P127" s="107"/>
      <c r="Q127" s="108"/>
      <c r="R127" s="128" t="str">
        <f ca="1"/>
        <v/>
      </c>
      <c r="S127" s="109"/>
    </row>
    <row r="128" spans="2:19" ht="18" customHeight="1">
      <c r="B128" s="104">
        <v>107</v>
      </c>
      <c r="C128" s="228"/>
      <c r="D128" s="228"/>
      <c r="E128" s="228"/>
      <c r="F128" s="228"/>
      <c r="G128" s="228"/>
      <c r="H128" s="228"/>
      <c r="I128" s="228"/>
      <c r="J128" s="108"/>
      <c r="K128" s="108"/>
      <c r="L128" s="128" t="str">
        <f>IF(ISBLANK(C128),"",IF(Q128=$O$9,SUMIFS('LISTA DE INVENTARIO'!$K$22:$K1021,'LISTA DE INVENTARIO'!$C$22:$C1021,C128,$Q$22:$Q1021,$O$9)-SUMIFS('SEGUIMIENTO DE INVENTARIO'!$L$21:$L1130,'SEGUIMIENTO DE INVENTARIO'!$C$21:$C1130,C128),SUMIFS('LISTA DE INVENTARIO'!$K$22:$K1021,'LISTA DE INVENTARIO'!$C$22:$C1021,C128,$Q$22:$Q1021,$O$9)-SUMIFS('SEGUIMIENTO DE INVENTARIO'!$L$21:$L1130,'SEGUIMIENTO DE INVENTARIO'!$C$21:$C1130,C128)))</f>
        <v/>
      </c>
      <c r="M128" s="106"/>
      <c r="N128" s="130" t="str">
        <f t="shared" si="4"/>
        <v xml:space="preserve"> </v>
      </c>
      <c r="O128" s="129" t="str">
        <f t="shared" si="5"/>
        <v xml:space="preserve"> </v>
      </c>
      <c r="P128" s="107"/>
      <c r="Q128" s="108"/>
      <c r="R128" s="128" t="str">
        <f ca="1"/>
        <v/>
      </c>
      <c r="S128" s="109"/>
    </row>
    <row r="129" spans="2:19" ht="18" customHeight="1">
      <c r="B129" s="104">
        <v>108</v>
      </c>
      <c r="C129" s="228"/>
      <c r="D129" s="228"/>
      <c r="E129" s="228"/>
      <c r="F129" s="228"/>
      <c r="G129" s="228"/>
      <c r="H129" s="228"/>
      <c r="I129" s="228"/>
      <c r="J129" s="108"/>
      <c r="K129" s="108"/>
      <c r="L129" s="128" t="str">
        <f>IF(ISBLANK(C129),"",IF(Q129=$O$9,SUMIFS('LISTA DE INVENTARIO'!$K$22:$K1021,'LISTA DE INVENTARIO'!$C$22:$C1021,C129,$Q$22:$Q1021,$O$9)-SUMIFS('SEGUIMIENTO DE INVENTARIO'!$L$21:$L1131,'SEGUIMIENTO DE INVENTARIO'!$C$21:$C1131,C129),SUMIFS('LISTA DE INVENTARIO'!$K$22:$K1021,'LISTA DE INVENTARIO'!$C$22:$C1021,C129,$Q$22:$Q1021,$O$9)-SUMIFS('SEGUIMIENTO DE INVENTARIO'!$L$21:$L1131,'SEGUIMIENTO DE INVENTARIO'!$C$21:$C1131,C129)))</f>
        <v/>
      </c>
      <c r="M129" s="106"/>
      <c r="N129" s="130" t="str">
        <f t="shared" si="4"/>
        <v xml:space="preserve"> </v>
      </c>
      <c r="O129" s="129" t="str">
        <f t="shared" si="5"/>
        <v xml:space="preserve"> </v>
      </c>
      <c r="P129" s="107"/>
      <c r="Q129" s="108"/>
      <c r="R129" s="128" t="str">
        <f ca="1"/>
        <v/>
      </c>
      <c r="S129" s="109"/>
    </row>
    <row r="130" spans="2:19" ht="18" customHeight="1">
      <c r="B130" s="104">
        <v>109</v>
      </c>
      <c r="C130" s="228"/>
      <c r="D130" s="228"/>
      <c r="E130" s="228"/>
      <c r="F130" s="228"/>
      <c r="G130" s="228"/>
      <c r="H130" s="228"/>
      <c r="I130" s="228"/>
      <c r="J130" s="108"/>
      <c r="K130" s="108"/>
      <c r="L130" s="128" t="str">
        <f>IF(ISBLANK(C130),"",IF(Q130=$O$9,SUMIFS('LISTA DE INVENTARIO'!$K$22:$K1021,'LISTA DE INVENTARIO'!$C$22:$C1021,C130,$Q$22:$Q1021,$O$9)-SUMIFS('SEGUIMIENTO DE INVENTARIO'!$L$21:$L1132,'SEGUIMIENTO DE INVENTARIO'!$C$21:$C1132,C130),SUMIFS('LISTA DE INVENTARIO'!$K$22:$K1021,'LISTA DE INVENTARIO'!$C$22:$C1021,C130,$Q$22:$Q1021,$O$9)-SUMIFS('SEGUIMIENTO DE INVENTARIO'!$L$21:$L1132,'SEGUIMIENTO DE INVENTARIO'!$C$21:$C1132,C130)))</f>
        <v/>
      </c>
      <c r="M130" s="106"/>
      <c r="N130" s="130" t="str">
        <f t="shared" si="4"/>
        <v xml:space="preserve"> </v>
      </c>
      <c r="O130" s="129" t="str">
        <f t="shared" si="5"/>
        <v xml:space="preserve"> </v>
      </c>
      <c r="P130" s="107"/>
      <c r="Q130" s="108"/>
      <c r="R130" s="128" t="str">
        <f ca="1"/>
        <v/>
      </c>
      <c r="S130" s="109"/>
    </row>
    <row r="131" spans="2:19" ht="18" customHeight="1">
      <c r="B131" s="104">
        <v>110</v>
      </c>
      <c r="C131" s="228"/>
      <c r="D131" s="228"/>
      <c r="E131" s="228"/>
      <c r="F131" s="228"/>
      <c r="G131" s="228"/>
      <c r="H131" s="228"/>
      <c r="I131" s="228"/>
      <c r="J131" s="108"/>
      <c r="K131" s="108"/>
      <c r="L131" s="128" t="str">
        <f>IF(ISBLANK(C131),"",IF(Q131=$O$9,SUMIFS('LISTA DE INVENTARIO'!$K$22:$K1021,'LISTA DE INVENTARIO'!$C$22:$C1021,C131,$Q$22:$Q1021,$O$9)-SUMIFS('SEGUIMIENTO DE INVENTARIO'!$L$21:$L1133,'SEGUIMIENTO DE INVENTARIO'!$C$21:$C1133,C131),SUMIFS('LISTA DE INVENTARIO'!$K$22:$K1021,'LISTA DE INVENTARIO'!$C$22:$C1021,C131,$Q$22:$Q1021,$O$9)-SUMIFS('SEGUIMIENTO DE INVENTARIO'!$L$21:$L1133,'SEGUIMIENTO DE INVENTARIO'!$C$21:$C1133,C131)))</f>
        <v/>
      </c>
      <c r="M131" s="106"/>
      <c r="N131" s="130" t="str">
        <f t="shared" si="4"/>
        <v xml:space="preserve"> </v>
      </c>
      <c r="O131" s="129" t="str">
        <f t="shared" si="5"/>
        <v xml:space="preserve"> </v>
      </c>
      <c r="P131" s="107"/>
      <c r="Q131" s="108"/>
      <c r="R131" s="128" t="str">
        <f ca="1"/>
        <v/>
      </c>
      <c r="S131" s="109"/>
    </row>
    <row r="132" spans="2:19" ht="18" customHeight="1">
      <c r="B132" s="104">
        <v>111</v>
      </c>
      <c r="C132" s="228"/>
      <c r="D132" s="228"/>
      <c r="E132" s="228"/>
      <c r="F132" s="228"/>
      <c r="G132" s="228"/>
      <c r="H132" s="228"/>
      <c r="I132" s="228"/>
      <c r="J132" s="108"/>
      <c r="K132" s="108"/>
      <c r="L132" s="128" t="str">
        <f>IF(ISBLANK(C132),"",IF(Q132=$O$9,SUMIFS('LISTA DE INVENTARIO'!$K$22:$K1021,'LISTA DE INVENTARIO'!$C$22:$C1021,C132,$Q$22:$Q1021,$O$9)-SUMIFS('SEGUIMIENTO DE INVENTARIO'!$L$21:$L1134,'SEGUIMIENTO DE INVENTARIO'!$C$21:$C1134,C132),SUMIFS('LISTA DE INVENTARIO'!$K$22:$K1021,'LISTA DE INVENTARIO'!$C$22:$C1021,C132,$Q$22:$Q1021,$O$9)-SUMIFS('SEGUIMIENTO DE INVENTARIO'!$L$21:$L1134,'SEGUIMIENTO DE INVENTARIO'!$C$21:$C1134,C132)))</f>
        <v/>
      </c>
      <c r="M132" s="106"/>
      <c r="N132" s="130" t="str">
        <f t="shared" si="4"/>
        <v xml:space="preserve"> </v>
      </c>
      <c r="O132" s="129" t="str">
        <f t="shared" si="5"/>
        <v xml:space="preserve"> </v>
      </c>
      <c r="P132" s="107"/>
      <c r="Q132" s="108"/>
      <c r="R132" s="128" t="str">
        <f ca="1"/>
        <v/>
      </c>
      <c r="S132" s="109"/>
    </row>
    <row r="133" spans="2:19" ht="18" customHeight="1">
      <c r="B133" s="104">
        <v>112</v>
      </c>
      <c r="C133" s="228"/>
      <c r="D133" s="228"/>
      <c r="E133" s="228"/>
      <c r="F133" s="228"/>
      <c r="G133" s="228"/>
      <c r="H133" s="228"/>
      <c r="I133" s="228"/>
      <c r="J133" s="108"/>
      <c r="K133" s="108"/>
      <c r="L133" s="128" t="str">
        <f>IF(ISBLANK(C133),"",IF(Q133=$O$9,SUMIFS('LISTA DE INVENTARIO'!$K$22:$K1021,'LISTA DE INVENTARIO'!$C$22:$C1021,C133,$Q$22:$Q1021,$O$9)-SUMIFS('SEGUIMIENTO DE INVENTARIO'!$L$21:$L1135,'SEGUIMIENTO DE INVENTARIO'!$C$21:$C1135,C133),SUMIFS('LISTA DE INVENTARIO'!$K$22:$K1021,'LISTA DE INVENTARIO'!$C$22:$C1021,C133,$Q$22:$Q1021,$O$9)-SUMIFS('SEGUIMIENTO DE INVENTARIO'!$L$21:$L1135,'SEGUIMIENTO DE INVENTARIO'!$C$21:$C1135,C133)))</f>
        <v/>
      </c>
      <c r="M133" s="106"/>
      <c r="N133" s="130" t="str">
        <f t="shared" si="4"/>
        <v xml:space="preserve"> </v>
      </c>
      <c r="O133" s="129" t="str">
        <f t="shared" si="5"/>
        <v xml:space="preserve"> </v>
      </c>
      <c r="P133" s="107"/>
      <c r="Q133" s="108"/>
      <c r="R133" s="128" t="str">
        <f ca="1"/>
        <v/>
      </c>
      <c r="S133" s="109"/>
    </row>
    <row r="134" spans="2:19" ht="18" customHeight="1">
      <c r="B134" s="104">
        <v>113</v>
      </c>
      <c r="C134" s="228"/>
      <c r="D134" s="228"/>
      <c r="E134" s="228"/>
      <c r="F134" s="228"/>
      <c r="G134" s="228"/>
      <c r="H134" s="228"/>
      <c r="I134" s="228"/>
      <c r="J134" s="108"/>
      <c r="K134" s="108"/>
      <c r="L134" s="128" t="str">
        <f>IF(ISBLANK(C134),"",IF(Q134=$O$9,SUMIFS('LISTA DE INVENTARIO'!$K$22:$K1021,'LISTA DE INVENTARIO'!$C$22:$C1021,C134,$Q$22:$Q1021,$O$9)-SUMIFS('SEGUIMIENTO DE INVENTARIO'!$L$21:$L1136,'SEGUIMIENTO DE INVENTARIO'!$C$21:$C1136,C134),SUMIFS('LISTA DE INVENTARIO'!$K$22:$K1021,'LISTA DE INVENTARIO'!$C$22:$C1021,C134,$Q$22:$Q1021,$O$9)-SUMIFS('SEGUIMIENTO DE INVENTARIO'!$L$21:$L1136,'SEGUIMIENTO DE INVENTARIO'!$C$21:$C1136,C134)))</f>
        <v/>
      </c>
      <c r="M134" s="106"/>
      <c r="N134" s="130" t="str">
        <f t="shared" si="4"/>
        <v xml:space="preserve"> </v>
      </c>
      <c r="O134" s="129" t="str">
        <f t="shared" si="5"/>
        <v xml:space="preserve"> </v>
      </c>
      <c r="P134" s="107"/>
      <c r="Q134" s="108"/>
      <c r="R134" s="128" t="str">
        <f ca="1"/>
        <v/>
      </c>
      <c r="S134" s="109"/>
    </row>
    <row r="135" spans="2:19" ht="18" customHeight="1">
      <c r="B135" s="104">
        <v>114</v>
      </c>
      <c r="C135" s="228"/>
      <c r="D135" s="228"/>
      <c r="E135" s="228"/>
      <c r="F135" s="228"/>
      <c r="G135" s="228"/>
      <c r="H135" s="228"/>
      <c r="I135" s="228"/>
      <c r="J135" s="108"/>
      <c r="K135" s="108"/>
      <c r="L135" s="128" t="str">
        <f>IF(ISBLANK(C135),"",IF(Q135=$O$9,SUMIFS('LISTA DE INVENTARIO'!$K$22:$K1021,'LISTA DE INVENTARIO'!$C$22:$C1021,C135,$Q$22:$Q1021,$O$9)-SUMIFS('SEGUIMIENTO DE INVENTARIO'!$L$21:$L1137,'SEGUIMIENTO DE INVENTARIO'!$C$21:$C1137,C135),SUMIFS('LISTA DE INVENTARIO'!$K$22:$K1021,'LISTA DE INVENTARIO'!$C$22:$C1021,C135,$Q$22:$Q1021,$O$9)-SUMIFS('SEGUIMIENTO DE INVENTARIO'!$L$21:$L1137,'SEGUIMIENTO DE INVENTARIO'!$C$21:$C1137,C135)))</f>
        <v/>
      </c>
      <c r="M135" s="106"/>
      <c r="N135" s="130" t="str">
        <f t="shared" si="4"/>
        <v xml:space="preserve"> </v>
      </c>
      <c r="O135" s="129" t="str">
        <f t="shared" si="5"/>
        <v xml:space="preserve"> </v>
      </c>
      <c r="P135" s="107"/>
      <c r="Q135" s="108"/>
      <c r="R135" s="128" t="str">
        <f ca="1"/>
        <v/>
      </c>
      <c r="S135" s="109"/>
    </row>
    <row r="136" spans="2:19" ht="18" customHeight="1">
      <c r="B136" s="104">
        <v>115</v>
      </c>
      <c r="C136" s="228"/>
      <c r="D136" s="228"/>
      <c r="E136" s="228"/>
      <c r="F136" s="228"/>
      <c r="G136" s="228"/>
      <c r="H136" s="228"/>
      <c r="I136" s="228"/>
      <c r="J136" s="108"/>
      <c r="K136" s="108"/>
      <c r="L136" s="128" t="str">
        <f>IF(ISBLANK(C136),"",IF(Q136=$O$9,SUMIFS('LISTA DE INVENTARIO'!$K$22:$K1021,'LISTA DE INVENTARIO'!$C$22:$C1021,C136,$Q$22:$Q1021,$O$9)-SUMIFS('SEGUIMIENTO DE INVENTARIO'!$L$21:$L1138,'SEGUIMIENTO DE INVENTARIO'!$C$21:$C1138,C136),SUMIFS('LISTA DE INVENTARIO'!$K$22:$K1021,'LISTA DE INVENTARIO'!$C$22:$C1021,C136,$Q$22:$Q1021,$O$9)-SUMIFS('SEGUIMIENTO DE INVENTARIO'!$L$21:$L1138,'SEGUIMIENTO DE INVENTARIO'!$C$21:$C1138,C136)))</f>
        <v/>
      </c>
      <c r="M136" s="106"/>
      <c r="N136" s="130" t="str">
        <f t="shared" si="4"/>
        <v xml:space="preserve"> </v>
      </c>
      <c r="O136" s="129" t="str">
        <f t="shared" si="5"/>
        <v xml:space="preserve"> </v>
      </c>
      <c r="P136" s="107"/>
      <c r="Q136" s="108"/>
      <c r="R136" s="128" t="str">
        <f ca="1"/>
        <v/>
      </c>
      <c r="S136" s="109"/>
    </row>
    <row r="137" spans="2:19" ht="18" customHeight="1">
      <c r="B137" s="104">
        <v>116</v>
      </c>
      <c r="C137" s="228"/>
      <c r="D137" s="228"/>
      <c r="E137" s="228"/>
      <c r="F137" s="228"/>
      <c r="G137" s="228"/>
      <c r="H137" s="228"/>
      <c r="I137" s="228"/>
      <c r="J137" s="108"/>
      <c r="K137" s="108"/>
      <c r="L137" s="128" t="str">
        <f>IF(ISBLANK(C137),"",IF(Q137=$O$9,SUMIFS('LISTA DE INVENTARIO'!$K$22:$K1021,'LISTA DE INVENTARIO'!$C$22:$C1021,C137,$Q$22:$Q1021,$O$9)-SUMIFS('SEGUIMIENTO DE INVENTARIO'!$L$21:$L1139,'SEGUIMIENTO DE INVENTARIO'!$C$21:$C1139,C137),SUMIFS('LISTA DE INVENTARIO'!$K$22:$K1021,'LISTA DE INVENTARIO'!$C$22:$C1021,C137,$Q$22:$Q1021,$O$9)-SUMIFS('SEGUIMIENTO DE INVENTARIO'!$L$21:$L1139,'SEGUIMIENTO DE INVENTARIO'!$C$21:$C1139,C137)))</f>
        <v/>
      </c>
      <c r="M137" s="106"/>
      <c r="N137" s="130" t="str">
        <f t="shared" si="4"/>
        <v xml:space="preserve"> </v>
      </c>
      <c r="O137" s="129" t="str">
        <f t="shared" si="5"/>
        <v xml:space="preserve"> </v>
      </c>
      <c r="P137" s="107"/>
      <c r="Q137" s="108"/>
      <c r="R137" s="128" t="str">
        <f ca="1"/>
        <v/>
      </c>
      <c r="S137" s="109"/>
    </row>
    <row r="138" spans="2:19" ht="18" customHeight="1">
      <c r="B138" s="104">
        <v>117</v>
      </c>
      <c r="C138" s="228"/>
      <c r="D138" s="228"/>
      <c r="E138" s="228"/>
      <c r="F138" s="228"/>
      <c r="G138" s="228"/>
      <c r="H138" s="228"/>
      <c r="I138" s="228"/>
      <c r="J138" s="108"/>
      <c r="K138" s="108"/>
      <c r="L138" s="128" t="str">
        <f>IF(ISBLANK(C138),"",IF(Q138=$O$9,SUMIFS('LISTA DE INVENTARIO'!$K$22:$K1021,'LISTA DE INVENTARIO'!$C$22:$C1021,C138,$Q$22:$Q1021,$O$9)-SUMIFS('SEGUIMIENTO DE INVENTARIO'!$L$21:$L1140,'SEGUIMIENTO DE INVENTARIO'!$C$21:$C1140,C138),SUMIFS('LISTA DE INVENTARIO'!$K$22:$K1021,'LISTA DE INVENTARIO'!$C$22:$C1021,C138,$Q$22:$Q1021,$O$9)-SUMIFS('SEGUIMIENTO DE INVENTARIO'!$L$21:$L1140,'SEGUIMIENTO DE INVENTARIO'!$C$21:$C1140,C138)))</f>
        <v/>
      </c>
      <c r="M138" s="106"/>
      <c r="N138" s="130" t="str">
        <f t="shared" si="4"/>
        <v xml:space="preserve"> </v>
      </c>
      <c r="O138" s="129" t="str">
        <f t="shared" si="5"/>
        <v xml:space="preserve"> </v>
      </c>
      <c r="P138" s="107"/>
      <c r="Q138" s="108"/>
      <c r="R138" s="128" t="str">
        <f ca="1"/>
        <v/>
      </c>
      <c r="S138" s="109"/>
    </row>
    <row r="139" spans="2:19" ht="18" customHeight="1">
      <c r="B139" s="104">
        <v>118</v>
      </c>
      <c r="C139" s="228"/>
      <c r="D139" s="228"/>
      <c r="E139" s="228"/>
      <c r="F139" s="228"/>
      <c r="G139" s="228"/>
      <c r="H139" s="228"/>
      <c r="I139" s="228"/>
      <c r="J139" s="108"/>
      <c r="K139" s="108"/>
      <c r="L139" s="128" t="str">
        <f>IF(ISBLANK(C139),"",IF(Q139=$O$9,SUMIFS('LISTA DE INVENTARIO'!$K$22:$K1021,'LISTA DE INVENTARIO'!$C$22:$C1021,C139,$Q$22:$Q1021,$O$9)-SUMIFS('SEGUIMIENTO DE INVENTARIO'!$L$21:$L1141,'SEGUIMIENTO DE INVENTARIO'!$C$21:$C1141,C139),SUMIFS('LISTA DE INVENTARIO'!$K$22:$K1021,'LISTA DE INVENTARIO'!$C$22:$C1021,C139,$Q$22:$Q1021,$O$9)-SUMIFS('SEGUIMIENTO DE INVENTARIO'!$L$21:$L1141,'SEGUIMIENTO DE INVENTARIO'!$C$21:$C1141,C139)))</f>
        <v/>
      </c>
      <c r="M139" s="106"/>
      <c r="N139" s="130" t="str">
        <f t="shared" si="4"/>
        <v xml:space="preserve"> </v>
      </c>
      <c r="O139" s="129" t="str">
        <f t="shared" si="5"/>
        <v xml:space="preserve"> </v>
      </c>
      <c r="P139" s="107"/>
      <c r="Q139" s="108"/>
      <c r="R139" s="128" t="str">
        <f ca="1"/>
        <v/>
      </c>
      <c r="S139" s="109"/>
    </row>
    <row r="140" spans="2:19" ht="18" customHeight="1">
      <c r="B140" s="104">
        <v>119</v>
      </c>
      <c r="C140" s="228"/>
      <c r="D140" s="228"/>
      <c r="E140" s="228"/>
      <c r="F140" s="228"/>
      <c r="G140" s="228"/>
      <c r="H140" s="228"/>
      <c r="I140" s="228"/>
      <c r="J140" s="108"/>
      <c r="K140" s="108"/>
      <c r="L140" s="128" t="str">
        <f>IF(ISBLANK(C140),"",IF(Q140=$O$9,SUMIFS('LISTA DE INVENTARIO'!$K$22:$K1021,'LISTA DE INVENTARIO'!$C$22:$C1021,C140,$Q$22:$Q1021,$O$9)-SUMIFS('SEGUIMIENTO DE INVENTARIO'!$L$21:$L1142,'SEGUIMIENTO DE INVENTARIO'!$C$21:$C1142,C140),SUMIFS('LISTA DE INVENTARIO'!$K$22:$K1021,'LISTA DE INVENTARIO'!$C$22:$C1021,C140,$Q$22:$Q1021,$O$9)-SUMIFS('SEGUIMIENTO DE INVENTARIO'!$L$21:$L1142,'SEGUIMIENTO DE INVENTARIO'!$C$21:$C1142,C140)))</f>
        <v/>
      </c>
      <c r="M140" s="106"/>
      <c r="N140" s="130" t="str">
        <f t="shared" si="4"/>
        <v xml:space="preserve"> </v>
      </c>
      <c r="O140" s="129" t="str">
        <f t="shared" si="5"/>
        <v xml:space="preserve"> </v>
      </c>
      <c r="P140" s="107"/>
      <c r="Q140" s="108"/>
      <c r="R140" s="128" t="str">
        <f ca="1"/>
        <v/>
      </c>
      <c r="S140" s="109"/>
    </row>
    <row r="141" spans="2:19" ht="18" customHeight="1">
      <c r="B141" s="104">
        <v>120</v>
      </c>
      <c r="C141" s="228"/>
      <c r="D141" s="228"/>
      <c r="E141" s="228"/>
      <c r="F141" s="228"/>
      <c r="G141" s="228"/>
      <c r="H141" s="228"/>
      <c r="I141" s="228"/>
      <c r="J141" s="108"/>
      <c r="K141" s="108"/>
      <c r="L141" s="128" t="str">
        <f>IF(ISBLANK(C141),"",IF(Q141=$O$9,SUMIFS('LISTA DE INVENTARIO'!$K$22:$K1021,'LISTA DE INVENTARIO'!$C$22:$C1021,C141,$Q$22:$Q1021,$O$9)-SUMIFS('SEGUIMIENTO DE INVENTARIO'!$L$21:$L1143,'SEGUIMIENTO DE INVENTARIO'!$C$21:$C1143,C141),SUMIFS('LISTA DE INVENTARIO'!$K$22:$K1021,'LISTA DE INVENTARIO'!$C$22:$C1021,C141,$Q$22:$Q1021,$O$9)-SUMIFS('SEGUIMIENTO DE INVENTARIO'!$L$21:$L1143,'SEGUIMIENTO DE INVENTARIO'!$C$21:$C1143,C141)))</f>
        <v/>
      </c>
      <c r="M141" s="106"/>
      <c r="N141" s="130" t="str">
        <f t="shared" si="4"/>
        <v xml:space="preserve"> </v>
      </c>
      <c r="O141" s="129" t="str">
        <f t="shared" si="5"/>
        <v xml:space="preserve"> </v>
      </c>
      <c r="P141" s="107"/>
      <c r="Q141" s="108"/>
      <c r="R141" s="128" t="str">
        <f ca="1"/>
        <v/>
      </c>
      <c r="S141" s="109"/>
    </row>
    <row r="142" spans="2:19" ht="18" customHeight="1">
      <c r="B142" s="104">
        <v>121</v>
      </c>
      <c r="C142" s="228"/>
      <c r="D142" s="228"/>
      <c r="E142" s="228"/>
      <c r="F142" s="228"/>
      <c r="G142" s="228"/>
      <c r="H142" s="228"/>
      <c r="I142" s="228"/>
      <c r="J142" s="108"/>
      <c r="K142" s="108"/>
      <c r="L142" s="128" t="str">
        <f>IF(ISBLANK(C142),"",IF(Q142=$O$9,SUMIFS('LISTA DE INVENTARIO'!$K$22:$K1021,'LISTA DE INVENTARIO'!$C$22:$C1021,C142,$Q$22:$Q1021,$O$9)-SUMIFS('SEGUIMIENTO DE INVENTARIO'!$L$21:$L1144,'SEGUIMIENTO DE INVENTARIO'!$C$21:$C1144,C142),SUMIFS('LISTA DE INVENTARIO'!$K$22:$K1021,'LISTA DE INVENTARIO'!$C$22:$C1021,C142,$Q$22:$Q1021,$O$9)-SUMIFS('SEGUIMIENTO DE INVENTARIO'!$L$21:$L1144,'SEGUIMIENTO DE INVENTARIO'!$C$21:$C1144,C142)))</f>
        <v/>
      </c>
      <c r="M142" s="106"/>
      <c r="N142" s="130" t="str">
        <f t="shared" si="4"/>
        <v xml:space="preserve"> </v>
      </c>
      <c r="O142" s="129" t="str">
        <f t="shared" si="5"/>
        <v xml:space="preserve"> </v>
      </c>
      <c r="P142" s="107"/>
      <c r="Q142" s="108"/>
      <c r="R142" s="128" t="str">
        <f ca="1"/>
        <v/>
      </c>
      <c r="S142" s="109"/>
    </row>
    <row r="143" spans="2:19" ht="18" customHeight="1">
      <c r="B143" s="104">
        <v>122</v>
      </c>
      <c r="C143" s="228"/>
      <c r="D143" s="228"/>
      <c r="E143" s="228"/>
      <c r="F143" s="228"/>
      <c r="G143" s="228"/>
      <c r="H143" s="228"/>
      <c r="I143" s="228"/>
      <c r="J143" s="108"/>
      <c r="K143" s="108"/>
      <c r="L143" s="128" t="str">
        <f>IF(ISBLANK(C143),"",IF(Q143=$O$9,SUMIFS('LISTA DE INVENTARIO'!$K$22:$K1021,'LISTA DE INVENTARIO'!$C$22:$C1021,C143,$Q$22:$Q1021,$O$9)-SUMIFS('SEGUIMIENTO DE INVENTARIO'!$L$21:$L1145,'SEGUIMIENTO DE INVENTARIO'!$C$21:$C1145,C143),SUMIFS('LISTA DE INVENTARIO'!$K$22:$K1021,'LISTA DE INVENTARIO'!$C$22:$C1021,C143,$Q$22:$Q1021,$O$9)-SUMIFS('SEGUIMIENTO DE INVENTARIO'!$L$21:$L1145,'SEGUIMIENTO DE INVENTARIO'!$C$21:$C1145,C143)))</f>
        <v/>
      </c>
      <c r="M143" s="106"/>
      <c r="N143" s="130" t="str">
        <f t="shared" si="4"/>
        <v xml:space="preserve"> </v>
      </c>
      <c r="O143" s="129" t="str">
        <f t="shared" si="5"/>
        <v xml:space="preserve"> </v>
      </c>
      <c r="P143" s="107"/>
      <c r="Q143" s="108"/>
      <c r="R143" s="128" t="str">
        <f ca="1"/>
        <v/>
      </c>
      <c r="S143" s="109"/>
    </row>
    <row r="144" spans="2:19" ht="18" customHeight="1">
      <c r="B144" s="104">
        <v>123</v>
      </c>
      <c r="C144" s="228"/>
      <c r="D144" s="228"/>
      <c r="E144" s="228"/>
      <c r="F144" s="228"/>
      <c r="G144" s="228"/>
      <c r="H144" s="228"/>
      <c r="I144" s="228"/>
      <c r="J144" s="108"/>
      <c r="K144" s="108"/>
      <c r="L144" s="128" t="str">
        <f>IF(ISBLANK(C144),"",IF(Q144=$O$9,SUMIFS('LISTA DE INVENTARIO'!$K$22:$K1021,'LISTA DE INVENTARIO'!$C$22:$C1021,C144,$Q$22:$Q1021,$O$9)-SUMIFS('SEGUIMIENTO DE INVENTARIO'!$L$21:$L1146,'SEGUIMIENTO DE INVENTARIO'!$C$21:$C1146,C144),SUMIFS('LISTA DE INVENTARIO'!$K$22:$K1021,'LISTA DE INVENTARIO'!$C$22:$C1021,C144,$Q$22:$Q1021,$O$9)-SUMIFS('SEGUIMIENTO DE INVENTARIO'!$L$21:$L1146,'SEGUIMIENTO DE INVENTARIO'!$C$21:$C1146,C144)))</f>
        <v/>
      </c>
      <c r="M144" s="106"/>
      <c r="N144" s="130" t="str">
        <f t="shared" si="4"/>
        <v xml:space="preserve"> </v>
      </c>
      <c r="O144" s="129" t="str">
        <f t="shared" si="5"/>
        <v xml:space="preserve"> </v>
      </c>
      <c r="P144" s="107"/>
      <c r="Q144" s="108"/>
      <c r="R144" s="128" t="str">
        <f ca="1"/>
        <v/>
      </c>
      <c r="S144" s="109"/>
    </row>
    <row r="145" spans="2:19" ht="18" customHeight="1">
      <c r="B145" s="104">
        <v>124</v>
      </c>
      <c r="C145" s="228"/>
      <c r="D145" s="228"/>
      <c r="E145" s="228"/>
      <c r="F145" s="228"/>
      <c r="G145" s="228"/>
      <c r="H145" s="228"/>
      <c r="I145" s="228"/>
      <c r="J145" s="108"/>
      <c r="K145" s="108"/>
      <c r="L145" s="128" t="str">
        <f>IF(ISBLANK(C145),"",IF(Q145=$O$9,SUMIFS('LISTA DE INVENTARIO'!$K$22:$K1021,'LISTA DE INVENTARIO'!$C$22:$C1021,C145,$Q$22:$Q1021,$O$9)-SUMIFS('SEGUIMIENTO DE INVENTARIO'!$L$21:$L1147,'SEGUIMIENTO DE INVENTARIO'!$C$21:$C1147,C145),SUMIFS('LISTA DE INVENTARIO'!$K$22:$K1021,'LISTA DE INVENTARIO'!$C$22:$C1021,C145,$Q$22:$Q1021,$O$9)-SUMIFS('SEGUIMIENTO DE INVENTARIO'!$L$21:$L1147,'SEGUIMIENTO DE INVENTARIO'!$C$21:$C1147,C145)))</f>
        <v/>
      </c>
      <c r="M145" s="106"/>
      <c r="N145" s="130" t="str">
        <f t="shared" si="4"/>
        <v xml:space="preserve"> </v>
      </c>
      <c r="O145" s="129" t="str">
        <f t="shared" si="5"/>
        <v xml:space="preserve"> </v>
      </c>
      <c r="P145" s="107"/>
      <c r="Q145" s="108"/>
      <c r="R145" s="128" t="str">
        <f ca="1"/>
        <v/>
      </c>
      <c r="S145" s="109"/>
    </row>
    <row r="146" spans="2:19" ht="18" customHeight="1">
      <c r="B146" s="104">
        <v>125</v>
      </c>
      <c r="C146" s="228"/>
      <c r="D146" s="228"/>
      <c r="E146" s="228"/>
      <c r="F146" s="228"/>
      <c r="G146" s="228"/>
      <c r="H146" s="228"/>
      <c r="I146" s="228"/>
      <c r="J146" s="108"/>
      <c r="K146" s="108"/>
      <c r="L146" s="128" t="str">
        <f>IF(ISBLANK(C146),"",IF(Q146=$O$9,SUMIFS('LISTA DE INVENTARIO'!$K$22:$K1021,'LISTA DE INVENTARIO'!$C$22:$C1021,C146,$Q$22:$Q1021,$O$9)-SUMIFS('SEGUIMIENTO DE INVENTARIO'!$L$21:$L1148,'SEGUIMIENTO DE INVENTARIO'!$C$21:$C1148,C146),SUMIFS('LISTA DE INVENTARIO'!$K$22:$K1021,'LISTA DE INVENTARIO'!$C$22:$C1021,C146,$Q$22:$Q1021,$O$9)-SUMIFS('SEGUIMIENTO DE INVENTARIO'!$L$21:$L1148,'SEGUIMIENTO DE INVENTARIO'!$C$21:$C1148,C146)))</f>
        <v/>
      </c>
      <c r="M146" s="106"/>
      <c r="N146" s="130" t="str">
        <f t="shared" si="4"/>
        <v xml:space="preserve"> </v>
      </c>
      <c r="O146" s="129" t="str">
        <f t="shared" si="5"/>
        <v xml:space="preserve"> </v>
      </c>
      <c r="P146" s="107"/>
      <c r="Q146" s="108"/>
      <c r="R146" s="128" t="str">
        <f ca="1"/>
        <v/>
      </c>
      <c r="S146" s="109"/>
    </row>
    <row r="147" spans="2:19" ht="18" customHeight="1">
      <c r="B147" s="104">
        <v>126</v>
      </c>
      <c r="C147" s="228"/>
      <c r="D147" s="228"/>
      <c r="E147" s="228"/>
      <c r="F147" s="228"/>
      <c r="G147" s="228"/>
      <c r="H147" s="228"/>
      <c r="I147" s="228"/>
      <c r="J147" s="108"/>
      <c r="K147" s="108"/>
      <c r="L147" s="128" t="str">
        <f>IF(ISBLANK(C147),"",IF(Q147=$O$9,SUMIFS('LISTA DE INVENTARIO'!$K$22:$K1021,'LISTA DE INVENTARIO'!$C$22:$C1021,C147,$Q$22:$Q1021,$O$9)-SUMIFS('SEGUIMIENTO DE INVENTARIO'!$L$21:$L1149,'SEGUIMIENTO DE INVENTARIO'!$C$21:$C1149,C147),SUMIFS('LISTA DE INVENTARIO'!$K$22:$K1021,'LISTA DE INVENTARIO'!$C$22:$C1021,C147,$Q$22:$Q1021,$O$9)-SUMIFS('SEGUIMIENTO DE INVENTARIO'!$L$21:$L1149,'SEGUIMIENTO DE INVENTARIO'!$C$21:$C1149,C147)))</f>
        <v/>
      </c>
      <c r="M147" s="106"/>
      <c r="N147" s="130" t="str">
        <f t="shared" si="4"/>
        <v xml:space="preserve"> </v>
      </c>
      <c r="O147" s="129" t="str">
        <f t="shared" si="5"/>
        <v xml:space="preserve"> </v>
      </c>
      <c r="P147" s="107"/>
      <c r="Q147" s="108"/>
      <c r="R147" s="128" t="str">
        <f ca="1"/>
        <v/>
      </c>
      <c r="S147" s="109"/>
    </row>
    <row r="148" spans="2:19" ht="18" customHeight="1">
      <c r="B148" s="104">
        <v>127</v>
      </c>
      <c r="C148" s="229"/>
      <c r="D148" s="230"/>
      <c r="E148" s="230"/>
      <c r="F148" s="230"/>
      <c r="G148" s="230"/>
      <c r="H148" s="230"/>
      <c r="I148" s="231"/>
      <c r="J148" s="108"/>
      <c r="K148" s="108"/>
      <c r="L148" s="128" t="str">
        <f>IF(ISBLANK(C148),"",IF(Q148=$O$9,SUMIFS('LISTA DE INVENTARIO'!$K$22:$K1021,'LISTA DE INVENTARIO'!$C$22:$C1021,C148,$Q$22:$Q1021,$O$9)-SUMIFS('SEGUIMIENTO DE INVENTARIO'!$L$21:$L1150,'SEGUIMIENTO DE INVENTARIO'!$C$21:$C1150,C148),SUMIFS('LISTA DE INVENTARIO'!$K$22:$K1021,'LISTA DE INVENTARIO'!$C$22:$C1021,C148,$Q$22:$Q1021,$O$9)-SUMIFS('SEGUIMIENTO DE INVENTARIO'!$L$21:$L1150,'SEGUIMIENTO DE INVENTARIO'!$C$21:$C1150,C148)))</f>
        <v/>
      </c>
      <c r="M148" s="106"/>
      <c r="N148" s="130" t="str">
        <f t="shared" si="4"/>
        <v xml:space="preserve"> </v>
      </c>
      <c r="O148" s="129" t="str">
        <f t="shared" si="5"/>
        <v xml:space="preserve"> </v>
      </c>
      <c r="P148" s="107"/>
      <c r="Q148" s="108"/>
      <c r="R148" s="128" t="str">
        <f ca="1"/>
        <v/>
      </c>
      <c r="S148" s="109"/>
    </row>
    <row r="149" spans="2:19" ht="18" customHeight="1">
      <c r="B149" s="104">
        <v>128</v>
      </c>
      <c r="C149" s="228"/>
      <c r="D149" s="228"/>
      <c r="E149" s="228"/>
      <c r="F149" s="228"/>
      <c r="G149" s="228"/>
      <c r="H149" s="228"/>
      <c r="I149" s="228"/>
      <c r="J149" s="108"/>
      <c r="K149" s="108"/>
      <c r="L149" s="128" t="str">
        <f>IF(ISBLANK(C149),"",IF(Q149=$O$9,SUMIFS('LISTA DE INVENTARIO'!$K$22:$K1021,'LISTA DE INVENTARIO'!$C$22:$C1021,C149,$Q$22:$Q1021,$O$9)-SUMIFS('SEGUIMIENTO DE INVENTARIO'!$L$21:$L1151,'SEGUIMIENTO DE INVENTARIO'!$C$21:$C1151,C149),SUMIFS('LISTA DE INVENTARIO'!$K$22:$K1021,'LISTA DE INVENTARIO'!$C$22:$C1021,C149,$Q$22:$Q1021,$O$9)-SUMIFS('SEGUIMIENTO DE INVENTARIO'!$L$21:$L1151,'SEGUIMIENTO DE INVENTARIO'!$C$21:$C1151,C149)))</f>
        <v/>
      </c>
      <c r="M149" s="106"/>
      <c r="N149" s="130" t="str">
        <f t="shared" si="4"/>
        <v xml:space="preserve"> </v>
      </c>
      <c r="O149" s="129" t="str">
        <f t="shared" si="5"/>
        <v xml:space="preserve"> </v>
      </c>
      <c r="P149" s="107"/>
      <c r="Q149" s="108"/>
      <c r="R149" s="128" t="str">
        <f ca="1"/>
        <v/>
      </c>
      <c r="S149" s="109"/>
    </row>
    <row r="150" spans="2:19" ht="18" customHeight="1">
      <c r="B150" s="104">
        <v>129</v>
      </c>
      <c r="C150" s="228"/>
      <c r="D150" s="228"/>
      <c r="E150" s="228"/>
      <c r="F150" s="228"/>
      <c r="G150" s="228"/>
      <c r="H150" s="228"/>
      <c r="I150" s="228"/>
      <c r="J150" s="108"/>
      <c r="K150" s="108"/>
      <c r="L150" s="128" t="str">
        <f>IF(ISBLANK(C150),"",IF(Q150=$O$9,SUMIFS('LISTA DE INVENTARIO'!$K$22:$K1021,'LISTA DE INVENTARIO'!$C$22:$C1021,C150,$Q$22:$Q1021,$O$9)-SUMIFS('SEGUIMIENTO DE INVENTARIO'!$L$21:$L1152,'SEGUIMIENTO DE INVENTARIO'!$C$21:$C1152,C150),SUMIFS('LISTA DE INVENTARIO'!$K$22:$K1021,'LISTA DE INVENTARIO'!$C$22:$C1021,C150,$Q$22:$Q1021,$O$9)-SUMIFS('SEGUIMIENTO DE INVENTARIO'!$L$21:$L1152,'SEGUIMIENTO DE INVENTARIO'!$C$21:$C1152,C150)))</f>
        <v/>
      </c>
      <c r="M150" s="106"/>
      <c r="N150" s="130" t="str">
        <f t="shared" si="4"/>
        <v xml:space="preserve"> </v>
      </c>
      <c r="O150" s="129" t="str">
        <f t="shared" si="5"/>
        <v xml:space="preserve"> </v>
      </c>
      <c r="P150" s="107"/>
      <c r="Q150" s="108"/>
      <c r="R150" s="128" t="str">
        <f ca="1"/>
        <v/>
      </c>
      <c r="S150" s="109"/>
    </row>
    <row r="151" spans="2:19" ht="18" customHeight="1">
      <c r="B151" s="104">
        <v>130</v>
      </c>
      <c r="C151" s="228"/>
      <c r="D151" s="228"/>
      <c r="E151" s="228"/>
      <c r="F151" s="228"/>
      <c r="G151" s="228"/>
      <c r="H151" s="228"/>
      <c r="I151" s="228"/>
      <c r="J151" s="108"/>
      <c r="K151" s="108"/>
      <c r="L151" s="128" t="str">
        <f>IF(ISBLANK(C151),"",IF(Q151=$O$9,SUMIFS('LISTA DE INVENTARIO'!$K$22:$K1021,'LISTA DE INVENTARIO'!$C$22:$C1021,C151,$Q$22:$Q1021,$O$9)-SUMIFS('SEGUIMIENTO DE INVENTARIO'!$L$21:$L1153,'SEGUIMIENTO DE INVENTARIO'!$C$21:$C1153,C151),SUMIFS('LISTA DE INVENTARIO'!$K$22:$K1021,'LISTA DE INVENTARIO'!$C$22:$C1021,C151,$Q$22:$Q1021,$O$9)-SUMIFS('SEGUIMIENTO DE INVENTARIO'!$L$21:$L1153,'SEGUIMIENTO DE INVENTARIO'!$C$21:$C1153,C151)))</f>
        <v/>
      </c>
      <c r="M151" s="106"/>
      <c r="N151" s="130" t="str">
        <f t="shared" si="4"/>
        <v xml:space="preserve"> </v>
      </c>
      <c r="O151" s="129" t="str">
        <f t="shared" si="5"/>
        <v xml:space="preserve"> </v>
      </c>
      <c r="P151" s="107"/>
      <c r="Q151" s="108"/>
      <c r="R151" s="128" t="str">
        <f ca="1"/>
        <v/>
      </c>
      <c r="S151" s="109"/>
    </row>
    <row r="152" spans="2:19" ht="18" customHeight="1">
      <c r="B152" s="104">
        <v>131</v>
      </c>
      <c r="C152" s="228"/>
      <c r="D152" s="228"/>
      <c r="E152" s="228"/>
      <c r="F152" s="228"/>
      <c r="G152" s="228"/>
      <c r="H152" s="228"/>
      <c r="I152" s="228"/>
      <c r="J152" s="108"/>
      <c r="K152" s="108"/>
      <c r="L152" s="128" t="str">
        <f>IF(ISBLANK(C152),"",IF(Q152=$O$9,SUMIFS('LISTA DE INVENTARIO'!$K$22:$K1021,'LISTA DE INVENTARIO'!$C$22:$C1021,C152,$Q$22:$Q1021,$O$9)-SUMIFS('SEGUIMIENTO DE INVENTARIO'!$L$21:$L1154,'SEGUIMIENTO DE INVENTARIO'!$C$21:$C1154,C152),SUMIFS('LISTA DE INVENTARIO'!$K$22:$K1021,'LISTA DE INVENTARIO'!$C$22:$C1021,C152,$Q$22:$Q1021,$O$9)-SUMIFS('SEGUIMIENTO DE INVENTARIO'!$L$21:$L1154,'SEGUIMIENTO DE INVENTARIO'!$C$21:$C1154,C152)))</f>
        <v/>
      </c>
      <c r="M152" s="106"/>
      <c r="N152" s="130" t="str">
        <f t="shared" si="4"/>
        <v xml:space="preserve"> </v>
      </c>
      <c r="O152" s="129" t="str">
        <f t="shared" si="5"/>
        <v xml:space="preserve"> </v>
      </c>
      <c r="P152" s="107"/>
      <c r="Q152" s="108"/>
      <c r="R152" s="128" t="str">
        <f ca="1"/>
        <v/>
      </c>
      <c r="S152" s="109"/>
    </row>
    <row r="153" spans="2:19" ht="18" customHeight="1">
      <c r="B153" s="104">
        <v>132</v>
      </c>
      <c r="C153" s="228"/>
      <c r="D153" s="228"/>
      <c r="E153" s="228"/>
      <c r="F153" s="228"/>
      <c r="G153" s="228"/>
      <c r="H153" s="228"/>
      <c r="I153" s="228"/>
      <c r="J153" s="108"/>
      <c r="K153" s="108"/>
      <c r="L153" s="128" t="str">
        <f>IF(ISBLANK(C153),"",IF(Q153=$O$9,SUMIFS('LISTA DE INVENTARIO'!$K$22:$K1021,'LISTA DE INVENTARIO'!$C$22:$C1021,C153,$Q$22:$Q1021,$O$9)-SUMIFS('SEGUIMIENTO DE INVENTARIO'!$L$21:$L1155,'SEGUIMIENTO DE INVENTARIO'!$C$21:$C1155,C153),SUMIFS('LISTA DE INVENTARIO'!$K$22:$K1021,'LISTA DE INVENTARIO'!$C$22:$C1021,C153,$Q$22:$Q1021,$O$9)-SUMIFS('SEGUIMIENTO DE INVENTARIO'!$L$21:$L1155,'SEGUIMIENTO DE INVENTARIO'!$C$21:$C1155,C153)))</f>
        <v/>
      </c>
      <c r="M153" s="106"/>
      <c r="N153" s="130" t="str">
        <f t="shared" si="4"/>
        <v xml:space="preserve"> </v>
      </c>
      <c r="O153" s="129" t="str">
        <f t="shared" si="5"/>
        <v xml:space="preserve"> </v>
      </c>
      <c r="P153" s="107"/>
      <c r="Q153" s="108"/>
      <c r="R153" s="128" t="str">
        <f ca="1"/>
        <v/>
      </c>
      <c r="S153" s="109"/>
    </row>
    <row r="154" spans="2:19" ht="18" customHeight="1">
      <c r="B154" s="104">
        <v>133</v>
      </c>
      <c r="C154" s="228"/>
      <c r="D154" s="228"/>
      <c r="E154" s="228"/>
      <c r="F154" s="228"/>
      <c r="G154" s="228"/>
      <c r="H154" s="228"/>
      <c r="I154" s="228"/>
      <c r="J154" s="108"/>
      <c r="K154" s="108"/>
      <c r="L154" s="128" t="str">
        <f>IF(ISBLANK(C154),"",IF(Q154=$O$9,SUMIFS('LISTA DE INVENTARIO'!$K$22:$K1021,'LISTA DE INVENTARIO'!$C$22:$C1021,C154,$Q$22:$Q1021,$O$9)-SUMIFS('SEGUIMIENTO DE INVENTARIO'!$L$21:$L1156,'SEGUIMIENTO DE INVENTARIO'!$C$21:$C1156,C154),SUMIFS('LISTA DE INVENTARIO'!$K$22:$K1021,'LISTA DE INVENTARIO'!$C$22:$C1021,C154,$Q$22:$Q1021,$O$9)-SUMIFS('SEGUIMIENTO DE INVENTARIO'!$L$21:$L1156,'SEGUIMIENTO DE INVENTARIO'!$C$21:$C1156,C154)))</f>
        <v/>
      </c>
      <c r="M154" s="106"/>
      <c r="N154" s="130" t="str">
        <f t="shared" si="4"/>
        <v xml:space="preserve"> </v>
      </c>
      <c r="O154" s="129" t="str">
        <f t="shared" si="5"/>
        <v xml:space="preserve"> </v>
      </c>
      <c r="P154" s="107"/>
      <c r="Q154" s="108"/>
      <c r="R154" s="128" t="str">
        <f ca="1"/>
        <v/>
      </c>
      <c r="S154" s="109"/>
    </row>
    <row r="155" spans="2:19" ht="18" customHeight="1">
      <c r="B155" s="104">
        <v>134</v>
      </c>
      <c r="C155" s="228"/>
      <c r="D155" s="228"/>
      <c r="E155" s="228"/>
      <c r="F155" s="228"/>
      <c r="G155" s="228"/>
      <c r="H155" s="228"/>
      <c r="I155" s="228"/>
      <c r="J155" s="108"/>
      <c r="K155" s="108"/>
      <c r="L155" s="128" t="str">
        <f>IF(ISBLANK(C155),"",IF(Q155=$O$9,SUMIFS('LISTA DE INVENTARIO'!$K$22:$K1021,'LISTA DE INVENTARIO'!$C$22:$C1021,C155,$Q$22:$Q1021,$O$9)-SUMIFS('SEGUIMIENTO DE INVENTARIO'!$L$21:$L1157,'SEGUIMIENTO DE INVENTARIO'!$C$21:$C1157,C155),SUMIFS('LISTA DE INVENTARIO'!$K$22:$K1021,'LISTA DE INVENTARIO'!$C$22:$C1021,C155,$Q$22:$Q1021,$O$9)-SUMIFS('SEGUIMIENTO DE INVENTARIO'!$L$21:$L1157,'SEGUIMIENTO DE INVENTARIO'!$C$21:$C1157,C155)))</f>
        <v/>
      </c>
      <c r="M155" s="106"/>
      <c r="N155" s="130" t="str">
        <f t="shared" si="4"/>
        <v xml:space="preserve"> </v>
      </c>
      <c r="O155" s="129" t="str">
        <f t="shared" si="5"/>
        <v xml:space="preserve"> </v>
      </c>
      <c r="P155" s="107"/>
      <c r="Q155" s="108"/>
      <c r="R155" s="128" t="str">
        <f ca="1"/>
        <v/>
      </c>
      <c r="S155" s="109"/>
    </row>
    <row r="156" spans="2:19" ht="18" customHeight="1">
      <c r="B156" s="104">
        <v>135</v>
      </c>
      <c r="C156" s="228"/>
      <c r="D156" s="228"/>
      <c r="E156" s="228"/>
      <c r="F156" s="228"/>
      <c r="G156" s="228"/>
      <c r="H156" s="228"/>
      <c r="I156" s="228"/>
      <c r="J156" s="108"/>
      <c r="K156" s="108"/>
      <c r="L156" s="128" t="str">
        <f>IF(ISBLANK(C156),"",IF(Q156=$O$9,SUMIFS('LISTA DE INVENTARIO'!$K$22:$K1021,'LISTA DE INVENTARIO'!$C$22:$C1021,C156,$Q$22:$Q1021,$O$9)-SUMIFS('SEGUIMIENTO DE INVENTARIO'!$L$21:$L1158,'SEGUIMIENTO DE INVENTARIO'!$C$21:$C1158,C156),SUMIFS('LISTA DE INVENTARIO'!$K$22:$K1021,'LISTA DE INVENTARIO'!$C$22:$C1021,C156,$Q$22:$Q1021,$O$9)-SUMIFS('SEGUIMIENTO DE INVENTARIO'!$L$21:$L1158,'SEGUIMIENTO DE INVENTARIO'!$C$21:$C1158,C156)))</f>
        <v/>
      </c>
      <c r="M156" s="106"/>
      <c r="N156" s="130" t="str">
        <f t="shared" si="4"/>
        <v xml:space="preserve"> </v>
      </c>
      <c r="O156" s="129" t="str">
        <f t="shared" si="5"/>
        <v xml:space="preserve"> </v>
      </c>
      <c r="P156" s="107"/>
      <c r="Q156" s="108"/>
      <c r="R156" s="128" t="str">
        <f ca="1"/>
        <v/>
      </c>
      <c r="S156" s="109"/>
    </row>
    <row r="157" spans="2:19" ht="18" customHeight="1">
      <c r="B157" s="104">
        <v>136</v>
      </c>
      <c r="C157" s="228"/>
      <c r="D157" s="228"/>
      <c r="E157" s="228"/>
      <c r="F157" s="228"/>
      <c r="G157" s="228"/>
      <c r="H157" s="228"/>
      <c r="I157" s="228"/>
      <c r="J157" s="108"/>
      <c r="K157" s="108"/>
      <c r="L157" s="128" t="str">
        <f>IF(ISBLANK(C157),"",IF(Q157=$O$9,SUMIFS('LISTA DE INVENTARIO'!$K$22:$K1021,'LISTA DE INVENTARIO'!$C$22:$C1021,C157,$Q$22:$Q1021,$O$9)-SUMIFS('SEGUIMIENTO DE INVENTARIO'!$L$21:$L1159,'SEGUIMIENTO DE INVENTARIO'!$C$21:$C1159,C157),SUMIFS('LISTA DE INVENTARIO'!$K$22:$K1021,'LISTA DE INVENTARIO'!$C$22:$C1021,C157,$Q$22:$Q1021,$O$9)-SUMIFS('SEGUIMIENTO DE INVENTARIO'!$L$21:$L1159,'SEGUIMIENTO DE INVENTARIO'!$C$21:$C1159,C157)))</f>
        <v/>
      </c>
      <c r="M157" s="106"/>
      <c r="N157" s="130" t="str">
        <f t="shared" si="4"/>
        <v xml:space="preserve"> </v>
      </c>
      <c r="O157" s="129" t="str">
        <f t="shared" si="5"/>
        <v xml:space="preserve"> </v>
      </c>
      <c r="P157" s="107"/>
      <c r="Q157" s="108"/>
      <c r="R157" s="128" t="str">
        <f ca="1"/>
        <v/>
      </c>
      <c r="S157" s="109"/>
    </row>
    <row r="158" spans="2:19" ht="18" customHeight="1">
      <c r="B158" s="104">
        <v>137</v>
      </c>
      <c r="C158" s="228"/>
      <c r="D158" s="228"/>
      <c r="E158" s="228"/>
      <c r="F158" s="228"/>
      <c r="G158" s="228"/>
      <c r="H158" s="228"/>
      <c r="I158" s="228"/>
      <c r="J158" s="108"/>
      <c r="K158" s="108"/>
      <c r="L158" s="128" t="str">
        <f>IF(ISBLANK(C158),"",IF(Q158=$O$9,SUMIFS('LISTA DE INVENTARIO'!$K$22:$K1021,'LISTA DE INVENTARIO'!$C$22:$C1021,C158,$Q$22:$Q1021,$O$9)-SUMIFS('SEGUIMIENTO DE INVENTARIO'!$L$21:$L1160,'SEGUIMIENTO DE INVENTARIO'!$C$21:$C1160,C158),SUMIFS('LISTA DE INVENTARIO'!$K$22:$K1021,'LISTA DE INVENTARIO'!$C$22:$C1021,C158,$Q$22:$Q1021,$O$9)-SUMIFS('SEGUIMIENTO DE INVENTARIO'!$L$21:$L1160,'SEGUIMIENTO DE INVENTARIO'!$C$21:$C1160,C158)))</f>
        <v/>
      </c>
      <c r="M158" s="106"/>
      <c r="N158" s="130" t="str">
        <f t="shared" si="4"/>
        <v xml:space="preserve"> </v>
      </c>
      <c r="O158" s="129" t="str">
        <f t="shared" si="5"/>
        <v xml:space="preserve"> </v>
      </c>
      <c r="P158" s="107"/>
      <c r="Q158" s="108"/>
      <c r="R158" s="128" t="str">
        <f ca="1"/>
        <v/>
      </c>
      <c r="S158" s="109"/>
    </row>
    <row r="159" spans="2:19" ht="18" customHeight="1">
      <c r="B159" s="104">
        <v>138</v>
      </c>
      <c r="C159" s="228"/>
      <c r="D159" s="228"/>
      <c r="E159" s="228"/>
      <c r="F159" s="228"/>
      <c r="G159" s="228"/>
      <c r="H159" s="228"/>
      <c r="I159" s="228"/>
      <c r="J159" s="108"/>
      <c r="K159" s="108"/>
      <c r="L159" s="128" t="str">
        <f>IF(ISBLANK(C159),"",IF(Q159=$O$9,SUMIFS('LISTA DE INVENTARIO'!$K$22:$K1021,'LISTA DE INVENTARIO'!$C$22:$C1021,C159,$Q$22:$Q1021,$O$9)-SUMIFS('SEGUIMIENTO DE INVENTARIO'!$L$21:$L1161,'SEGUIMIENTO DE INVENTARIO'!$C$21:$C1161,C159),SUMIFS('LISTA DE INVENTARIO'!$K$22:$K1021,'LISTA DE INVENTARIO'!$C$22:$C1021,C159,$Q$22:$Q1021,$O$9)-SUMIFS('SEGUIMIENTO DE INVENTARIO'!$L$21:$L1161,'SEGUIMIENTO DE INVENTARIO'!$C$21:$C1161,C159)))</f>
        <v/>
      </c>
      <c r="M159" s="106"/>
      <c r="N159" s="130" t="str">
        <f t="shared" si="4"/>
        <v xml:space="preserve"> </v>
      </c>
      <c r="O159" s="129" t="str">
        <f t="shared" si="5"/>
        <v xml:space="preserve"> </v>
      </c>
      <c r="P159" s="107"/>
      <c r="Q159" s="108"/>
      <c r="R159" s="128" t="str">
        <f ca="1"/>
        <v/>
      </c>
      <c r="S159" s="109"/>
    </row>
    <row r="160" spans="2:19" ht="18" customHeight="1">
      <c r="B160" s="104">
        <v>139</v>
      </c>
      <c r="C160" s="229"/>
      <c r="D160" s="230"/>
      <c r="E160" s="230"/>
      <c r="F160" s="230"/>
      <c r="G160" s="230"/>
      <c r="H160" s="230"/>
      <c r="I160" s="231"/>
      <c r="J160" s="108"/>
      <c r="K160" s="108"/>
      <c r="L160" s="128" t="str">
        <f>IF(ISBLANK(C160),"",IF(Q160=$O$9,SUMIFS('LISTA DE INVENTARIO'!$K$22:$K1021,'LISTA DE INVENTARIO'!$C$22:$C1021,C160,$Q$22:$Q1021,$O$9)-SUMIFS('SEGUIMIENTO DE INVENTARIO'!$L$21:$L1162,'SEGUIMIENTO DE INVENTARIO'!$C$21:$C1162,C160),SUMIFS('LISTA DE INVENTARIO'!$K$22:$K1021,'LISTA DE INVENTARIO'!$C$22:$C1021,C160,$Q$22:$Q1021,$O$9)-SUMIFS('SEGUIMIENTO DE INVENTARIO'!$L$21:$L1162,'SEGUIMIENTO DE INVENTARIO'!$C$21:$C1162,C160)))</f>
        <v/>
      </c>
      <c r="M160" s="106"/>
      <c r="N160" s="130" t="str">
        <f t="shared" si="4"/>
        <v xml:space="preserve"> </v>
      </c>
      <c r="O160" s="129" t="str">
        <f t="shared" si="5"/>
        <v xml:space="preserve"> </v>
      </c>
      <c r="P160" s="107"/>
      <c r="Q160" s="108"/>
      <c r="R160" s="128" t="str">
        <f ca="1"/>
        <v/>
      </c>
      <c r="S160" s="109"/>
    </row>
    <row r="161" spans="2:19" ht="18" customHeight="1">
      <c r="B161" s="104">
        <v>140</v>
      </c>
      <c r="C161" s="228"/>
      <c r="D161" s="228"/>
      <c r="E161" s="228"/>
      <c r="F161" s="228"/>
      <c r="G161" s="228"/>
      <c r="H161" s="228"/>
      <c r="I161" s="228"/>
      <c r="J161" s="108"/>
      <c r="K161" s="108"/>
      <c r="L161" s="128" t="str">
        <f>IF(ISBLANK(C161),"",IF(Q161=$O$9,SUMIFS('LISTA DE INVENTARIO'!$K$22:$K1021,'LISTA DE INVENTARIO'!$C$22:$C1021,C161,$Q$22:$Q1021,$O$9)-SUMIFS('SEGUIMIENTO DE INVENTARIO'!$L$21:$L1163,'SEGUIMIENTO DE INVENTARIO'!$C$21:$C1163,C161),SUMIFS('LISTA DE INVENTARIO'!$K$22:$K1021,'LISTA DE INVENTARIO'!$C$22:$C1021,C161,$Q$22:$Q1021,$O$9)-SUMIFS('SEGUIMIENTO DE INVENTARIO'!$L$21:$L1163,'SEGUIMIENTO DE INVENTARIO'!$C$21:$C1163,C161)))</f>
        <v/>
      </c>
      <c r="M161" s="106"/>
      <c r="N161" s="130" t="str">
        <f t="shared" si="4"/>
        <v xml:space="preserve"> </v>
      </c>
      <c r="O161" s="129" t="str">
        <f t="shared" si="5"/>
        <v xml:space="preserve"> </v>
      </c>
      <c r="P161" s="107"/>
      <c r="Q161" s="108"/>
      <c r="R161" s="128" t="str">
        <f ca="1"/>
        <v/>
      </c>
      <c r="S161" s="109"/>
    </row>
    <row r="162" spans="2:19" ht="18" customHeight="1">
      <c r="B162" s="104">
        <v>141</v>
      </c>
      <c r="C162" s="228"/>
      <c r="D162" s="228"/>
      <c r="E162" s="228"/>
      <c r="F162" s="228"/>
      <c r="G162" s="228"/>
      <c r="H162" s="228"/>
      <c r="I162" s="228"/>
      <c r="J162" s="108"/>
      <c r="K162" s="108"/>
      <c r="L162" s="128" t="str">
        <f>IF(ISBLANK(C162),"",IF(Q162=$O$9,SUMIFS('LISTA DE INVENTARIO'!$K$22:$K1021,'LISTA DE INVENTARIO'!$C$22:$C1021,C162,$Q$22:$Q1021,$O$9)-SUMIFS('SEGUIMIENTO DE INVENTARIO'!$L$21:$L1164,'SEGUIMIENTO DE INVENTARIO'!$C$21:$C1164,C162),SUMIFS('LISTA DE INVENTARIO'!$K$22:$K1021,'LISTA DE INVENTARIO'!$C$22:$C1021,C162,$Q$22:$Q1021,$O$9)-SUMIFS('SEGUIMIENTO DE INVENTARIO'!$L$21:$L1164,'SEGUIMIENTO DE INVENTARIO'!$C$21:$C1164,C162)))</f>
        <v/>
      </c>
      <c r="M162" s="106"/>
      <c r="N162" s="130" t="str">
        <f t="shared" si="4"/>
        <v xml:space="preserve"> </v>
      </c>
      <c r="O162" s="129" t="str">
        <f t="shared" si="5"/>
        <v xml:space="preserve"> </v>
      </c>
      <c r="P162" s="107"/>
      <c r="Q162" s="108"/>
      <c r="R162" s="128" t="str">
        <f ca="1"/>
        <v/>
      </c>
      <c r="S162" s="109"/>
    </row>
    <row r="163" spans="2:19" ht="18" customHeight="1">
      <c r="B163" s="104">
        <v>142</v>
      </c>
      <c r="C163" s="228"/>
      <c r="D163" s="228"/>
      <c r="E163" s="228"/>
      <c r="F163" s="228"/>
      <c r="G163" s="228"/>
      <c r="H163" s="228"/>
      <c r="I163" s="228"/>
      <c r="J163" s="108"/>
      <c r="K163" s="108"/>
      <c r="L163" s="128" t="str">
        <f>IF(ISBLANK(C163),"",IF(Q163=$O$9,SUMIFS('LISTA DE INVENTARIO'!$K$22:$K1021,'LISTA DE INVENTARIO'!$C$22:$C1021,C163,$Q$22:$Q1021,$O$9)-SUMIFS('SEGUIMIENTO DE INVENTARIO'!$L$21:$L1165,'SEGUIMIENTO DE INVENTARIO'!$C$21:$C1165,C163),SUMIFS('LISTA DE INVENTARIO'!$K$22:$K1021,'LISTA DE INVENTARIO'!$C$22:$C1021,C163,$Q$22:$Q1021,$O$9)-SUMIFS('SEGUIMIENTO DE INVENTARIO'!$L$21:$L1165,'SEGUIMIENTO DE INVENTARIO'!$C$21:$C1165,C163)))</f>
        <v/>
      </c>
      <c r="M163" s="106"/>
      <c r="N163" s="130" t="str">
        <f t="shared" si="4"/>
        <v xml:space="preserve"> </v>
      </c>
      <c r="O163" s="129" t="str">
        <f t="shared" si="5"/>
        <v xml:space="preserve"> </v>
      </c>
      <c r="P163" s="107"/>
      <c r="Q163" s="108"/>
      <c r="R163" s="128" t="str">
        <f ca="1"/>
        <v/>
      </c>
      <c r="S163" s="109"/>
    </row>
    <row r="164" spans="2:19" ht="18" customHeight="1">
      <c r="B164" s="104">
        <v>143</v>
      </c>
      <c r="C164" s="228"/>
      <c r="D164" s="228"/>
      <c r="E164" s="228"/>
      <c r="F164" s="228"/>
      <c r="G164" s="228"/>
      <c r="H164" s="228"/>
      <c r="I164" s="228"/>
      <c r="J164" s="108"/>
      <c r="K164" s="108"/>
      <c r="L164" s="128" t="str">
        <f>IF(ISBLANK(C164),"",IF(Q164=$O$9,SUMIFS('LISTA DE INVENTARIO'!$K$22:$K1021,'LISTA DE INVENTARIO'!$C$22:$C1021,C164,$Q$22:$Q1021,$O$9)-SUMIFS('SEGUIMIENTO DE INVENTARIO'!$L$21:$L1166,'SEGUIMIENTO DE INVENTARIO'!$C$21:$C1166,C164),SUMIFS('LISTA DE INVENTARIO'!$K$22:$K1021,'LISTA DE INVENTARIO'!$C$22:$C1021,C164,$Q$22:$Q1021,$O$9)-SUMIFS('SEGUIMIENTO DE INVENTARIO'!$L$21:$L1166,'SEGUIMIENTO DE INVENTARIO'!$C$21:$C1166,C164)))</f>
        <v/>
      </c>
      <c r="M164" s="106"/>
      <c r="N164" s="130" t="str">
        <f t="shared" si="4"/>
        <v xml:space="preserve"> </v>
      </c>
      <c r="O164" s="129" t="str">
        <f t="shared" si="5"/>
        <v xml:space="preserve"> </v>
      </c>
      <c r="P164" s="107"/>
      <c r="Q164" s="108"/>
      <c r="R164" s="128" t="str">
        <f ca="1"/>
        <v/>
      </c>
      <c r="S164" s="109"/>
    </row>
    <row r="165" spans="2:19" ht="18" customHeight="1">
      <c r="B165" s="104">
        <v>144</v>
      </c>
      <c r="C165" s="228"/>
      <c r="D165" s="228"/>
      <c r="E165" s="228"/>
      <c r="F165" s="228"/>
      <c r="G165" s="228"/>
      <c r="H165" s="228"/>
      <c r="I165" s="228"/>
      <c r="J165" s="108"/>
      <c r="K165" s="108"/>
      <c r="L165" s="128" t="str">
        <f>IF(ISBLANK(C165),"",IF(Q165=$O$9,SUMIFS('LISTA DE INVENTARIO'!$K$22:$K1021,'LISTA DE INVENTARIO'!$C$22:$C1021,C165,$Q$22:$Q1021,$O$9)-SUMIFS('SEGUIMIENTO DE INVENTARIO'!$L$21:$L1167,'SEGUIMIENTO DE INVENTARIO'!$C$21:$C1167,C165),SUMIFS('LISTA DE INVENTARIO'!$K$22:$K1021,'LISTA DE INVENTARIO'!$C$22:$C1021,C165,$Q$22:$Q1021,$O$9)-SUMIFS('SEGUIMIENTO DE INVENTARIO'!$L$21:$L1167,'SEGUIMIENTO DE INVENTARIO'!$C$21:$C1167,C165)))</f>
        <v/>
      </c>
      <c r="M165" s="106"/>
      <c r="N165" s="130" t="str">
        <f t="shared" si="4"/>
        <v xml:space="preserve"> </v>
      </c>
      <c r="O165" s="129" t="str">
        <f t="shared" si="5"/>
        <v xml:space="preserve"> </v>
      </c>
      <c r="P165" s="107"/>
      <c r="Q165" s="108"/>
      <c r="R165" s="128" t="str">
        <f ca="1"/>
        <v/>
      </c>
      <c r="S165" s="109"/>
    </row>
    <row r="166" spans="2:19" ht="18" customHeight="1">
      <c r="B166" s="104">
        <v>145</v>
      </c>
      <c r="C166" s="228"/>
      <c r="D166" s="228"/>
      <c r="E166" s="228"/>
      <c r="F166" s="228"/>
      <c r="G166" s="228"/>
      <c r="H166" s="228"/>
      <c r="I166" s="228"/>
      <c r="J166" s="108"/>
      <c r="K166" s="108"/>
      <c r="L166" s="128" t="str">
        <f>IF(ISBLANK(C166),"",IF(Q166=$O$9,SUMIFS('LISTA DE INVENTARIO'!$K$22:$K1021,'LISTA DE INVENTARIO'!$C$22:$C1021,C166,$Q$22:$Q1021,$O$9)-SUMIFS('SEGUIMIENTO DE INVENTARIO'!$L$21:$L1168,'SEGUIMIENTO DE INVENTARIO'!$C$21:$C1168,C166),SUMIFS('LISTA DE INVENTARIO'!$K$22:$K1021,'LISTA DE INVENTARIO'!$C$22:$C1021,C166,$Q$22:$Q1021,$O$9)-SUMIFS('SEGUIMIENTO DE INVENTARIO'!$L$21:$L1168,'SEGUIMIENTO DE INVENTARIO'!$C$21:$C1168,C166)))</f>
        <v/>
      </c>
      <c r="M166" s="106"/>
      <c r="N166" s="130" t="str">
        <f t="shared" si="4"/>
        <v xml:space="preserve"> </v>
      </c>
      <c r="O166" s="129" t="str">
        <f t="shared" si="5"/>
        <v xml:space="preserve"> </v>
      </c>
      <c r="P166" s="107"/>
      <c r="Q166" s="108"/>
      <c r="R166" s="128" t="str">
        <f ca="1"/>
        <v/>
      </c>
      <c r="S166" s="109"/>
    </row>
    <row r="167" spans="2:19" ht="18" customHeight="1">
      <c r="B167" s="104">
        <v>146</v>
      </c>
      <c r="C167" s="228"/>
      <c r="D167" s="228"/>
      <c r="E167" s="228"/>
      <c r="F167" s="228"/>
      <c r="G167" s="228"/>
      <c r="H167" s="228"/>
      <c r="I167" s="228"/>
      <c r="J167" s="108"/>
      <c r="K167" s="108"/>
      <c r="L167" s="128" t="str">
        <f>IF(ISBLANK(C167),"",IF(Q167=$O$9,SUMIFS('LISTA DE INVENTARIO'!$K$22:$K1021,'LISTA DE INVENTARIO'!$C$22:$C1021,C167,$Q$22:$Q1021,$O$9)-SUMIFS('SEGUIMIENTO DE INVENTARIO'!$L$21:$L1169,'SEGUIMIENTO DE INVENTARIO'!$C$21:$C1169,C167),SUMIFS('LISTA DE INVENTARIO'!$K$22:$K1021,'LISTA DE INVENTARIO'!$C$22:$C1021,C167,$Q$22:$Q1021,$O$9)-SUMIFS('SEGUIMIENTO DE INVENTARIO'!$L$21:$L1169,'SEGUIMIENTO DE INVENTARIO'!$C$21:$C1169,C167)))</f>
        <v/>
      </c>
      <c r="M167" s="106"/>
      <c r="N167" s="130" t="str">
        <f t="shared" si="4"/>
        <v xml:space="preserve"> </v>
      </c>
      <c r="O167" s="129" t="str">
        <f t="shared" si="5"/>
        <v xml:space="preserve"> </v>
      </c>
      <c r="P167" s="107"/>
      <c r="Q167" s="108"/>
      <c r="R167" s="128" t="str">
        <f ca="1"/>
        <v/>
      </c>
      <c r="S167" s="109"/>
    </row>
    <row r="168" spans="2:19" ht="18" customHeight="1">
      <c r="B168" s="104">
        <v>147</v>
      </c>
      <c r="C168" s="228"/>
      <c r="D168" s="228"/>
      <c r="E168" s="228"/>
      <c r="F168" s="228"/>
      <c r="G168" s="228"/>
      <c r="H168" s="228"/>
      <c r="I168" s="228"/>
      <c r="J168" s="108"/>
      <c r="K168" s="108"/>
      <c r="L168" s="128" t="str">
        <f>IF(ISBLANK(C168),"",IF(Q168=$O$9,SUMIFS('LISTA DE INVENTARIO'!$K$22:$K1021,'LISTA DE INVENTARIO'!$C$22:$C1021,C168,$Q$22:$Q1021,$O$9)-SUMIFS('SEGUIMIENTO DE INVENTARIO'!$L$21:$L1170,'SEGUIMIENTO DE INVENTARIO'!$C$21:$C1170,C168),SUMIFS('LISTA DE INVENTARIO'!$K$22:$K1021,'LISTA DE INVENTARIO'!$C$22:$C1021,C168,$Q$22:$Q1021,$O$9)-SUMIFS('SEGUIMIENTO DE INVENTARIO'!$L$21:$L1170,'SEGUIMIENTO DE INVENTARIO'!$C$21:$C1170,C168)))</f>
        <v/>
      </c>
      <c r="M168" s="106"/>
      <c r="N168" s="130" t="str">
        <f t="shared" si="4"/>
        <v xml:space="preserve"> </v>
      </c>
      <c r="O168" s="129" t="str">
        <f t="shared" si="5"/>
        <v xml:space="preserve"> </v>
      </c>
      <c r="P168" s="107"/>
      <c r="Q168" s="108"/>
      <c r="R168" s="128" t="str">
        <f ca="1"/>
        <v/>
      </c>
      <c r="S168" s="109"/>
    </row>
    <row r="169" spans="2:19" ht="18" customHeight="1">
      <c r="B169" s="104">
        <v>148</v>
      </c>
      <c r="C169" s="228"/>
      <c r="D169" s="228"/>
      <c r="E169" s="228"/>
      <c r="F169" s="228"/>
      <c r="G169" s="228"/>
      <c r="H169" s="228"/>
      <c r="I169" s="228"/>
      <c r="J169" s="108"/>
      <c r="K169" s="108"/>
      <c r="L169" s="128" t="str">
        <f>IF(ISBLANK(C169),"",IF(Q169=$O$9,SUMIFS('LISTA DE INVENTARIO'!$K$22:$K1021,'LISTA DE INVENTARIO'!$C$22:$C1021,C169,$Q$22:$Q1021,$O$9)-SUMIFS('SEGUIMIENTO DE INVENTARIO'!$L$21:$L1171,'SEGUIMIENTO DE INVENTARIO'!$C$21:$C1171,C169),SUMIFS('LISTA DE INVENTARIO'!$K$22:$K1021,'LISTA DE INVENTARIO'!$C$22:$C1021,C169,$Q$22:$Q1021,$O$9)-SUMIFS('SEGUIMIENTO DE INVENTARIO'!$L$21:$L1171,'SEGUIMIENTO DE INVENTARIO'!$C$21:$C1171,C169)))</f>
        <v/>
      </c>
      <c r="M169" s="106"/>
      <c r="N169" s="130" t="str">
        <f t="shared" si="4"/>
        <v xml:space="preserve"> </v>
      </c>
      <c r="O169" s="129" t="str">
        <f t="shared" si="5"/>
        <v xml:space="preserve"> </v>
      </c>
      <c r="P169" s="107"/>
      <c r="Q169" s="108"/>
      <c r="R169" s="128" t="str">
        <f ca="1"/>
        <v/>
      </c>
      <c r="S169" s="109"/>
    </row>
    <row r="170" spans="2:19" ht="18" customHeight="1">
      <c r="B170" s="104">
        <v>149</v>
      </c>
      <c r="C170" s="228"/>
      <c r="D170" s="228"/>
      <c r="E170" s="228"/>
      <c r="F170" s="228"/>
      <c r="G170" s="228"/>
      <c r="H170" s="228"/>
      <c r="I170" s="228"/>
      <c r="J170" s="108"/>
      <c r="K170" s="108"/>
      <c r="L170" s="128" t="str">
        <f>IF(ISBLANK(C170),"",IF(Q170=$O$9,SUMIFS('LISTA DE INVENTARIO'!$K$22:$K1021,'LISTA DE INVENTARIO'!$C$22:$C1021,C170,$Q$22:$Q1021,$O$9)-SUMIFS('SEGUIMIENTO DE INVENTARIO'!$L$21:$L1172,'SEGUIMIENTO DE INVENTARIO'!$C$21:$C1172,C170),SUMIFS('LISTA DE INVENTARIO'!$K$22:$K1021,'LISTA DE INVENTARIO'!$C$22:$C1021,C170,$Q$22:$Q1021,$O$9)-SUMIFS('SEGUIMIENTO DE INVENTARIO'!$L$21:$L1172,'SEGUIMIENTO DE INVENTARIO'!$C$21:$C1172,C170)))</f>
        <v/>
      </c>
      <c r="M170" s="106"/>
      <c r="N170" s="130" t="str">
        <f t="shared" si="4"/>
        <v xml:space="preserve"> </v>
      </c>
      <c r="O170" s="129" t="str">
        <f t="shared" si="5"/>
        <v xml:space="preserve"> </v>
      </c>
      <c r="P170" s="107"/>
      <c r="Q170" s="108"/>
      <c r="R170" s="128" t="str">
        <f ca="1"/>
        <v/>
      </c>
      <c r="S170" s="109"/>
    </row>
    <row r="171" spans="2:19" ht="18" customHeight="1">
      <c r="B171" s="104">
        <v>150</v>
      </c>
      <c r="C171" s="229"/>
      <c r="D171" s="230"/>
      <c r="E171" s="230"/>
      <c r="F171" s="230"/>
      <c r="G171" s="230"/>
      <c r="H171" s="230"/>
      <c r="I171" s="231"/>
      <c r="J171" s="108"/>
      <c r="K171" s="108"/>
      <c r="L171" s="128" t="str">
        <f>IF(ISBLANK(C171),"",IF(Q171=$O$9,SUMIFS('LISTA DE INVENTARIO'!$K$22:$K1021,'LISTA DE INVENTARIO'!$C$22:$C1021,C171,$Q$22:$Q1021,$O$9)-SUMIFS('SEGUIMIENTO DE INVENTARIO'!$L$21:$L1173,'SEGUIMIENTO DE INVENTARIO'!$C$21:$C1173,C171),SUMIFS('LISTA DE INVENTARIO'!$K$22:$K1021,'LISTA DE INVENTARIO'!$C$22:$C1021,C171,$Q$22:$Q1021,$O$9)-SUMIFS('SEGUIMIENTO DE INVENTARIO'!$L$21:$L1173,'SEGUIMIENTO DE INVENTARIO'!$C$21:$C1173,C171)))</f>
        <v/>
      </c>
      <c r="M171" s="106"/>
      <c r="N171" s="130" t="str">
        <f t="shared" si="4"/>
        <v xml:space="preserve"> </v>
      </c>
      <c r="O171" s="129" t="str">
        <f t="shared" si="5"/>
        <v xml:space="preserve"> </v>
      </c>
      <c r="P171" s="107"/>
      <c r="Q171" s="108"/>
      <c r="R171" s="128" t="str">
        <f ca="1"/>
        <v/>
      </c>
      <c r="S171" s="109"/>
    </row>
    <row r="172" spans="2:19" ht="18" customHeight="1">
      <c r="B172" s="104">
        <v>151</v>
      </c>
      <c r="C172" s="228"/>
      <c r="D172" s="228"/>
      <c r="E172" s="228"/>
      <c r="F172" s="228"/>
      <c r="G172" s="228"/>
      <c r="H172" s="228"/>
      <c r="I172" s="228"/>
      <c r="J172" s="108"/>
      <c r="K172" s="108"/>
      <c r="L172" s="128" t="str">
        <f>IF(ISBLANK(C172),"",IF(Q172=$O$9,SUMIFS('LISTA DE INVENTARIO'!$K$22:$K1021,'LISTA DE INVENTARIO'!$C$22:$C1021,C172,$Q$22:$Q1021,$O$9)-SUMIFS('SEGUIMIENTO DE INVENTARIO'!$L$21:$L1174,'SEGUIMIENTO DE INVENTARIO'!$C$21:$C1174,C172),SUMIFS('LISTA DE INVENTARIO'!$K$22:$K1021,'LISTA DE INVENTARIO'!$C$22:$C1021,C172,$Q$22:$Q1021,$O$9)-SUMIFS('SEGUIMIENTO DE INVENTARIO'!$L$21:$L1174,'SEGUIMIENTO DE INVENTARIO'!$C$21:$C1174,C172)))</f>
        <v/>
      </c>
      <c r="M172" s="106"/>
      <c r="N172" s="130" t="str">
        <f t="shared" si="4"/>
        <v xml:space="preserve"> </v>
      </c>
      <c r="O172" s="129" t="str">
        <f t="shared" si="5"/>
        <v xml:space="preserve"> </v>
      </c>
      <c r="P172" s="107"/>
      <c r="Q172" s="108"/>
      <c r="R172" s="128" t="str">
        <f ca="1"/>
        <v/>
      </c>
      <c r="S172" s="109"/>
    </row>
    <row r="173" spans="2:19" ht="18" customHeight="1">
      <c r="B173" s="104">
        <v>152</v>
      </c>
      <c r="C173" s="228"/>
      <c r="D173" s="228"/>
      <c r="E173" s="228"/>
      <c r="F173" s="228"/>
      <c r="G173" s="228"/>
      <c r="H173" s="228"/>
      <c r="I173" s="228"/>
      <c r="J173" s="108"/>
      <c r="K173" s="108"/>
      <c r="L173" s="128" t="str">
        <f>IF(ISBLANK(C173),"",IF(Q173=$O$9,SUMIFS('LISTA DE INVENTARIO'!$K$22:$K1021,'LISTA DE INVENTARIO'!$C$22:$C1021,C173,$Q$22:$Q1021,$O$9)-SUMIFS('SEGUIMIENTO DE INVENTARIO'!$L$21:$L1175,'SEGUIMIENTO DE INVENTARIO'!$C$21:$C1175,C173),SUMIFS('LISTA DE INVENTARIO'!$K$22:$K1021,'LISTA DE INVENTARIO'!$C$22:$C1021,C173,$Q$22:$Q1021,$O$9)-SUMIFS('SEGUIMIENTO DE INVENTARIO'!$L$21:$L1175,'SEGUIMIENTO DE INVENTARIO'!$C$21:$C1175,C173)))</f>
        <v/>
      </c>
      <c r="M173" s="106"/>
      <c r="N173" s="130" t="str">
        <f t="shared" si="4"/>
        <v xml:space="preserve"> </v>
      </c>
      <c r="O173" s="129" t="str">
        <f t="shared" si="5"/>
        <v xml:space="preserve"> </v>
      </c>
      <c r="P173" s="107"/>
      <c r="Q173" s="108"/>
      <c r="R173" s="128" t="str">
        <f ca="1"/>
        <v/>
      </c>
      <c r="S173" s="109"/>
    </row>
    <row r="174" spans="2:19" ht="18" customHeight="1">
      <c r="B174" s="104">
        <v>153</v>
      </c>
      <c r="C174" s="228"/>
      <c r="D174" s="228"/>
      <c r="E174" s="228"/>
      <c r="F174" s="228"/>
      <c r="G174" s="228"/>
      <c r="H174" s="228"/>
      <c r="I174" s="228"/>
      <c r="J174" s="108"/>
      <c r="K174" s="108"/>
      <c r="L174" s="128" t="str">
        <f>IF(ISBLANK(C174),"",IF(Q174=$O$9,SUMIFS('LISTA DE INVENTARIO'!$K$22:$K1021,'LISTA DE INVENTARIO'!$C$22:$C1021,C174,$Q$22:$Q1021,$O$9)-SUMIFS('SEGUIMIENTO DE INVENTARIO'!$L$21:$L1176,'SEGUIMIENTO DE INVENTARIO'!$C$21:$C1176,C174),SUMIFS('LISTA DE INVENTARIO'!$K$22:$K1021,'LISTA DE INVENTARIO'!$C$22:$C1021,C174,$Q$22:$Q1021,$O$9)-SUMIFS('SEGUIMIENTO DE INVENTARIO'!$L$21:$L1176,'SEGUIMIENTO DE INVENTARIO'!$C$21:$C1176,C174)))</f>
        <v/>
      </c>
      <c r="M174" s="106"/>
      <c r="N174" s="130" t="str">
        <f t="shared" si="4"/>
        <v xml:space="preserve"> </v>
      </c>
      <c r="O174" s="129" t="str">
        <f t="shared" si="5"/>
        <v xml:space="preserve"> </v>
      </c>
      <c r="P174" s="107"/>
      <c r="Q174" s="108"/>
      <c r="R174" s="128" t="str">
        <f ca="1"/>
        <v/>
      </c>
      <c r="S174" s="109"/>
    </row>
    <row r="175" spans="2:19" ht="18" customHeight="1">
      <c r="B175" s="104">
        <v>154</v>
      </c>
      <c r="C175" s="228"/>
      <c r="D175" s="228"/>
      <c r="E175" s="228"/>
      <c r="F175" s="228"/>
      <c r="G175" s="228"/>
      <c r="H175" s="228"/>
      <c r="I175" s="228"/>
      <c r="J175" s="108"/>
      <c r="K175" s="108"/>
      <c r="L175" s="128" t="str">
        <f>IF(ISBLANK(C175),"",IF(Q175=$O$9,SUMIFS('LISTA DE INVENTARIO'!$K$22:$K1021,'LISTA DE INVENTARIO'!$C$22:$C1021,C175,$Q$22:$Q1021,$O$9)-SUMIFS('SEGUIMIENTO DE INVENTARIO'!$L$21:$L1177,'SEGUIMIENTO DE INVENTARIO'!$C$21:$C1177,C175),SUMIFS('LISTA DE INVENTARIO'!$K$22:$K1021,'LISTA DE INVENTARIO'!$C$22:$C1021,C175,$Q$22:$Q1021,$O$9)-SUMIFS('SEGUIMIENTO DE INVENTARIO'!$L$21:$L1177,'SEGUIMIENTO DE INVENTARIO'!$C$21:$C1177,C175)))</f>
        <v/>
      </c>
      <c r="M175" s="106"/>
      <c r="N175" s="130" t="str">
        <f t="shared" si="4"/>
        <v xml:space="preserve"> </v>
      </c>
      <c r="O175" s="129" t="str">
        <f t="shared" si="5"/>
        <v xml:space="preserve"> </v>
      </c>
      <c r="P175" s="107"/>
      <c r="Q175" s="108"/>
      <c r="R175" s="128" t="str">
        <f ca="1"/>
        <v/>
      </c>
      <c r="S175" s="109"/>
    </row>
    <row r="176" spans="2:19" ht="18" customHeight="1">
      <c r="B176" s="104">
        <v>155</v>
      </c>
      <c r="C176" s="228"/>
      <c r="D176" s="228"/>
      <c r="E176" s="228"/>
      <c r="F176" s="228"/>
      <c r="G176" s="228"/>
      <c r="H176" s="228"/>
      <c r="I176" s="228"/>
      <c r="J176" s="108"/>
      <c r="K176" s="108"/>
      <c r="L176" s="128" t="str">
        <f>IF(ISBLANK(C176),"",IF(Q176=$O$9,SUMIFS('LISTA DE INVENTARIO'!$K$22:$K1021,'LISTA DE INVENTARIO'!$C$22:$C1021,C176,$Q$22:$Q1021,$O$9)-SUMIFS('SEGUIMIENTO DE INVENTARIO'!$L$21:$L1178,'SEGUIMIENTO DE INVENTARIO'!$C$21:$C1178,C176),SUMIFS('LISTA DE INVENTARIO'!$K$22:$K1021,'LISTA DE INVENTARIO'!$C$22:$C1021,C176,$Q$22:$Q1021,$O$9)-SUMIFS('SEGUIMIENTO DE INVENTARIO'!$L$21:$L1178,'SEGUIMIENTO DE INVENTARIO'!$C$21:$C1178,C176)))</f>
        <v/>
      </c>
      <c r="M176" s="106"/>
      <c r="N176" s="130" t="str">
        <f t="shared" si="4"/>
        <v xml:space="preserve"> </v>
      </c>
      <c r="O176" s="129" t="str">
        <f t="shared" si="5"/>
        <v xml:space="preserve"> </v>
      </c>
      <c r="P176" s="107"/>
      <c r="Q176" s="108"/>
      <c r="R176" s="128" t="str">
        <f ca="1"/>
        <v/>
      </c>
      <c r="S176" s="109"/>
    </row>
    <row r="177" spans="2:19" ht="18" customHeight="1">
      <c r="B177" s="104">
        <v>156</v>
      </c>
      <c r="C177" s="228"/>
      <c r="D177" s="228"/>
      <c r="E177" s="228"/>
      <c r="F177" s="228"/>
      <c r="G177" s="228"/>
      <c r="H177" s="228"/>
      <c r="I177" s="228"/>
      <c r="J177" s="108"/>
      <c r="K177" s="108"/>
      <c r="L177" s="128" t="str">
        <f>IF(ISBLANK(C177),"",IF(Q177=$O$9,SUMIFS('LISTA DE INVENTARIO'!$K$22:$K1021,'LISTA DE INVENTARIO'!$C$22:$C1021,C177,$Q$22:$Q1021,$O$9)-SUMIFS('SEGUIMIENTO DE INVENTARIO'!$L$21:$L1179,'SEGUIMIENTO DE INVENTARIO'!$C$21:$C1179,C177),SUMIFS('LISTA DE INVENTARIO'!$K$22:$K1021,'LISTA DE INVENTARIO'!$C$22:$C1021,C177,$Q$22:$Q1021,$O$9)-SUMIFS('SEGUIMIENTO DE INVENTARIO'!$L$21:$L1179,'SEGUIMIENTO DE INVENTARIO'!$C$21:$C1179,C177)))</f>
        <v/>
      </c>
      <c r="M177" s="106"/>
      <c r="N177" s="130" t="str">
        <f t="shared" si="4"/>
        <v xml:space="preserve"> </v>
      </c>
      <c r="O177" s="129" t="str">
        <f t="shared" si="5"/>
        <v xml:space="preserve"> </v>
      </c>
      <c r="P177" s="107"/>
      <c r="Q177" s="108"/>
      <c r="R177" s="128" t="str">
        <f ca="1"/>
        <v/>
      </c>
      <c r="S177" s="109"/>
    </row>
    <row r="178" spans="2:19" ht="18" customHeight="1">
      <c r="B178" s="104">
        <v>157</v>
      </c>
      <c r="C178" s="228"/>
      <c r="D178" s="228"/>
      <c r="E178" s="228"/>
      <c r="F178" s="228"/>
      <c r="G178" s="228"/>
      <c r="H178" s="228"/>
      <c r="I178" s="228"/>
      <c r="J178" s="108"/>
      <c r="K178" s="108"/>
      <c r="L178" s="128" t="str">
        <f>IF(ISBLANK(C178),"",IF(Q178=$O$9,SUMIFS('LISTA DE INVENTARIO'!$K$22:$K1021,'LISTA DE INVENTARIO'!$C$22:$C1021,C178,$Q$22:$Q1021,$O$9)-SUMIFS('SEGUIMIENTO DE INVENTARIO'!$L$21:$L1180,'SEGUIMIENTO DE INVENTARIO'!$C$21:$C1180,C178),SUMIFS('LISTA DE INVENTARIO'!$K$22:$K1021,'LISTA DE INVENTARIO'!$C$22:$C1021,C178,$Q$22:$Q1021,$O$9)-SUMIFS('SEGUIMIENTO DE INVENTARIO'!$L$21:$L1180,'SEGUIMIENTO DE INVENTARIO'!$C$21:$C1180,C178)))</f>
        <v/>
      </c>
      <c r="M178" s="106"/>
      <c r="N178" s="130" t="str">
        <f t="shared" si="4"/>
        <v xml:space="preserve"> </v>
      </c>
      <c r="O178" s="129" t="str">
        <f t="shared" si="5"/>
        <v xml:space="preserve"> </v>
      </c>
      <c r="P178" s="107"/>
      <c r="Q178" s="108"/>
      <c r="R178" s="128" t="str">
        <f ca="1"/>
        <v/>
      </c>
      <c r="S178" s="109"/>
    </row>
    <row r="179" spans="2:19" ht="18" customHeight="1">
      <c r="B179" s="104">
        <v>158</v>
      </c>
      <c r="C179" s="228"/>
      <c r="D179" s="228"/>
      <c r="E179" s="228"/>
      <c r="F179" s="228"/>
      <c r="G179" s="228"/>
      <c r="H179" s="228"/>
      <c r="I179" s="228"/>
      <c r="J179" s="108"/>
      <c r="K179" s="108"/>
      <c r="L179" s="128" t="str">
        <f>IF(ISBLANK(C179),"",IF(Q179=$O$9,SUMIFS('LISTA DE INVENTARIO'!$K$22:$K1021,'LISTA DE INVENTARIO'!$C$22:$C1021,C179,$Q$22:$Q1021,$O$9)-SUMIFS('SEGUIMIENTO DE INVENTARIO'!$L$21:$L1181,'SEGUIMIENTO DE INVENTARIO'!$C$21:$C1181,C179),SUMIFS('LISTA DE INVENTARIO'!$K$22:$K1021,'LISTA DE INVENTARIO'!$C$22:$C1021,C179,$Q$22:$Q1021,$O$9)-SUMIFS('SEGUIMIENTO DE INVENTARIO'!$L$21:$L1181,'SEGUIMIENTO DE INVENTARIO'!$C$21:$C1181,C179)))</f>
        <v/>
      </c>
      <c r="M179" s="106"/>
      <c r="N179" s="130" t="str">
        <f t="shared" si="4"/>
        <v xml:space="preserve"> </v>
      </c>
      <c r="O179" s="129" t="str">
        <f t="shared" si="5"/>
        <v xml:space="preserve"> </v>
      </c>
      <c r="P179" s="107"/>
      <c r="Q179" s="108"/>
      <c r="R179" s="128" t="str">
        <f ca="1"/>
        <v/>
      </c>
      <c r="S179" s="109"/>
    </row>
    <row r="180" spans="2:19" ht="18" customHeight="1">
      <c r="B180" s="104">
        <v>159</v>
      </c>
      <c r="C180" s="228"/>
      <c r="D180" s="228"/>
      <c r="E180" s="228"/>
      <c r="F180" s="228"/>
      <c r="G180" s="228"/>
      <c r="H180" s="228"/>
      <c r="I180" s="228"/>
      <c r="J180" s="108"/>
      <c r="K180" s="108"/>
      <c r="L180" s="128" t="str">
        <f>IF(ISBLANK(C180),"",IF(Q180=$O$9,SUMIFS('LISTA DE INVENTARIO'!$K$22:$K1021,'LISTA DE INVENTARIO'!$C$22:$C1021,C180,$Q$22:$Q1021,$O$9)-SUMIFS('SEGUIMIENTO DE INVENTARIO'!$L$21:$L1182,'SEGUIMIENTO DE INVENTARIO'!$C$21:$C1182,C180),SUMIFS('LISTA DE INVENTARIO'!$K$22:$K1021,'LISTA DE INVENTARIO'!$C$22:$C1021,C180,$Q$22:$Q1021,$O$9)-SUMIFS('SEGUIMIENTO DE INVENTARIO'!$L$21:$L1182,'SEGUIMIENTO DE INVENTARIO'!$C$21:$C1182,C180)))</f>
        <v/>
      </c>
      <c r="M180" s="106"/>
      <c r="N180" s="130" t="str">
        <f t="shared" si="4"/>
        <v xml:space="preserve"> </v>
      </c>
      <c r="O180" s="129" t="str">
        <f t="shared" si="5"/>
        <v xml:space="preserve"> </v>
      </c>
      <c r="P180" s="107"/>
      <c r="Q180" s="108"/>
      <c r="R180" s="128" t="str">
        <f ca="1"/>
        <v/>
      </c>
      <c r="S180" s="109"/>
    </row>
    <row r="181" spans="2:19" ht="18" customHeight="1">
      <c r="B181" s="104">
        <v>160</v>
      </c>
      <c r="C181" s="228"/>
      <c r="D181" s="228"/>
      <c r="E181" s="228"/>
      <c r="F181" s="228"/>
      <c r="G181" s="228"/>
      <c r="H181" s="228"/>
      <c r="I181" s="228"/>
      <c r="J181" s="108"/>
      <c r="K181" s="108"/>
      <c r="L181" s="128" t="str">
        <f>IF(ISBLANK(C181),"",IF(Q181=$O$9,SUMIFS('LISTA DE INVENTARIO'!$K$22:$K1021,'LISTA DE INVENTARIO'!$C$22:$C1021,C181,$Q$22:$Q1021,$O$9)-SUMIFS('SEGUIMIENTO DE INVENTARIO'!$L$21:$L1183,'SEGUIMIENTO DE INVENTARIO'!$C$21:$C1183,C181),SUMIFS('LISTA DE INVENTARIO'!$K$22:$K1021,'LISTA DE INVENTARIO'!$C$22:$C1021,C181,$Q$22:$Q1021,$O$9)-SUMIFS('SEGUIMIENTO DE INVENTARIO'!$L$21:$L1183,'SEGUIMIENTO DE INVENTARIO'!$C$21:$C1183,C181)))</f>
        <v/>
      </c>
      <c r="M181" s="106"/>
      <c r="N181" s="130" t="str">
        <f t="shared" si="4"/>
        <v xml:space="preserve"> </v>
      </c>
      <c r="O181" s="129" t="str">
        <f t="shared" si="5"/>
        <v xml:space="preserve"> </v>
      </c>
      <c r="P181" s="107"/>
      <c r="Q181" s="108"/>
      <c r="R181" s="128" t="str">
        <f ca="1"/>
        <v/>
      </c>
      <c r="S181" s="109"/>
    </row>
    <row r="182" spans="2:19" ht="18" customHeight="1">
      <c r="B182" s="104">
        <v>161</v>
      </c>
      <c r="C182" s="228"/>
      <c r="D182" s="228"/>
      <c r="E182" s="228"/>
      <c r="F182" s="228"/>
      <c r="G182" s="228"/>
      <c r="H182" s="228"/>
      <c r="I182" s="228"/>
      <c r="J182" s="108"/>
      <c r="K182" s="108"/>
      <c r="L182" s="128" t="str">
        <f>IF(ISBLANK(C182),"",IF(Q182=$O$9,SUMIFS('LISTA DE INVENTARIO'!$K$22:$K1021,'LISTA DE INVENTARIO'!$C$22:$C1021,C182,$Q$22:$Q1021,$O$9)-SUMIFS('SEGUIMIENTO DE INVENTARIO'!$L$21:$L1184,'SEGUIMIENTO DE INVENTARIO'!$C$21:$C1184,C182),SUMIFS('LISTA DE INVENTARIO'!$K$22:$K1021,'LISTA DE INVENTARIO'!$C$22:$C1021,C182,$Q$22:$Q1021,$O$9)-SUMIFS('SEGUIMIENTO DE INVENTARIO'!$L$21:$L1184,'SEGUIMIENTO DE INVENTARIO'!$C$21:$C1184,C182)))</f>
        <v/>
      </c>
      <c r="M182" s="106"/>
      <c r="N182" s="130" t="str">
        <f t="shared" ref="N182:N215" si="6">IF(ISBLANK(C182)," ",K182*M182)</f>
        <v xml:space="preserve"> </v>
      </c>
      <c r="O182" s="129" t="str">
        <f t="shared" ref="O182:O215" si="7">IF(ISBLANK(C182)," ",K182*M182+O181)</f>
        <v xml:space="preserve"> </v>
      </c>
      <c r="P182" s="107"/>
      <c r="Q182" s="108"/>
      <c r="R182" s="128" t="str">
        <f ca="1"/>
        <v/>
      </c>
      <c r="S182" s="109"/>
    </row>
    <row r="183" spans="2:19" ht="18" customHeight="1">
      <c r="B183" s="104">
        <v>162</v>
      </c>
      <c r="C183" s="228"/>
      <c r="D183" s="228"/>
      <c r="E183" s="228"/>
      <c r="F183" s="228"/>
      <c r="G183" s="228"/>
      <c r="H183" s="228"/>
      <c r="I183" s="228"/>
      <c r="J183" s="108"/>
      <c r="K183" s="108"/>
      <c r="L183" s="128" t="str">
        <f>IF(ISBLANK(C183),"",IF(Q183=$O$9,SUMIFS('LISTA DE INVENTARIO'!$K$22:$K1021,'LISTA DE INVENTARIO'!$C$22:$C1021,C183,$Q$22:$Q1021,$O$9)-SUMIFS('SEGUIMIENTO DE INVENTARIO'!$L$21:$L1185,'SEGUIMIENTO DE INVENTARIO'!$C$21:$C1185,C183),SUMIFS('LISTA DE INVENTARIO'!$K$22:$K1021,'LISTA DE INVENTARIO'!$C$22:$C1021,C183,$Q$22:$Q1021,$O$9)-SUMIFS('SEGUIMIENTO DE INVENTARIO'!$L$21:$L1185,'SEGUIMIENTO DE INVENTARIO'!$C$21:$C1185,C183)))</f>
        <v/>
      </c>
      <c r="M183" s="106"/>
      <c r="N183" s="130" t="str">
        <f t="shared" si="6"/>
        <v xml:space="preserve"> </v>
      </c>
      <c r="O183" s="129" t="str">
        <f t="shared" si="7"/>
        <v xml:space="preserve"> </v>
      </c>
      <c r="P183" s="107"/>
      <c r="Q183" s="108"/>
      <c r="R183" s="128" t="str">
        <f ca="1"/>
        <v/>
      </c>
      <c r="S183" s="109"/>
    </row>
    <row r="184" spans="2:19" ht="18" customHeight="1">
      <c r="B184" s="104">
        <v>163</v>
      </c>
      <c r="C184" s="228"/>
      <c r="D184" s="228"/>
      <c r="E184" s="228"/>
      <c r="F184" s="228"/>
      <c r="G184" s="228"/>
      <c r="H184" s="228"/>
      <c r="I184" s="228"/>
      <c r="J184" s="108"/>
      <c r="K184" s="108"/>
      <c r="L184" s="128" t="str">
        <f>IF(ISBLANK(C184),"",IF(Q184=$O$9,SUMIFS('LISTA DE INVENTARIO'!$K$22:$K1021,'LISTA DE INVENTARIO'!$C$22:$C1021,C184,$Q$22:$Q1021,$O$9)-SUMIFS('SEGUIMIENTO DE INVENTARIO'!$L$21:$L1186,'SEGUIMIENTO DE INVENTARIO'!$C$21:$C1186,C184),SUMIFS('LISTA DE INVENTARIO'!$K$22:$K1021,'LISTA DE INVENTARIO'!$C$22:$C1021,C184,$Q$22:$Q1021,$O$9)-SUMIFS('SEGUIMIENTO DE INVENTARIO'!$L$21:$L1186,'SEGUIMIENTO DE INVENTARIO'!$C$21:$C1186,C184)))</f>
        <v/>
      </c>
      <c r="M184" s="106"/>
      <c r="N184" s="130" t="str">
        <f t="shared" si="6"/>
        <v xml:space="preserve"> </v>
      </c>
      <c r="O184" s="129" t="str">
        <f t="shared" si="7"/>
        <v xml:space="preserve"> </v>
      </c>
      <c r="P184" s="107"/>
      <c r="Q184" s="108"/>
      <c r="R184" s="128" t="str">
        <f ca="1"/>
        <v/>
      </c>
      <c r="S184" s="109"/>
    </row>
    <row r="185" spans="2:19" ht="18" customHeight="1">
      <c r="B185" s="104">
        <v>164</v>
      </c>
      <c r="C185" s="228"/>
      <c r="D185" s="228"/>
      <c r="E185" s="228"/>
      <c r="F185" s="228"/>
      <c r="G185" s="228"/>
      <c r="H185" s="228"/>
      <c r="I185" s="228"/>
      <c r="J185" s="108"/>
      <c r="K185" s="108"/>
      <c r="L185" s="128" t="str">
        <f>IF(ISBLANK(C185),"",IF(Q185=$O$9,SUMIFS('LISTA DE INVENTARIO'!$K$22:$K1021,'LISTA DE INVENTARIO'!$C$22:$C1021,C185,$Q$22:$Q1021,$O$9)-SUMIFS('SEGUIMIENTO DE INVENTARIO'!$L$21:$L1187,'SEGUIMIENTO DE INVENTARIO'!$C$21:$C1187,C185),SUMIFS('LISTA DE INVENTARIO'!$K$22:$K1021,'LISTA DE INVENTARIO'!$C$22:$C1021,C185,$Q$22:$Q1021,$O$9)-SUMIFS('SEGUIMIENTO DE INVENTARIO'!$L$21:$L1187,'SEGUIMIENTO DE INVENTARIO'!$C$21:$C1187,C185)))</f>
        <v/>
      </c>
      <c r="M185" s="106"/>
      <c r="N185" s="130" t="str">
        <f t="shared" si="6"/>
        <v xml:space="preserve"> </v>
      </c>
      <c r="O185" s="129" t="str">
        <f t="shared" si="7"/>
        <v xml:space="preserve"> </v>
      </c>
      <c r="P185" s="107"/>
      <c r="Q185" s="108"/>
      <c r="R185" s="128" t="str">
        <f ca="1"/>
        <v/>
      </c>
      <c r="S185" s="109"/>
    </row>
    <row r="186" spans="2:19" ht="18" customHeight="1">
      <c r="B186" s="104">
        <v>165</v>
      </c>
      <c r="C186" s="228"/>
      <c r="D186" s="228"/>
      <c r="E186" s="228"/>
      <c r="F186" s="228"/>
      <c r="G186" s="228"/>
      <c r="H186" s="228"/>
      <c r="I186" s="228"/>
      <c r="J186" s="108"/>
      <c r="K186" s="108"/>
      <c r="L186" s="128" t="str">
        <f>IF(ISBLANK(C186),"",IF(Q186=$O$9,SUMIFS('LISTA DE INVENTARIO'!$K$22:$K1021,'LISTA DE INVENTARIO'!$C$22:$C1021,C186,$Q$22:$Q1021,$O$9)-SUMIFS('SEGUIMIENTO DE INVENTARIO'!$L$21:$L1188,'SEGUIMIENTO DE INVENTARIO'!$C$21:$C1188,C186),SUMIFS('LISTA DE INVENTARIO'!$K$22:$K1021,'LISTA DE INVENTARIO'!$C$22:$C1021,C186,$Q$22:$Q1021,$O$9)-SUMIFS('SEGUIMIENTO DE INVENTARIO'!$L$21:$L1188,'SEGUIMIENTO DE INVENTARIO'!$C$21:$C1188,C186)))</f>
        <v/>
      </c>
      <c r="M186" s="106"/>
      <c r="N186" s="130" t="str">
        <f t="shared" si="6"/>
        <v xml:space="preserve"> </v>
      </c>
      <c r="O186" s="129" t="str">
        <f t="shared" si="7"/>
        <v xml:space="preserve"> </v>
      </c>
      <c r="P186" s="107"/>
      <c r="Q186" s="108"/>
      <c r="R186" s="128" t="str">
        <f ca="1"/>
        <v/>
      </c>
      <c r="S186" s="109"/>
    </row>
    <row r="187" spans="2:19" ht="18" customHeight="1">
      <c r="B187" s="104">
        <v>166</v>
      </c>
      <c r="C187" s="228"/>
      <c r="D187" s="228"/>
      <c r="E187" s="228"/>
      <c r="F187" s="228"/>
      <c r="G187" s="228"/>
      <c r="H187" s="228"/>
      <c r="I187" s="228"/>
      <c r="J187" s="108"/>
      <c r="K187" s="108"/>
      <c r="L187" s="128" t="str">
        <f>IF(ISBLANK(C187),"",IF(Q187=$O$9,SUMIFS('LISTA DE INVENTARIO'!$K$22:$K1021,'LISTA DE INVENTARIO'!$C$22:$C1021,C187,$Q$22:$Q1021,$O$9)-SUMIFS('SEGUIMIENTO DE INVENTARIO'!$L$21:$L1189,'SEGUIMIENTO DE INVENTARIO'!$C$21:$C1189,C187),SUMIFS('LISTA DE INVENTARIO'!$K$22:$K1021,'LISTA DE INVENTARIO'!$C$22:$C1021,C187,$Q$22:$Q1021,$O$9)-SUMIFS('SEGUIMIENTO DE INVENTARIO'!$L$21:$L1189,'SEGUIMIENTO DE INVENTARIO'!$C$21:$C1189,C187)))</f>
        <v/>
      </c>
      <c r="M187" s="106"/>
      <c r="N187" s="130" t="str">
        <f t="shared" si="6"/>
        <v xml:space="preserve"> </v>
      </c>
      <c r="O187" s="129" t="str">
        <f t="shared" si="7"/>
        <v xml:space="preserve"> </v>
      </c>
      <c r="P187" s="107"/>
      <c r="Q187" s="108"/>
      <c r="R187" s="128" t="str">
        <f ca="1"/>
        <v/>
      </c>
      <c r="S187" s="109"/>
    </row>
    <row r="188" spans="2:19" ht="18" customHeight="1">
      <c r="B188" s="104">
        <v>167</v>
      </c>
      <c r="C188" s="228"/>
      <c r="D188" s="228"/>
      <c r="E188" s="228"/>
      <c r="F188" s="228"/>
      <c r="G188" s="228"/>
      <c r="H188" s="228"/>
      <c r="I188" s="228"/>
      <c r="J188" s="108"/>
      <c r="K188" s="108"/>
      <c r="L188" s="128" t="str">
        <f>IF(ISBLANK(C188),"",IF(Q188=$O$9,SUMIFS('LISTA DE INVENTARIO'!$K$22:$K1021,'LISTA DE INVENTARIO'!$C$22:$C1021,C188,$Q$22:$Q1021,$O$9)-SUMIFS('SEGUIMIENTO DE INVENTARIO'!$L$21:$L1190,'SEGUIMIENTO DE INVENTARIO'!$C$21:$C1190,C188),SUMIFS('LISTA DE INVENTARIO'!$K$22:$K1021,'LISTA DE INVENTARIO'!$C$22:$C1021,C188,$Q$22:$Q1021,$O$9)-SUMIFS('SEGUIMIENTO DE INVENTARIO'!$L$21:$L1190,'SEGUIMIENTO DE INVENTARIO'!$C$21:$C1190,C188)))</f>
        <v/>
      </c>
      <c r="M188" s="106"/>
      <c r="N188" s="130" t="str">
        <f t="shared" si="6"/>
        <v xml:space="preserve"> </v>
      </c>
      <c r="O188" s="129" t="str">
        <f t="shared" si="7"/>
        <v xml:space="preserve"> </v>
      </c>
      <c r="P188" s="107"/>
      <c r="Q188" s="108"/>
      <c r="R188" s="128" t="str">
        <f ca="1"/>
        <v/>
      </c>
      <c r="S188" s="109"/>
    </row>
    <row r="189" spans="2:19" ht="18" customHeight="1">
      <c r="B189" s="104">
        <v>168</v>
      </c>
      <c r="C189" s="228"/>
      <c r="D189" s="228"/>
      <c r="E189" s="228"/>
      <c r="F189" s="228"/>
      <c r="G189" s="228"/>
      <c r="H189" s="228"/>
      <c r="I189" s="228"/>
      <c r="J189" s="108"/>
      <c r="K189" s="108"/>
      <c r="L189" s="128" t="str">
        <f>IF(ISBLANK(C189),"",IF(Q189=$O$9,SUMIFS('LISTA DE INVENTARIO'!$K$22:$K1021,'LISTA DE INVENTARIO'!$C$22:$C1021,C189,$Q$22:$Q1021,$O$9)-SUMIFS('SEGUIMIENTO DE INVENTARIO'!$L$21:$L1191,'SEGUIMIENTO DE INVENTARIO'!$C$21:$C1191,C189),SUMIFS('LISTA DE INVENTARIO'!$K$22:$K1021,'LISTA DE INVENTARIO'!$C$22:$C1021,C189,$Q$22:$Q1021,$O$9)-SUMIFS('SEGUIMIENTO DE INVENTARIO'!$L$21:$L1191,'SEGUIMIENTO DE INVENTARIO'!$C$21:$C1191,C189)))</f>
        <v/>
      </c>
      <c r="M189" s="106"/>
      <c r="N189" s="130" t="str">
        <f t="shared" si="6"/>
        <v xml:space="preserve"> </v>
      </c>
      <c r="O189" s="129" t="str">
        <f t="shared" si="7"/>
        <v xml:space="preserve"> </v>
      </c>
      <c r="P189" s="107"/>
      <c r="Q189" s="108"/>
      <c r="R189" s="128" t="str">
        <f ca="1"/>
        <v/>
      </c>
      <c r="S189" s="109"/>
    </row>
    <row r="190" spans="2:19" ht="18" customHeight="1">
      <c r="B190" s="104">
        <v>169</v>
      </c>
      <c r="C190" s="228"/>
      <c r="D190" s="228"/>
      <c r="E190" s="228"/>
      <c r="F190" s="228"/>
      <c r="G190" s="228"/>
      <c r="H190" s="228"/>
      <c r="I190" s="228"/>
      <c r="J190" s="108"/>
      <c r="K190" s="108"/>
      <c r="L190" s="128" t="str">
        <f>IF(ISBLANK(C190),"",IF(Q190=$O$9,SUMIFS('LISTA DE INVENTARIO'!$K$22:$K1021,'LISTA DE INVENTARIO'!$C$22:$C1021,C190,$Q$22:$Q1021,$O$9)-SUMIFS('SEGUIMIENTO DE INVENTARIO'!$L$21:$L1192,'SEGUIMIENTO DE INVENTARIO'!$C$21:$C1192,C190),SUMIFS('LISTA DE INVENTARIO'!$K$22:$K1021,'LISTA DE INVENTARIO'!$C$22:$C1021,C190,$Q$22:$Q1021,$O$9)-SUMIFS('SEGUIMIENTO DE INVENTARIO'!$L$21:$L1192,'SEGUIMIENTO DE INVENTARIO'!$C$21:$C1192,C190)))</f>
        <v/>
      </c>
      <c r="M190" s="106"/>
      <c r="N190" s="130" t="str">
        <f t="shared" si="6"/>
        <v xml:space="preserve"> </v>
      </c>
      <c r="O190" s="129" t="str">
        <f t="shared" si="7"/>
        <v xml:space="preserve"> </v>
      </c>
      <c r="P190" s="107"/>
      <c r="Q190" s="108"/>
      <c r="R190" s="128" t="str">
        <f ca="1"/>
        <v/>
      </c>
      <c r="S190" s="109"/>
    </row>
    <row r="191" spans="2:19" ht="18" customHeight="1">
      <c r="B191" s="104">
        <v>170</v>
      </c>
      <c r="C191" s="228"/>
      <c r="D191" s="228"/>
      <c r="E191" s="228"/>
      <c r="F191" s="228"/>
      <c r="G191" s="228"/>
      <c r="H191" s="228"/>
      <c r="I191" s="228"/>
      <c r="J191" s="108"/>
      <c r="K191" s="108"/>
      <c r="L191" s="128" t="str">
        <f>IF(ISBLANK(C191),"",IF(Q191=$O$9,SUMIFS('LISTA DE INVENTARIO'!$K$22:$K1021,'LISTA DE INVENTARIO'!$C$22:$C1021,C191,$Q$22:$Q1021,$O$9)-SUMIFS('SEGUIMIENTO DE INVENTARIO'!$L$21:$L1193,'SEGUIMIENTO DE INVENTARIO'!$C$21:$C1193,C191),SUMIFS('LISTA DE INVENTARIO'!$K$22:$K1021,'LISTA DE INVENTARIO'!$C$22:$C1021,C191,$Q$22:$Q1021,$O$9)-SUMIFS('SEGUIMIENTO DE INVENTARIO'!$L$21:$L1193,'SEGUIMIENTO DE INVENTARIO'!$C$21:$C1193,C191)))</f>
        <v/>
      </c>
      <c r="M191" s="106"/>
      <c r="N191" s="130" t="str">
        <f t="shared" si="6"/>
        <v xml:space="preserve"> </v>
      </c>
      <c r="O191" s="129" t="str">
        <f t="shared" si="7"/>
        <v xml:space="preserve"> </v>
      </c>
      <c r="P191" s="107"/>
      <c r="Q191" s="108"/>
      <c r="R191" s="128" t="str">
        <f ca="1"/>
        <v/>
      </c>
      <c r="S191" s="109"/>
    </row>
    <row r="192" spans="2:19" ht="18" customHeight="1">
      <c r="B192" s="104">
        <v>171</v>
      </c>
      <c r="C192" s="228"/>
      <c r="D192" s="228"/>
      <c r="E192" s="228"/>
      <c r="F192" s="228"/>
      <c r="G192" s="228"/>
      <c r="H192" s="228"/>
      <c r="I192" s="228"/>
      <c r="J192" s="108"/>
      <c r="K192" s="108"/>
      <c r="L192" s="128" t="str">
        <f>IF(ISBLANK(C192),"",IF(Q192=$O$9,SUMIFS('LISTA DE INVENTARIO'!$K$22:$K1021,'LISTA DE INVENTARIO'!$C$22:$C1021,C192,$Q$22:$Q1021,$O$9)-SUMIFS('SEGUIMIENTO DE INVENTARIO'!$L$21:$L1194,'SEGUIMIENTO DE INVENTARIO'!$C$21:$C1194,C192),SUMIFS('LISTA DE INVENTARIO'!$K$22:$K1021,'LISTA DE INVENTARIO'!$C$22:$C1021,C192,$Q$22:$Q1021,$O$9)-SUMIFS('SEGUIMIENTO DE INVENTARIO'!$L$21:$L1194,'SEGUIMIENTO DE INVENTARIO'!$C$21:$C1194,C192)))</f>
        <v/>
      </c>
      <c r="M192" s="106"/>
      <c r="N192" s="130" t="str">
        <f t="shared" si="6"/>
        <v xml:space="preserve"> </v>
      </c>
      <c r="O192" s="129" t="str">
        <f t="shared" si="7"/>
        <v xml:space="preserve"> </v>
      </c>
      <c r="P192" s="107"/>
      <c r="Q192" s="108"/>
      <c r="R192" s="128" t="str">
        <f ca="1"/>
        <v/>
      </c>
      <c r="S192" s="109"/>
    </row>
    <row r="193" spans="2:19" ht="18" customHeight="1">
      <c r="B193" s="104">
        <v>172</v>
      </c>
      <c r="C193" s="228"/>
      <c r="D193" s="228"/>
      <c r="E193" s="228"/>
      <c r="F193" s="228"/>
      <c r="G193" s="228"/>
      <c r="H193" s="228"/>
      <c r="I193" s="228"/>
      <c r="J193" s="108"/>
      <c r="K193" s="108"/>
      <c r="L193" s="128" t="str">
        <f>IF(ISBLANK(C193),"",IF(Q193=$O$9,SUMIFS('LISTA DE INVENTARIO'!$K$22:$K1021,'LISTA DE INVENTARIO'!$C$22:$C1021,C193,$Q$22:$Q1021,$O$9)-SUMIFS('SEGUIMIENTO DE INVENTARIO'!$L$21:$L1195,'SEGUIMIENTO DE INVENTARIO'!$C$21:$C1195,C193),SUMIFS('LISTA DE INVENTARIO'!$K$22:$K1021,'LISTA DE INVENTARIO'!$C$22:$C1021,C193,$Q$22:$Q1021,$O$9)-SUMIFS('SEGUIMIENTO DE INVENTARIO'!$L$21:$L1195,'SEGUIMIENTO DE INVENTARIO'!$C$21:$C1195,C193)))</f>
        <v/>
      </c>
      <c r="M193" s="106"/>
      <c r="N193" s="130" t="str">
        <f t="shared" si="6"/>
        <v xml:space="preserve"> </v>
      </c>
      <c r="O193" s="129" t="str">
        <f t="shared" si="7"/>
        <v xml:space="preserve"> </v>
      </c>
      <c r="P193" s="107"/>
      <c r="Q193" s="108"/>
      <c r="R193" s="128" t="str">
        <f ca="1"/>
        <v/>
      </c>
      <c r="S193" s="109"/>
    </row>
    <row r="194" spans="2:19" ht="18" customHeight="1">
      <c r="B194" s="104">
        <v>173</v>
      </c>
      <c r="C194" s="228"/>
      <c r="D194" s="228"/>
      <c r="E194" s="228"/>
      <c r="F194" s="228"/>
      <c r="G194" s="228"/>
      <c r="H194" s="228"/>
      <c r="I194" s="228"/>
      <c r="J194" s="108"/>
      <c r="K194" s="108"/>
      <c r="L194" s="128" t="str">
        <f>IF(ISBLANK(C194),"",IF(Q194=$O$9,SUMIFS('LISTA DE INVENTARIO'!$K$22:$K1021,'LISTA DE INVENTARIO'!$C$22:$C1021,C194,$Q$22:$Q1021,$O$9)-SUMIFS('SEGUIMIENTO DE INVENTARIO'!$L$21:$L1196,'SEGUIMIENTO DE INVENTARIO'!$C$21:$C1196,C194),SUMIFS('LISTA DE INVENTARIO'!$K$22:$K1021,'LISTA DE INVENTARIO'!$C$22:$C1021,C194,$Q$22:$Q1021,$O$9)-SUMIFS('SEGUIMIENTO DE INVENTARIO'!$L$21:$L1196,'SEGUIMIENTO DE INVENTARIO'!$C$21:$C1196,C194)))</f>
        <v/>
      </c>
      <c r="M194" s="106"/>
      <c r="N194" s="130" t="str">
        <f t="shared" si="6"/>
        <v xml:space="preserve"> </v>
      </c>
      <c r="O194" s="129" t="str">
        <f t="shared" si="7"/>
        <v xml:space="preserve"> </v>
      </c>
      <c r="P194" s="107"/>
      <c r="Q194" s="108"/>
      <c r="R194" s="128" t="str">
        <f ca="1"/>
        <v/>
      </c>
      <c r="S194" s="109"/>
    </row>
    <row r="195" spans="2:19" ht="18" customHeight="1">
      <c r="B195" s="104">
        <v>174</v>
      </c>
      <c r="C195" s="228"/>
      <c r="D195" s="228"/>
      <c r="E195" s="228"/>
      <c r="F195" s="228"/>
      <c r="G195" s="228"/>
      <c r="H195" s="228"/>
      <c r="I195" s="228"/>
      <c r="J195" s="108"/>
      <c r="K195" s="108"/>
      <c r="L195" s="128" t="str">
        <f>IF(ISBLANK(C195),"",IF(Q195=$O$9,SUMIFS('LISTA DE INVENTARIO'!$K$22:$K1021,'LISTA DE INVENTARIO'!$C$22:$C1021,C195,$Q$22:$Q1021,$O$9)-SUMIFS('SEGUIMIENTO DE INVENTARIO'!$L$21:$L1197,'SEGUIMIENTO DE INVENTARIO'!$C$21:$C1197,C195),SUMIFS('LISTA DE INVENTARIO'!$K$22:$K1021,'LISTA DE INVENTARIO'!$C$22:$C1021,C195,$Q$22:$Q1021,$O$9)-SUMIFS('SEGUIMIENTO DE INVENTARIO'!$L$21:$L1197,'SEGUIMIENTO DE INVENTARIO'!$C$21:$C1197,C195)))</f>
        <v/>
      </c>
      <c r="M195" s="106"/>
      <c r="N195" s="130" t="str">
        <f t="shared" si="6"/>
        <v xml:space="preserve"> </v>
      </c>
      <c r="O195" s="129" t="str">
        <f t="shared" si="7"/>
        <v xml:space="preserve"> </v>
      </c>
      <c r="P195" s="107"/>
      <c r="Q195" s="108"/>
      <c r="R195" s="128" t="str">
        <f ca="1"/>
        <v/>
      </c>
      <c r="S195" s="109"/>
    </row>
    <row r="196" spans="2:19" ht="18" customHeight="1">
      <c r="B196" s="104">
        <v>175</v>
      </c>
      <c r="C196" s="228"/>
      <c r="D196" s="228"/>
      <c r="E196" s="228"/>
      <c r="F196" s="228"/>
      <c r="G196" s="228"/>
      <c r="H196" s="228"/>
      <c r="I196" s="228"/>
      <c r="J196" s="108"/>
      <c r="K196" s="108"/>
      <c r="L196" s="128" t="str">
        <f>IF(ISBLANK(C196),"",IF(Q196=$O$9,SUMIFS('LISTA DE INVENTARIO'!$K$22:$K1021,'LISTA DE INVENTARIO'!$C$22:$C1021,C196,$Q$22:$Q1021,$O$9)-SUMIFS('SEGUIMIENTO DE INVENTARIO'!$L$21:$L1198,'SEGUIMIENTO DE INVENTARIO'!$C$21:$C1198,C196),SUMIFS('LISTA DE INVENTARIO'!$K$22:$K1021,'LISTA DE INVENTARIO'!$C$22:$C1021,C196,$Q$22:$Q1021,$O$9)-SUMIFS('SEGUIMIENTO DE INVENTARIO'!$L$21:$L1198,'SEGUIMIENTO DE INVENTARIO'!$C$21:$C1198,C196)))</f>
        <v/>
      </c>
      <c r="M196" s="106"/>
      <c r="N196" s="130" t="str">
        <f t="shared" si="6"/>
        <v xml:space="preserve"> </v>
      </c>
      <c r="O196" s="129" t="str">
        <f t="shared" si="7"/>
        <v xml:space="preserve"> </v>
      </c>
      <c r="P196" s="107"/>
      <c r="Q196" s="108"/>
      <c r="R196" s="128" t="str">
        <f ca="1"/>
        <v/>
      </c>
      <c r="S196" s="109"/>
    </row>
    <row r="197" spans="2:19" ht="18" customHeight="1">
      <c r="B197" s="104">
        <v>176</v>
      </c>
      <c r="C197" s="228"/>
      <c r="D197" s="228"/>
      <c r="E197" s="228"/>
      <c r="F197" s="228"/>
      <c r="G197" s="228"/>
      <c r="H197" s="228"/>
      <c r="I197" s="228"/>
      <c r="J197" s="108"/>
      <c r="K197" s="108"/>
      <c r="L197" s="128" t="str">
        <f>IF(ISBLANK(C197),"",IF(Q197=$O$9,SUMIFS('LISTA DE INVENTARIO'!$K$22:$K1021,'LISTA DE INVENTARIO'!$C$22:$C1021,C197,$Q$22:$Q1021,$O$9)-SUMIFS('SEGUIMIENTO DE INVENTARIO'!$L$21:$L1199,'SEGUIMIENTO DE INVENTARIO'!$C$21:$C1199,C197),SUMIFS('LISTA DE INVENTARIO'!$K$22:$K1021,'LISTA DE INVENTARIO'!$C$22:$C1021,C197,$Q$22:$Q1021,$O$9)-SUMIFS('SEGUIMIENTO DE INVENTARIO'!$L$21:$L1199,'SEGUIMIENTO DE INVENTARIO'!$C$21:$C1199,C197)))</f>
        <v/>
      </c>
      <c r="M197" s="106"/>
      <c r="N197" s="130" t="str">
        <f t="shared" si="6"/>
        <v xml:space="preserve"> </v>
      </c>
      <c r="O197" s="129" t="str">
        <f t="shared" si="7"/>
        <v xml:space="preserve"> </v>
      </c>
      <c r="P197" s="107"/>
      <c r="Q197" s="108"/>
      <c r="R197" s="128" t="str">
        <f ca="1"/>
        <v/>
      </c>
      <c r="S197" s="109"/>
    </row>
    <row r="198" spans="2:19" ht="18" customHeight="1">
      <c r="B198" s="104">
        <v>177</v>
      </c>
      <c r="C198" s="228"/>
      <c r="D198" s="228"/>
      <c r="E198" s="228"/>
      <c r="F198" s="228"/>
      <c r="G198" s="228"/>
      <c r="H198" s="228"/>
      <c r="I198" s="228"/>
      <c r="J198" s="108"/>
      <c r="K198" s="108"/>
      <c r="L198" s="128" t="str">
        <f>IF(ISBLANK(C198),"",IF(Q198=$O$9,SUMIFS('LISTA DE INVENTARIO'!$K$22:$K1021,'LISTA DE INVENTARIO'!$C$22:$C1021,C198,$Q$22:$Q1021,$O$9)-SUMIFS('SEGUIMIENTO DE INVENTARIO'!$L$21:$L1200,'SEGUIMIENTO DE INVENTARIO'!$C$21:$C1200,C198),SUMIFS('LISTA DE INVENTARIO'!$K$22:$K1021,'LISTA DE INVENTARIO'!$C$22:$C1021,C198,$Q$22:$Q1021,$O$9)-SUMIFS('SEGUIMIENTO DE INVENTARIO'!$L$21:$L1200,'SEGUIMIENTO DE INVENTARIO'!$C$21:$C1200,C198)))</f>
        <v/>
      </c>
      <c r="M198" s="106"/>
      <c r="N198" s="130" t="str">
        <f t="shared" si="6"/>
        <v xml:space="preserve"> </v>
      </c>
      <c r="O198" s="129" t="str">
        <f t="shared" si="7"/>
        <v xml:space="preserve"> </v>
      </c>
      <c r="P198" s="107"/>
      <c r="Q198" s="108"/>
      <c r="R198" s="128" t="str">
        <f ca="1"/>
        <v/>
      </c>
      <c r="S198" s="109"/>
    </row>
    <row r="199" spans="2:19" ht="18" customHeight="1">
      <c r="B199" s="104">
        <v>178</v>
      </c>
      <c r="C199" s="228"/>
      <c r="D199" s="228"/>
      <c r="E199" s="228"/>
      <c r="F199" s="228"/>
      <c r="G199" s="228"/>
      <c r="H199" s="228"/>
      <c r="I199" s="228"/>
      <c r="J199" s="108"/>
      <c r="K199" s="108"/>
      <c r="L199" s="128" t="str">
        <f>IF(ISBLANK(C199),"",IF(Q199=$O$9,SUMIFS('LISTA DE INVENTARIO'!$K$22:$K1021,'LISTA DE INVENTARIO'!$C$22:$C1021,C199,$Q$22:$Q1021,$O$9)-SUMIFS('SEGUIMIENTO DE INVENTARIO'!$L$21:$L1201,'SEGUIMIENTO DE INVENTARIO'!$C$21:$C1201,C199),SUMIFS('LISTA DE INVENTARIO'!$K$22:$K1021,'LISTA DE INVENTARIO'!$C$22:$C1021,C199,$Q$22:$Q1021,$O$9)-SUMIFS('SEGUIMIENTO DE INVENTARIO'!$L$21:$L1201,'SEGUIMIENTO DE INVENTARIO'!$C$21:$C1201,C199)))</f>
        <v/>
      </c>
      <c r="M199" s="106"/>
      <c r="N199" s="130" t="str">
        <f t="shared" si="6"/>
        <v xml:space="preserve"> </v>
      </c>
      <c r="O199" s="129" t="str">
        <f t="shared" si="7"/>
        <v xml:space="preserve"> </v>
      </c>
      <c r="P199" s="107"/>
      <c r="Q199" s="108"/>
      <c r="R199" s="128" t="str">
        <f ca="1"/>
        <v/>
      </c>
      <c r="S199" s="109"/>
    </row>
    <row r="200" spans="2:19" ht="18" customHeight="1">
      <c r="B200" s="104">
        <v>179</v>
      </c>
      <c r="C200" s="228"/>
      <c r="D200" s="228"/>
      <c r="E200" s="228"/>
      <c r="F200" s="228"/>
      <c r="G200" s="228"/>
      <c r="H200" s="228"/>
      <c r="I200" s="228"/>
      <c r="J200" s="108"/>
      <c r="K200" s="108"/>
      <c r="L200" s="128" t="str">
        <f>IF(ISBLANK(C200),"",IF(Q200=$O$9,SUMIFS('LISTA DE INVENTARIO'!$K$22:$K1021,'LISTA DE INVENTARIO'!$C$22:$C1021,C200,$Q$22:$Q1021,$O$9)-SUMIFS('SEGUIMIENTO DE INVENTARIO'!$L$21:$L1202,'SEGUIMIENTO DE INVENTARIO'!$C$21:$C1202,C200),SUMIFS('LISTA DE INVENTARIO'!$K$22:$K1021,'LISTA DE INVENTARIO'!$C$22:$C1021,C200,$Q$22:$Q1021,$O$9)-SUMIFS('SEGUIMIENTO DE INVENTARIO'!$L$21:$L1202,'SEGUIMIENTO DE INVENTARIO'!$C$21:$C1202,C200)))</f>
        <v/>
      </c>
      <c r="M200" s="106"/>
      <c r="N200" s="130" t="str">
        <f t="shared" si="6"/>
        <v xml:space="preserve"> </v>
      </c>
      <c r="O200" s="129" t="str">
        <f t="shared" si="7"/>
        <v xml:space="preserve"> </v>
      </c>
      <c r="P200" s="107"/>
      <c r="Q200" s="108"/>
      <c r="R200" s="128" t="str">
        <f ca="1"/>
        <v/>
      </c>
      <c r="S200" s="109"/>
    </row>
    <row r="201" spans="2:19" ht="18" customHeight="1">
      <c r="B201" s="104">
        <v>180</v>
      </c>
      <c r="C201" s="228"/>
      <c r="D201" s="228"/>
      <c r="E201" s="228"/>
      <c r="F201" s="228"/>
      <c r="G201" s="228"/>
      <c r="H201" s="228"/>
      <c r="I201" s="228"/>
      <c r="J201" s="108"/>
      <c r="K201" s="108"/>
      <c r="L201" s="128" t="str">
        <f>IF(ISBLANK(C201),"",IF(Q201=$O$9,SUMIFS('LISTA DE INVENTARIO'!$K$22:$K1021,'LISTA DE INVENTARIO'!$C$22:$C1021,C201,$Q$22:$Q1021,$O$9)-SUMIFS('SEGUIMIENTO DE INVENTARIO'!$L$21:$L1203,'SEGUIMIENTO DE INVENTARIO'!$C$21:$C1203,C201),SUMIFS('LISTA DE INVENTARIO'!$K$22:$K1021,'LISTA DE INVENTARIO'!$C$22:$C1021,C201,$Q$22:$Q1021,$O$9)-SUMIFS('SEGUIMIENTO DE INVENTARIO'!$L$21:$L1203,'SEGUIMIENTO DE INVENTARIO'!$C$21:$C1203,C201)))</f>
        <v/>
      </c>
      <c r="M201" s="106"/>
      <c r="N201" s="130" t="str">
        <f t="shared" si="6"/>
        <v xml:space="preserve"> </v>
      </c>
      <c r="O201" s="129" t="str">
        <f t="shared" si="7"/>
        <v xml:space="preserve"> </v>
      </c>
      <c r="P201" s="107"/>
      <c r="Q201" s="108"/>
      <c r="R201" s="128" t="str">
        <f ca="1"/>
        <v/>
      </c>
      <c r="S201" s="109"/>
    </row>
    <row r="202" spans="2:19" ht="18" customHeight="1">
      <c r="B202" s="104">
        <v>181</v>
      </c>
      <c r="C202" s="228"/>
      <c r="D202" s="228"/>
      <c r="E202" s="228"/>
      <c r="F202" s="228"/>
      <c r="G202" s="228"/>
      <c r="H202" s="228"/>
      <c r="I202" s="228"/>
      <c r="J202" s="108"/>
      <c r="K202" s="108"/>
      <c r="L202" s="128" t="str">
        <f>IF(ISBLANK(C202),"",IF(Q202=$O$9,SUMIFS('LISTA DE INVENTARIO'!$K$22:$K1021,'LISTA DE INVENTARIO'!$C$22:$C1021,C202,$Q$22:$Q1021,$O$9)-SUMIFS('SEGUIMIENTO DE INVENTARIO'!$L$21:$L1204,'SEGUIMIENTO DE INVENTARIO'!$C$21:$C1204,C202),SUMIFS('LISTA DE INVENTARIO'!$K$22:$K1021,'LISTA DE INVENTARIO'!$C$22:$C1021,C202,$Q$22:$Q1021,$O$9)-SUMIFS('SEGUIMIENTO DE INVENTARIO'!$L$21:$L1204,'SEGUIMIENTO DE INVENTARIO'!$C$21:$C1204,C202)))</f>
        <v/>
      </c>
      <c r="M202" s="106"/>
      <c r="N202" s="130" t="str">
        <f t="shared" si="6"/>
        <v xml:space="preserve"> </v>
      </c>
      <c r="O202" s="129" t="str">
        <f t="shared" si="7"/>
        <v xml:space="preserve"> </v>
      </c>
      <c r="P202" s="107"/>
      <c r="Q202" s="108"/>
      <c r="R202" s="128" t="str">
        <f ca="1"/>
        <v/>
      </c>
      <c r="S202" s="109"/>
    </row>
    <row r="203" spans="2:19" ht="18" customHeight="1">
      <c r="B203" s="104">
        <v>182</v>
      </c>
      <c r="C203" s="228"/>
      <c r="D203" s="228"/>
      <c r="E203" s="228"/>
      <c r="F203" s="228"/>
      <c r="G203" s="228"/>
      <c r="H203" s="228"/>
      <c r="I203" s="228"/>
      <c r="J203" s="108"/>
      <c r="K203" s="108"/>
      <c r="L203" s="128" t="str">
        <f>IF(ISBLANK(C203),"",IF(Q203=$O$9,SUMIFS('LISTA DE INVENTARIO'!$K$22:$K1021,'LISTA DE INVENTARIO'!$C$22:$C1021,C203,$Q$22:$Q1021,$O$9)-SUMIFS('SEGUIMIENTO DE INVENTARIO'!$L$21:$L1205,'SEGUIMIENTO DE INVENTARIO'!$C$21:$C1205,C203),SUMIFS('LISTA DE INVENTARIO'!$K$22:$K1021,'LISTA DE INVENTARIO'!$C$22:$C1021,C203,$Q$22:$Q1021,$O$9)-SUMIFS('SEGUIMIENTO DE INVENTARIO'!$L$21:$L1205,'SEGUIMIENTO DE INVENTARIO'!$C$21:$C1205,C203)))</f>
        <v/>
      </c>
      <c r="M203" s="106"/>
      <c r="N203" s="130" t="str">
        <f t="shared" si="6"/>
        <v xml:space="preserve"> </v>
      </c>
      <c r="O203" s="129" t="str">
        <f t="shared" si="7"/>
        <v xml:space="preserve"> </v>
      </c>
      <c r="P203" s="107"/>
      <c r="Q203" s="108"/>
      <c r="R203" s="128" t="str">
        <f ca="1"/>
        <v/>
      </c>
      <c r="S203" s="109"/>
    </row>
    <row r="204" spans="2:19" ht="18" customHeight="1">
      <c r="B204" s="104">
        <v>183</v>
      </c>
      <c r="C204" s="228"/>
      <c r="D204" s="228"/>
      <c r="E204" s="228"/>
      <c r="F204" s="228"/>
      <c r="G204" s="228"/>
      <c r="H204" s="228"/>
      <c r="I204" s="228"/>
      <c r="J204" s="108"/>
      <c r="K204" s="108"/>
      <c r="L204" s="128" t="str">
        <f>IF(ISBLANK(C204),"",IF(Q204=$O$9,SUMIFS('LISTA DE INVENTARIO'!$K$22:$K1021,'LISTA DE INVENTARIO'!$C$22:$C1021,C204,$Q$22:$Q1021,$O$9)-SUMIFS('SEGUIMIENTO DE INVENTARIO'!$L$21:$L1206,'SEGUIMIENTO DE INVENTARIO'!$C$21:$C1206,C204),SUMIFS('LISTA DE INVENTARIO'!$K$22:$K1021,'LISTA DE INVENTARIO'!$C$22:$C1021,C204,$Q$22:$Q1021,$O$9)-SUMIFS('SEGUIMIENTO DE INVENTARIO'!$L$21:$L1206,'SEGUIMIENTO DE INVENTARIO'!$C$21:$C1206,C204)))</f>
        <v/>
      </c>
      <c r="M204" s="106"/>
      <c r="N204" s="130" t="str">
        <f t="shared" si="6"/>
        <v xml:space="preserve"> </v>
      </c>
      <c r="O204" s="129" t="str">
        <f t="shared" si="7"/>
        <v xml:space="preserve"> </v>
      </c>
      <c r="P204" s="107"/>
      <c r="Q204" s="108"/>
      <c r="R204" s="128" t="str">
        <f ca="1"/>
        <v/>
      </c>
      <c r="S204" s="109"/>
    </row>
    <row r="205" spans="2:19" ht="18" customHeight="1">
      <c r="B205" s="104">
        <v>184</v>
      </c>
      <c r="C205" s="228"/>
      <c r="D205" s="228"/>
      <c r="E205" s="228"/>
      <c r="F205" s="228"/>
      <c r="G205" s="228"/>
      <c r="H205" s="228"/>
      <c r="I205" s="228"/>
      <c r="J205" s="108"/>
      <c r="K205" s="108"/>
      <c r="L205" s="128" t="str">
        <f>IF(ISBLANK(C205),"",IF(Q205=$O$9,SUMIFS('LISTA DE INVENTARIO'!$K$22:$K1021,'LISTA DE INVENTARIO'!$C$22:$C1021,C205,$Q$22:$Q1021,$O$9)-SUMIFS('SEGUIMIENTO DE INVENTARIO'!$L$21:$L1207,'SEGUIMIENTO DE INVENTARIO'!$C$21:$C1207,C205),SUMIFS('LISTA DE INVENTARIO'!$K$22:$K1021,'LISTA DE INVENTARIO'!$C$22:$C1021,C205,$Q$22:$Q1021,$O$9)-SUMIFS('SEGUIMIENTO DE INVENTARIO'!$L$21:$L1207,'SEGUIMIENTO DE INVENTARIO'!$C$21:$C1207,C205)))</f>
        <v/>
      </c>
      <c r="M205" s="106"/>
      <c r="N205" s="130" t="str">
        <f t="shared" si="6"/>
        <v xml:space="preserve"> </v>
      </c>
      <c r="O205" s="129" t="str">
        <f t="shared" si="7"/>
        <v xml:space="preserve"> </v>
      </c>
      <c r="P205" s="107"/>
      <c r="Q205" s="108"/>
      <c r="R205" s="128" t="str">
        <f ca="1"/>
        <v/>
      </c>
      <c r="S205" s="109"/>
    </row>
    <row r="206" spans="2:19" ht="18" customHeight="1">
      <c r="B206" s="104">
        <v>185</v>
      </c>
      <c r="C206" s="228"/>
      <c r="D206" s="228"/>
      <c r="E206" s="228"/>
      <c r="F206" s="228"/>
      <c r="G206" s="228"/>
      <c r="H206" s="228"/>
      <c r="I206" s="228"/>
      <c r="J206" s="108"/>
      <c r="K206" s="108"/>
      <c r="L206" s="128" t="str">
        <f>IF(ISBLANK(C206),"",IF(Q206=$O$9,SUMIFS('LISTA DE INVENTARIO'!$K$22:$K1021,'LISTA DE INVENTARIO'!$C$22:$C1021,C206,$Q$22:$Q1021,$O$9)-SUMIFS('SEGUIMIENTO DE INVENTARIO'!$L$21:$L1208,'SEGUIMIENTO DE INVENTARIO'!$C$21:$C1208,C206),SUMIFS('LISTA DE INVENTARIO'!$K$22:$K1021,'LISTA DE INVENTARIO'!$C$22:$C1021,C206,$Q$22:$Q1021,$O$9)-SUMIFS('SEGUIMIENTO DE INVENTARIO'!$L$21:$L1208,'SEGUIMIENTO DE INVENTARIO'!$C$21:$C1208,C206)))</f>
        <v/>
      </c>
      <c r="M206" s="106"/>
      <c r="N206" s="130" t="str">
        <f t="shared" si="6"/>
        <v xml:space="preserve"> </v>
      </c>
      <c r="O206" s="129" t="str">
        <f t="shared" si="7"/>
        <v xml:space="preserve"> </v>
      </c>
      <c r="P206" s="107"/>
      <c r="Q206" s="108"/>
      <c r="R206" s="128" t="str">
        <f ca="1"/>
        <v/>
      </c>
      <c r="S206" s="109"/>
    </row>
    <row r="207" spans="2:19" ht="18" customHeight="1">
      <c r="B207" s="104">
        <v>186</v>
      </c>
      <c r="C207" s="228"/>
      <c r="D207" s="228"/>
      <c r="E207" s="228"/>
      <c r="F207" s="228"/>
      <c r="G207" s="228"/>
      <c r="H207" s="228"/>
      <c r="I207" s="228"/>
      <c r="J207" s="108"/>
      <c r="K207" s="108"/>
      <c r="L207" s="128" t="str">
        <f>IF(ISBLANK(C207),"",IF(Q207=$O$9,SUMIFS('LISTA DE INVENTARIO'!$K$22:$K1021,'LISTA DE INVENTARIO'!$C$22:$C1021,C207,$Q$22:$Q1021,$O$9)-SUMIFS('SEGUIMIENTO DE INVENTARIO'!$L$21:$L1209,'SEGUIMIENTO DE INVENTARIO'!$C$21:$C1209,C207),SUMIFS('LISTA DE INVENTARIO'!$K$22:$K1021,'LISTA DE INVENTARIO'!$C$22:$C1021,C207,$Q$22:$Q1021,$O$9)-SUMIFS('SEGUIMIENTO DE INVENTARIO'!$L$21:$L1209,'SEGUIMIENTO DE INVENTARIO'!$C$21:$C1209,C207)))</f>
        <v/>
      </c>
      <c r="M207" s="106"/>
      <c r="N207" s="130" t="str">
        <f t="shared" si="6"/>
        <v xml:space="preserve"> </v>
      </c>
      <c r="O207" s="129" t="str">
        <f t="shared" si="7"/>
        <v xml:space="preserve"> </v>
      </c>
      <c r="P207" s="107"/>
      <c r="Q207" s="108"/>
      <c r="R207" s="128" t="str">
        <f ca="1"/>
        <v/>
      </c>
      <c r="S207" s="109"/>
    </row>
    <row r="208" spans="2:19" ht="18" customHeight="1">
      <c r="B208" s="104">
        <v>187</v>
      </c>
      <c r="C208" s="228"/>
      <c r="D208" s="228"/>
      <c r="E208" s="228"/>
      <c r="F208" s="228"/>
      <c r="G208" s="228"/>
      <c r="H208" s="228"/>
      <c r="I208" s="228"/>
      <c r="J208" s="108"/>
      <c r="K208" s="108"/>
      <c r="L208" s="128" t="str">
        <f>IF(ISBLANK(C208),"",IF(Q208=$O$9,SUMIFS('LISTA DE INVENTARIO'!$K$22:$K1021,'LISTA DE INVENTARIO'!$C$22:$C1021,C208,$Q$22:$Q1021,$O$9)-SUMIFS('SEGUIMIENTO DE INVENTARIO'!$L$21:$L1210,'SEGUIMIENTO DE INVENTARIO'!$C$21:$C1210,C208),SUMIFS('LISTA DE INVENTARIO'!$K$22:$K1021,'LISTA DE INVENTARIO'!$C$22:$C1021,C208,$Q$22:$Q1021,$O$9)-SUMIFS('SEGUIMIENTO DE INVENTARIO'!$L$21:$L1210,'SEGUIMIENTO DE INVENTARIO'!$C$21:$C1210,C208)))</f>
        <v/>
      </c>
      <c r="M208" s="106"/>
      <c r="N208" s="130" t="str">
        <f t="shared" si="6"/>
        <v xml:space="preserve"> </v>
      </c>
      <c r="O208" s="129" t="str">
        <f t="shared" si="7"/>
        <v xml:space="preserve"> </v>
      </c>
      <c r="P208" s="107"/>
      <c r="Q208" s="108"/>
      <c r="R208" s="128" t="str">
        <f ca="1"/>
        <v/>
      </c>
      <c r="S208" s="109"/>
    </row>
    <row r="209" spans="2:19" ht="18" customHeight="1">
      <c r="B209" s="104">
        <v>188</v>
      </c>
      <c r="C209" s="228"/>
      <c r="D209" s="228"/>
      <c r="E209" s="228"/>
      <c r="F209" s="228"/>
      <c r="G209" s="228"/>
      <c r="H209" s="228"/>
      <c r="I209" s="228"/>
      <c r="J209" s="108"/>
      <c r="K209" s="108"/>
      <c r="L209" s="128" t="str">
        <f>IF(ISBLANK(C209),"",IF(Q209=$O$9,SUMIFS('LISTA DE INVENTARIO'!$K$22:$K1021,'LISTA DE INVENTARIO'!$C$22:$C1021,C209,$Q$22:$Q1021,$O$9)-SUMIFS('SEGUIMIENTO DE INVENTARIO'!$L$21:$L1211,'SEGUIMIENTO DE INVENTARIO'!$C$21:$C1211,C209),SUMIFS('LISTA DE INVENTARIO'!$K$22:$K1021,'LISTA DE INVENTARIO'!$C$22:$C1021,C209,$Q$22:$Q1021,$O$9)-SUMIFS('SEGUIMIENTO DE INVENTARIO'!$L$21:$L1211,'SEGUIMIENTO DE INVENTARIO'!$C$21:$C1211,C209)))</f>
        <v/>
      </c>
      <c r="M209" s="106"/>
      <c r="N209" s="130" t="str">
        <f t="shared" si="6"/>
        <v xml:space="preserve"> </v>
      </c>
      <c r="O209" s="129" t="str">
        <f t="shared" si="7"/>
        <v xml:space="preserve"> </v>
      </c>
      <c r="P209" s="107"/>
      <c r="Q209" s="108"/>
      <c r="R209" s="128" t="str">
        <f ca="1"/>
        <v/>
      </c>
      <c r="S209" s="109"/>
    </row>
    <row r="210" spans="2:19" ht="18" customHeight="1">
      <c r="B210" s="104">
        <v>189</v>
      </c>
      <c r="C210" s="228"/>
      <c r="D210" s="228"/>
      <c r="E210" s="228"/>
      <c r="F210" s="228"/>
      <c r="G210" s="228"/>
      <c r="H210" s="228"/>
      <c r="I210" s="228"/>
      <c r="J210" s="108"/>
      <c r="K210" s="108"/>
      <c r="L210" s="128" t="str">
        <f>IF(ISBLANK(C210),"",IF(Q210=$O$9,SUMIFS('LISTA DE INVENTARIO'!$K$22:$K1021,'LISTA DE INVENTARIO'!$C$22:$C1021,C210,$Q$22:$Q1021,$O$9)-SUMIFS('SEGUIMIENTO DE INVENTARIO'!$L$21:$L1212,'SEGUIMIENTO DE INVENTARIO'!$C$21:$C1212,C210),SUMIFS('LISTA DE INVENTARIO'!$K$22:$K1021,'LISTA DE INVENTARIO'!$C$22:$C1021,C210,$Q$22:$Q1021,$O$9)-SUMIFS('SEGUIMIENTO DE INVENTARIO'!$L$21:$L1212,'SEGUIMIENTO DE INVENTARIO'!$C$21:$C1212,C210)))</f>
        <v/>
      </c>
      <c r="M210" s="106"/>
      <c r="N210" s="130" t="str">
        <f t="shared" si="6"/>
        <v xml:space="preserve"> </v>
      </c>
      <c r="O210" s="129" t="str">
        <f t="shared" si="7"/>
        <v xml:space="preserve"> </v>
      </c>
      <c r="P210" s="107"/>
      <c r="Q210" s="108"/>
      <c r="R210" s="128" t="str">
        <f ca="1"/>
        <v/>
      </c>
      <c r="S210" s="109"/>
    </row>
    <row r="211" spans="2:19" ht="18" customHeight="1">
      <c r="B211" s="104">
        <v>190</v>
      </c>
      <c r="C211" s="228"/>
      <c r="D211" s="228"/>
      <c r="E211" s="228"/>
      <c r="F211" s="228"/>
      <c r="G211" s="228"/>
      <c r="H211" s="228"/>
      <c r="I211" s="228"/>
      <c r="J211" s="108"/>
      <c r="K211" s="108"/>
      <c r="L211" s="128" t="str">
        <f>IF(ISBLANK(C211),"",IF(Q211=$O$9,SUMIFS('LISTA DE INVENTARIO'!$K$22:$K1021,'LISTA DE INVENTARIO'!$C$22:$C1021,C211,$Q$22:$Q1021,$O$9)-SUMIFS('SEGUIMIENTO DE INVENTARIO'!$L$21:$L1213,'SEGUIMIENTO DE INVENTARIO'!$C$21:$C1213,C211),SUMIFS('LISTA DE INVENTARIO'!$K$22:$K1021,'LISTA DE INVENTARIO'!$C$22:$C1021,C211,$Q$22:$Q1021,$O$9)-SUMIFS('SEGUIMIENTO DE INVENTARIO'!$L$21:$L1213,'SEGUIMIENTO DE INVENTARIO'!$C$21:$C1213,C211)))</f>
        <v/>
      </c>
      <c r="M211" s="106"/>
      <c r="N211" s="130" t="str">
        <f t="shared" si="6"/>
        <v xml:space="preserve"> </v>
      </c>
      <c r="O211" s="129" t="str">
        <f t="shared" si="7"/>
        <v xml:space="preserve"> </v>
      </c>
      <c r="P211" s="107"/>
      <c r="Q211" s="108"/>
      <c r="R211" s="128" t="str">
        <f ca="1"/>
        <v/>
      </c>
      <c r="S211" s="109"/>
    </row>
    <row r="212" spans="2:19" ht="18" customHeight="1">
      <c r="B212" s="104">
        <v>191</v>
      </c>
      <c r="C212" s="228"/>
      <c r="D212" s="228"/>
      <c r="E212" s="228"/>
      <c r="F212" s="228"/>
      <c r="G212" s="228"/>
      <c r="H212" s="228"/>
      <c r="I212" s="228"/>
      <c r="J212" s="108"/>
      <c r="K212" s="108"/>
      <c r="L212" s="128" t="str">
        <f>IF(ISBLANK(C212),"",IF(Q212=$O$9,SUMIFS('LISTA DE INVENTARIO'!$K$22:$K1021,'LISTA DE INVENTARIO'!$C$22:$C1021,C212,$Q$22:$Q1021,$O$9)-SUMIFS('SEGUIMIENTO DE INVENTARIO'!$L$21:$L1214,'SEGUIMIENTO DE INVENTARIO'!$C$21:$C1214,C212),SUMIFS('LISTA DE INVENTARIO'!$K$22:$K1021,'LISTA DE INVENTARIO'!$C$22:$C1021,C212,$Q$22:$Q1021,$O$9)-SUMIFS('SEGUIMIENTO DE INVENTARIO'!$L$21:$L1214,'SEGUIMIENTO DE INVENTARIO'!$C$21:$C1214,C212)))</f>
        <v/>
      </c>
      <c r="M212" s="106"/>
      <c r="N212" s="130" t="str">
        <f t="shared" si="6"/>
        <v xml:space="preserve"> </v>
      </c>
      <c r="O212" s="129" t="str">
        <f t="shared" si="7"/>
        <v xml:space="preserve"> </v>
      </c>
      <c r="P212" s="107"/>
      <c r="Q212" s="108"/>
      <c r="R212" s="128" t="str">
        <f ca="1"/>
        <v/>
      </c>
      <c r="S212" s="109"/>
    </row>
    <row r="213" spans="2:19" ht="18" customHeight="1">
      <c r="B213" s="104">
        <v>192</v>
      </c>
      <c r="C213" s="228"/>
      <c r="D213" s="228"/>
      <c r="E213" s="228"/>
      <c r="F213" s="228"/>
      <c r="G213" s="228"/>
      <c r="H213" s="228"/>
      <c r="I213" s="228"/>
      <c r="J213" s="108"/>
      <c r="K213" s="108"/>
      <c r="L213" s="128" t="str">
        <f>IF(ISBLANK(C213),"",IF(Q213=$O$9,SUMIFS('LISTA DE INVENTARIO'!$K$22:$K1021,'LISTA DE INVENTARIO'!$C$22:$C1021,C213,$Q$22:$Q1021,$O$9)-SUMIFS('SEGUIMIENTO DE INVENTARIO'!$L$21:$L1215,'SEGUIMIENTO DE INVENTARIO'!$C$21:$C1215,C213),SUMIFS('LISTA DE INVENTARIO'!$K$22:$K1021,'LISTA DE INVENTARIO'!$C$22:$C1021,C213,$Q$22:$Q1021,$O$9)-SUMIFS('SEGUIMIENTO DE INVENTARIO'!$L$21:$L1215,'SEGUIMIENTO DE INVENTARIO'!$C$21:$C1215,C213)))</f>
        <v/>
      </c>
      <c r="M213" s="106"/>
      <c r="N213" s="130" t="str">
        <f t="shared" si="6"/>
        <v xml:space="preserve"> </v>
      </c>
      <c r="O213" s="129" t="str">
        <f t="shared" si="7"/>
        <v xml:space="preserve"> </v>
      </c>
      <c r="P213" s="107"/>
      <c r="Q213" s="108"/>
      <c r="R213" s="128" t="str">
        <f ca="1"/>
        <v/>
      </c>
      <c r="S213" s="109"/>
    </row>
    <row r="214" spans="2:19" ht="18" customHeight="1">
      <c r="B214" s="104">
        <v>193</v>
      </c>
      <c r="C214" s="228"/>
      <c r="D214" s="228"/>
      <c r="E214" s="228"/>
      <c r="F214" s="228"/>
      <c r="G214" s="228"/>
      <c r="H214" s="228"/>
      <c r="I214" s="228"/>
      <c r="J214" s="108"/>
      <c r="K214" s="108"/>
      <c r="L214" s="128" t="str">
        <f>IF(ISBLANK(C214),"",IF(Q214=$O$9,SUMIFS('LISTA DE INVENTARIO'!$K$22:$K1021,'LISTA DE INVENTARIO'!$C$22:$C1021,C214,$Q$22:$Q1021,$O$9)-SUMIFS('SEGUIMIENTO DE INVENTARIO'!$L$21:$L1216,'SEGUIMIENTO DE INVENTARIO'!$C$21:$C1216,C214),SUMIFS('LISTA DE INVENTARIO'!$K$22:$K1021,'LISTA DE INVENTARIO'!$C$22:$C1021,C214,$Q$22:$Q1021,$O$9)-SUMIFS('SEGUIMIENTO DE INVENTARIO'!$L$21:$L1216,'SEGUIMIENTO DE INVENTARIO'!$C$21:$C1216,C214)))</f>
        <v/>
      </c>
      <c r="M214" s="106"/>
      <c r="N214" s="130" t="str">
        <f t="shared" si="6"/>
        <v xml:space="preserve"> </v>
      </c>
      <c r="O214" s="129" t="str">
        <f t="shared" si="7"/>
        <v xml:space="preserve"> </v>
      </c>
      <c r="P214" s="107"/>
      <c r="Q214" s="108"/>
      <c r="R214" s="128" t="str">
        <f ca="1"/>
        <v/>
      </c>
      <c r="S214" s="109"/>
    </row>
    <row r="215" spans="2:19" ht="18" customHeight="1">
      <c r="B215" s="104">
        <v>194</v>
      </c>
      <c r="C215" s="228"/>
      <c r="D215" s="228"/>
      <c r="E215" s="228"/>
      <c r="F215" s="228"/>
      <c r="G215" s="228"/>
      <c r="H215" s="228"/>
      <c r="I215" s="228"/>
      <c r="J215" s="108"/>
      <c r="K215" s="108"/>
      <c r="L215" s="128" t="str">
        <f>IF(ISBLANK(C215),"",IF(Q215=$O$9,SUMIFS('LISTA DE INVENTARIO'!$K$22:$K1021,'LISTA DE INVENTARIO'!$C$22:$C1021,C215,$Q$22:$Q1021,$O$9)-SUMIFS('SEGUIMIENTO DE INVENTARIO'!$L$21:$L1217,'SEGUIMIENTO DE INVENTARIO'!$C$21:$C1217,C215),SUMIFS('LISTA DE INVENTARIO'!$K$22:$K1021,'LISTA DE INVENTARIO'!$C$22:$C1021,C215,$Q$22:$Q1021,$O$9)-SUMIFS('SEGUIMIENTO DE INVENTARIO'!$L$21:$L1217,'SEGUIMIENTO DE INVENTARIO'!$C$21:$C1217,C215)))</f>
        <v/>
      </c>
      <c r="M215" s="106"/>
      <c r="N215" s="130" t="str">
        <f t="shared" si="6"/>
        <v xml:space="preserve"> </v>
      </c>
      <c r="O215" s="129" t="str">
        <f t="shared" si="7"/>
        <v xml:space="preserve"> </v>
      </c>
      <c r="P215" s="107"/>
      <c r="Q215" s="108"/>
      <c r="R215" s="128" t="str">
        <f ca="1"/>
        <v/>
      </c>
      <c r="S215" s="109"/>
    </row>
    <row r="216" spans="2:19" ht="18" customHeight="1">
      <c r="B216" s="104">
        <v>195</v>
      </c>
      <c r="C216" s="228"/>
      <c r="D216" s="228"/>
      <c r="E216" s="228"/>
      <c r="F216" s="228"/>
      <c r="G216" s="228"/>
      <c r="H216" s="228"/>
      <c r="I216" s="228"/>
      <c r="J216" s="108"/>
      <c r="K216" s="108"/>
      <c r="L216" s="128" t="str">
        <f>IF(ISBLANK(C216),"",IF(Q216=$O$9,SUMIFS('LISTA DE INVENTARIO'!$K$22:$K1021,'LISTA DE INVENTARIO'!$C$22:$C1021,C216,$Q$22:$Q1021,$O$9)-SUMIFS('SEGUIMIENTO DE INVENTARIO'!$L$21:$L1218,'SEGUIMIENTO DE INVENTARIO'!$C$21:$C1218,C216),SUMIFS('LISTA DE INVENTARIO'!$K$22:$K1021,'LISTA DE INVENTARIO'!$C$22:$C1021,C216,$Q$22:$Q1021,$O$9)-SUMIFS('SEGUIMIENTO DE INVENTARIO'!$L$21:$L1218,'SEGUIMIENTO DE INVENTARIO'!$C$21:$C1218,C216)))</f>
        <v/>
      </c>
      <c r="M216" s="106"/>
      <c r="N216" s="130" t="str">
        <f t="shared" ref="N216:N220" si="8">IF(ISBLANK(C216)," ",K216*M216)</f>
        <v xml:space="preserve"> </v>
      </c>
      <c r="O216" s="129" t="str">
        <f t="shared" ref="O216:O220" si="9">IF(ISBLANK(C216)," ",K216*M216+O215)</f>
        <v xml:space="preserve"> </v>
      </c>
      <c r="P216" s="107"/>
      <c r="Q216" s="108"/>
      <c r="R216" s="128" t="str">
        <f ca="1"/>
        <v/>
      </c>
      <c r="S216" s="109"/>
    </row>
    <row r="217" spans="2:19" ht="18" customHeight="1">
      <c r="B217" s="104">
        <v>196</v>
      </c>
      <c r="C217" s="228"/>
      <c r="D217" s="228"/>
      <c r="E217" s="228"/>
      <c r="F217" s="228"/>
      <c r="G217" s="228"/>
      <c r="H217" s="228"/>
      <c r="I217" s="228"/>
      <c r="J217" s="108"/>
      <c r="K217" s="108"/>
      <c r="L217" s="128" t="str">
        <f>IF(ISBLANK(C217),"",IF(Q217=$O$9,SUMIFS('LISTA DE INVENTARIO'!$K$22:$K1021,'LISTA DE INVENTARIO'!$C$22:$C1021,C217,$Q$22:$Q1021,$O$9)-SUMIFS('SEGUIMIENTO DE INVENTARIO'!$L$21:$L1219,'SEGUIMIENTO DE INVENTARIO'!$C$21:$C1219,C217),SUMIFS('LISTA DE INVENTARIO'!$K$22:$K1021,'LISTA DE INVENTARIO'!$C$22:$C1021,C217,$Q$22:$Q1021,$O$9)-SUMIFS('SEGUIMIENTO DE INVENTARIO'!$L$21:$L1219,'SEGUIMIENTO DE INVENTARIO'!$C$21:$C1219,C217)))</f>
        <v/>
      </c>
      <c r="M217" s="106"/>
      <c r="N217" s="130" t="str">
        <f t="shared" si="8"/>
        <v xml:space="preserve"> </v>
      </c>
      <c r="O217" s="129" t="str">
        <f t="shared" si="9"/>
        <v xml:space="preserve"> </v>
      </c>
      <c r="P217" s="107"/>
      <c r="Q217" s="108"/>
      <c r="R217" s="128" t="str">
        <f ca="1"/>
        <v/>
      </c>
      <c r="S217" s="109"/>
    </row>
    <row r="218" spans="2:19" ht="18" customHeight="1">
      <c r="B218" s="104">
        <v>197</v>
      </c>
      <c r="C218" s="228"/>
      <c r="D218" s="228"/>
      <c r="E218" s="228"/>
      <c r="F218" s="228"/>
      <c r="G218" s="228"/>
      <c r="H218" s="228"/>
      <c r="I218" s="228"/>
      <c r="J218" s="108"/>
      <c r="K218" s="108"/>
      <c r="L218" s="128" t="str">
        <f>IF(ISBLANK(C218),"",IF(Q218=$O$9,SUMIFS('LISTA DE INVENTARIO'!$K$22:$K1021,'LISTA DE INVENTARIO'!$C$22:$C1021,C218,$Q$22:$Q1021,$O$9)-SUMIFS('SEGUIMIENTO DE INVENTARIO'!$L$21:$L1220,'SEGUIMIENTO DE INVENTARIO'!$C$21:$C1220,C218),SUMIFS('LISTA DE INVENTARIO'!$K$22:$K1021,'LISTA DE INVENTARIO'!$C$22:$C1021,C218,$Q$22:$Q1021,$O$9)-SUMIFS('SEGUIMIENTO DE INVENTARIO'!$L$21:$L1220,'SEGUIMIENTO DE INVENTARIO'!$C$21:$C1220,C218)))</f>
        <v/>
      </c>
      <c r="M218" s="106"/>
      <c r="N218" s="130" t="str">
        <f t="shared" si="8"/>
        <v xml:space="preserve"> </v>
      </c>
      <c r="O218" s="129" t="str">
        <f t="shared" si="9"/>
        <v xml:space="preserve"> </v>
      </c>
      <c r="P218" s="107"/>
      <c r="Q218" s="108"/>
      <c r="R218" s="128" t="str">
        <f ca="1"/>
        <v/>
      </c>
      <c r="S218" s="109"/>
    </row>
    <row r="219" spans="2:19" ht="18" customHeight="1">
      <c r="B219" s="104">
        <v>198</v>
      </c>
      <c r="C219" s="228"/>
      <c r="D219" s="228"/>
      <c r="E219" s="228"/>
      <c r="F219" s="228"/>
      <c r="G219" s="228"/>
      <c r="H219" s="228"/>
      <c r="I219" s="228"/>
      <c r="J219" s="108"/>
      <c r="K219" s="108"/>
      <c r="L219" s="128" t="str">
        <f>IF(ISBLANK(C219),"",IF(Q219=$O$9,SUMIFS('LISTA DE INVENTARIO'!$K$22:$K1021,'LISTA DE INVENTARIO'!$C$22:$C1021,C219,$Q$22:$Q1021,$O$9)-SUMIFS('SEGUIMIENTO DE INVENTARIO'!$L$21:$L1221,'SEGUIMIENTO DE INVENTARIO'!$C$21:$C1221,C219),SUMIFS('LISTA DE INVENTARIO'!$K$22:$K1021,'LISTA DE INVENTARIO'!$C$22:$C1021,C219,$Q$22:$Q1021,$O$9)-SUMIFS('SEGUIMIENTO DE INVENTARIO'!$L$21:$L1221,'SEGUIMIENTO DE INVENTARIO'!$C$21:$C1221,C219)))</f>
        <v/>
      </c>
      <c r="M219" s="106"/>
      <c r="N219" s="130" t="str">
        <f t="shared" si="8"/>
        <v xml:space="preserve"> </v>
      </c>
      <c r="O219" s="129" t="str">
        <f t="shared" si="9"/>
        <v xml:space="preserve"> </v>
      </c>
      <c r="P219" s="107"/>
      <c r="Q219" s="108"/>
      <c r="R219" s="128" t="str">
        <f ca="1"/>
        <v/>
      </c>
      <c r="S219" s="109"/>
    </row>
    <row r="220" spans="2:19" ht="18" customHeight="1">
      <c r="B220" s="104">
        <v>199</v>
      </c>
      <c r="C220" s="228"/>
      <c r="D220" s="228"/>
      <c r="E220" s="228"/>
      <c r="F220" s="228"/>
      <c r="G220" s="228"/>
      <c r="H220" s="228"/>
      <c r="I220" s="228"/>
      <c r="J220" s="108"/>
      <c r="K220" s="108"/>
      <c r="L220" s="128" t="str">
        <f>IF(ISBLANK(C220),"",IF(Q220=$O$9,SUMIFS('LISTA DE INVENTARIO'!$K$22:$K1021,'LISTA DE INVENTARIO'!$C$22:$C1021,C220,$Q$22:$Q1021,$O$9)-SUMIFS('SEGUIMIENTO DE INVENTARIO'!$L$21:$L1222,'SEGUIMIENTO DE INVENTARIO'!$C$21:$C1222,C220),SUMIFS('LISTA DE INVENTARIO'!$K$22:$K1021,'LISTA DE INVENTARIO'!$C$22:$C1021,C220,$Q$22:$Q1021,$O$9)-SUMIFS('SEGUIMIENTO DE INVENTARIO'!$L$21:$L1222,'SEGUIMIENTO DE INVENTARIO'!$C$21:$C1222,C220)))</f>
        <v/>
      </c>
      <c r="M220" s="106"/>
      <c r="N220" s="130" t="str">
        <f t="shared" si="8"/>
        <v xml:space="preserve"> </v>
      </c>
      <c r="O220" s="129" t="str">
        <f t="shared" si="9"/>
        <v xml:space="preserve"> </v>
      </c>
      <c r="P220" s="107"/>
      <c r="Q220" s="108"/>
      <c r="R220" s="128" t="str">
        <f ca="1"/>
        <v/>
      </c>
      <c r="S220" s="109"/>
    </row>
    <row r="221" spans="2:19" ht="18" customHeight="1">
      <c r="B221" s="104">
        <v>200</v>
      </c>
      <c r="C221" s="228"/>
      <c r="D221" s="228"/>
      <c r="E221" s="228"/>
      <c r="F221" s="228"/>
      <c r="G221" s="228"/>
      <c r="H221" s="228"/>
      <c r="I221" s="228"/>
      <c r="J221" s="108"/>
      <c r="K221" s="108"/>
      <c r="L221" s="128" t="str">
        <f>IF(ISBLANK(C221),"",IF(Q221=$O$9,SUMIFS('LISTA DE INVENTARIO'!$K$22:$K1022,'LISTA DE INVENTARIO'!$C$22:$C1022,C221,$Q$22:$Q1022,$O$9)-SUMIFS('SEGUIMIENTO DE INVENTARIO'!$L$21:$L1223,'SEGUIMIENTO DE INVENTARIO'!$C$21:$C1223,C221),SUMIFS('LISTA DE INVENTARIO'!$K$22:$K1022,'LISTA DE INVENTARIO'!$C$22:$C1022,C221,$Q$22:$Q1022,$O$9)-SUMIFS('SEGUIMIENTO DE INVENTARIO'!$L$21:$L1223,'SEGUIMIENTO DE INVENTARIO'!$C$21:$C1223,C221)))</f>
        <v/>
      </c>
      <c r="M221" s="106"/>
      <c r="N221" s="130" t="str">
        <f t="shared" ref="N221:N284" si="10">IF(ISBLANK(C221)," ",K221*M221)</f>
        <v xml:space="preserve"> </v>
      </c>
      <c r="O221" s="129" t="str">
        <f t="shared" ref="O221:O284" si="11">IF(ISBLANK(C221)," ",K221*M221+O220)</f>
        <v xml:space="preserve"> </v>
      </c>
      <c r="P221" s="107"/>
      <c r="Q221" s="108"/>
      <c r="R221" s="128" t="str">
        <f ca="1"/>
        <v/>
      </c>
      <c r="S221" s="109"/>
    </row>
    <row r="222" spans="2:19" ht="18" customHeight="1">
      <c r="B222" s="104">
        <v>201</v>
      </c>
      <c r="C222" s="228"/>
      <c r="D222" s="228"/>
      <c r="E222" s="228"/>
      <c r="F222" s="228"/>
      <c r="G222" s="228"/>
      <c r="H222" s="228"/>
      <c r="I222" s="228"/>
      <c r="J222" s="108"/>
      <c r="K222" s="108"/>
      <c r="L222" s="128" t="str">
        <f>IF(ISBLANK(C222),"",IF(Q222=$O$9,SUMIFS('LISTA DE INVENTARIO'!$K$22:$K1023,'LISTA DE INVENTARIO'!$C$22:$C1023,C222,$Q$22:$Q1023,$O$9)-SUMIFS('SEGUIMIENTO DE INVENTARIO'!$L$21:$L1224,'SEGUIMIENTO DE INVENTARIO'!$C$21:$C1224,C222),SUMIFS('LISTA DE INVENTARIO'!$K$22:$K1023,'LISTA DE INVENTARIO'!$C$22:$C1023,C222,$Q$22:$Q1023,$O$9)-SUMIFS('SEGUIMIENTO DE INVENTARIO'!$L$21:$L1224,'SEGUIMIENTO DE INVENTARIO'!$C$21:$C1224,C222)))</f>
        <v/>
      </c>
      <c r="M222" s="106"/>
      <c r="N222" s="130" t="str">
        <f t="shared" si="10"/>
        <v xml:space="preserve"> </v>
      </c>
      <c r="O222" s="129" t="str">
        <f t="shared" si="11"/>
        <v xml:space="preserve"> </v>
      </c>
      <c r="P222" s="107"/>
      <c r="Q222" s="108"/>
      <c r="R222" s="128" t="str">
        <f ca="1"/>
        <v/>
      </c>
      <c r="S222" s="109"/>
    </row>
    <row r="223" spans="2:19" ht="18" customHeight="1">
      <c r="B223" s="104">
        <v>202</v>
      </c>
      <c r="C223" s="228"/>
      <c r="D223" s="228"/>
      <c r="E223" s="228"/>
      <c r="F223" s="228"/>
      <c r="G223" s="228"/>
      <c r="H223" s="228"/>
      <c r="I223" s="228"/>
      <c r="J223" s="108"/>
      <c r="K223" s="108"/>
      <c r="L223" s="128" t="str">
        <f>IF(ISBLANK(C223),"",IF(Q223=$O$9,SUMIFS('LISTA DE INVENTARIO'!$K$22:$K1024,'LISTA DE INVENTARIO'!$C$22:$C1024,C223,$Q$22:$Q1024,$O$9)-SUMIFS('SEGUIMIENTO DE INVENTARIO'!$L$21:$L1225,'SEGUIMIENTO DE INVENTARIO'!$C$21:$C1225,C223),SUMIFS('LISTA DE INVENTARIO'!$K$22:$K1024,'LISTA DE INVENTARIO'!$C$22:$C1024,C223,$Q$22:$Q1024,$O$9)-SUMIFS('SEGUIMIENTO DE INVENTARIO'!$L$21:$L1225,'SEGUIMIENTO DE INVENTARIO'!$C$21:$C1225,C223)))</f>
        <v/>
      </c>
      <c r="M223" s="106"/>
      <c r="N223" s="130" t="str">
        <f t="shared" si="10"/>
        <v xml:space="preserve"> </v>
      </c>
      <c r="O223" s="129" t="str">
        <f t="shared" si="11"/>
        <v xml:space="preserve"> </v>
      </c>
      <c r="P223" s="107"/>
      <c r="Q223" s="108"/>
      <c r="R223" s="128" t="str">
        <f ca="1"/>
        <v/>
      </c>
      <c r="S223" s="109"/>
    </row>
    <row r="224" spans="2:19" ht="18" customHeight="1">
      <c r="B224" s="104">
        <v>203</v>
      </c>
      <c r="C224" s="228"/>
      <c r="D224" s="228"/>
      <c r="E224" s="228"/>
      <c r="F224" s="228"/>
      <c r="G224" s="228"/>
      <c r="H224" s="228"/>
      <c r="I224" s="228"/>
      <c r="J224" s="108"/>
      <c r="K224" s="108"/>
      <c r="L224" s="128" t="str">
        <f>IF(ISBLANK(C224),"",IF(Q224=$O$9,SUMIFS('LISTA DE INVENTARIO'!$K$22:$K1025,'LISTA DE INVENTARIO'!$C$22:$C1025,C224,$Q$22:$Q1025,$O$9)-SUMIFS('SEGUIMIENTO DE INVENTARIO'!$L$21:$L1226,'SEGUIMIENTO DE INVENTARIO'!$C$21:$C1226,C224),SUMIFS('LISTA DE INVENTARIO'!$K$22:$K1025,'LISTA DE INVENTARIO'!$C$22:$C1025,C224,$Q$22:$Q1025,$O$9)-SUMIFS('SEGUIMIENTO DE INVENTARIO'!$L$21:$L1226,'SEGUIMIENTO DE INVENTARIO'!$C$21:$C1226,C224)))</f>
        <v/>
      </c>
      <c r="M224" s="106"/>
      <c r="N224" s="130" t="str">
        <f t="shared" si="10"/>
        <v xml:space="preserve"> </v>
      </c>
      <c r="O224" s="129" t="str">
        <f t="shared" si="11"/>
        <v xml:space="preserve"> </v>
      </c>
      <c r="P224" s="107"/>
      <c r="Q224" s="108"/>
      <c r="R224" s="128" t="str">
        <f ca="1"/>
        <v/>
      </c>
      <c r="S224" s="109"/>
    </row>
    <row r="225" spans="2:19" ht="18" customHeight="1">
      <c r="B225" s="104">
        <v>204</v>
      </c>
      <c r="C225" s="228"/>
      <c r="D225" s="228"/>
      <c r="E225" s="228"/>
      <c r="F225" s="228"/>
      <c r="G225" s="228"/>
      <c r="H225" s="228"/>
      <c r="I225" s="228"/>
      <c r="J225" s="108"/>
      <c r="K225" s="108"/>
      <c r="L225" s="128" t="str">
        <f>IF(ISBLANK(C225),"",IF(Q225=$O$9,SUMIFS('LISTA DE INVENTARIO'!$K$22:$K1026,'LISTA DE INVENTARIO'!$C$22:$C1026,C225,$Q$22:$Q1026,$O$9)-SUMIFS('SEGUIMIENTO DE INVENTARIO'!$L$21:$L1227,'SEGUIMIENTO DE INVENTARIO'!$C$21:$C1227,C225),SUMIFS('LISTA DE INVENTARIO'!$K$22:$K1026,'LISTA DE INVENTARIO'!$C$22:$C1026,C225,$Q$22:$Q1026,$O$9)-SUMIFS('SEGUIMIENTO DE INVENTARIO'!$L$21:$L1227,'SEGUIMIENTO DE INVENTARIO'!$C$21:$C1227,C225)))</f>
        <v/>
      </c>
      <c r="M225" s="106"/>
      <c r="N225" s="130" t="str">
        <f t="shared" si="10"/>
        <v xml:space="preserve"> </v>
      </c>
      <c r="O225" s="129" t="str">
        <f t="shared" si="11"/>
        <v xml:space="preserve"> </v>
      </c>
      <c r="P225" s="107"/>
      <c r="Q225" s="108"/>
      <c r="R225" s="128" t="str">
        <f ca="1"/>
        <v/>
      </c>
      <c r="S225" s="109"/>
    </row>
    <row r="226" spans="2:19" ht="18" customHeight="1">
      <c r="B226" s="104">
        <v>205</v>
      </c>
      <c r="C226" s="228"/>
      <c r="D226" s="228"/>
      <c r="E226" s="228"/>
      <c r="F226" s="228"/>
      <c r="G226" s="228"/>
      <c r="H226" s="228"/>
      <c r="I226" s="228"/>
      <c r="J226" s="108"/>
      <c r="K226" s="108"/>
      <c r="L226" s="128" t="str">
        <f>IF(ISBLANK(C226),"",IF(Q226=$O$9,SUMIFS('LISTA DE INVENTARIO'!$K$22:$K1027,'LISTA DE INVENTARIO'!$C$22:$C1027,C226,$Q$22:$Q1027,$O$9)-SUMIFS('SEGUIMIENTO DE INVENTARIO'!$L$21:$L1228,'SEGUIMIENTO DE INVENTARIO'!$C$21:$C1228,C226),SUMIFS('LISTA DE INVENTARIO'!$K$22:$K1027,'LISTA DE INVENTARIO'!$C$22:$C1027,C226,$Q$22:$Q1027,$O$9)-SUMIFS('SEGUIMIENTO DE INVENTARIO'!$L$21:$L1228,'SEGUIMIENTO DE INVENTARIO'!$C$21:$C1228,C226)))</f>
        <v/>
      </c>
      <c r="M226" s="106"/>
      <c r="N226" s="130" t="str">
        <f t="shared" si="10"/>
        <v xml:space="preserve"> </v>
      </c>
      <c r="O226" s="129" t="str">
        <f t="shared" si="11"/>
        <v xml:space="preserve"> </v>
      </c>
      <c r="P226" s="107"/>
      <c r="Q226" s="108"/>
      <c r="R226" s="128" t="str">
        <f ca="1"/>
        <v/>
      </c>
      <c r="S226" s="109"/>
    </row>
    <row r="227" spans="2:19" ht="18" customHeight="1">
      <c r="B227" s="104">
        <v>206</v>
      </c>
      <c r="C227" s="228"/>
      <c r="D227" s="228"/>
      <c r="E227" s="228"/>
      <c r="F227" s="228"/>
      <c r="G227" s="228"/>
      <c r="H227" s="228"/>
      <c r="I227" s="228"/>
      <c r="J227" s="108"/>
      <c r="K227" s="108"/>
      <c r="L227" s="128" t="str">
        <f>IF(ISBLANK(C227),"",IF(Q227=$O$9,SUMIFS('LISTA DE INVENTARIO'!$K$22:$K1028,'LISTA DE INVENTARIO'!$C$22:$C1028,C227,$Q$22:$Q1028,$O$9)-SUMIFS('SEGUIMIENTO DE INVENTARIO'!$L$21:$L1229,'SEGUIMIENTO DE INVENTARIO'!$C$21:$C1229,C227),SUMIFS('LISTA DE INVENTARIO'!$K$22:$K1028,'LISTA DE INVENTARIO'!$C$22:$C1028,C227,$Q$22:$Q1028,$O$9)-SUMIFS('SEGUIMIENTO DE INVENTARIO'!$L$21:$L1229,'SEGUIMIENTO DE INVENTARIO'!$C$21:$C1229,C227)))</f>
        <v/>
      </c>
      <c r="M227" s="106"/>
      <c r="N227" s="130" t="str">
        <f t="shared" si="10"/>
        <v xml:space="preserve"> </v>
      </c>
      <c r="O227" s="129" t="str">
        <f t="shared" si="11"/>
        <v xml:space="preserve"> </v>
      </c>
      <c r="P227" s="107"/>
      <c r="Q227" s="108"/>
      <c r="R227" s="128" t="str">
        <f ca="1"/>
        <v/>
      </c>
      <c r="S227" s="109"/>
    </row>
    <row r="228" spans="2:19" ht="18" customHeight="1">
      <c r="B228" s="104">
        <v>207</v>
      </c>
      <c r="C228" s="228"/>
      <c r="D228" s="228"/>
      <c r="E228" s="228"/>
      <c r="F228" s="228"/>
      <c r="G228" s="228"/>
      <c r="H228" s="228"/>
      <c r="I228" s="228"/>
      <c r="J228" s="108"/>
      <c r="K228" s="108"/>
      <c r="L228" s="128" t="str">
        <f>IF(ISBLANK(C228),"",IF(Q228=$O$9,SUMIFS('LISTA DE INVENTARIO'!$K$22:$K1029,'LISTA DE INVENTARIO'!$C$22:$C1029,C228,$Q$22:$Q1029,$O$9)-SUMIFS('SEGUIMIENTO DE INVENTARIO'!$L$21:$L1230,'SEGUIMIENTO DE INVENTARIO'!$C$21:$C1230,C228),SUMIFS('LISTA DE INVENTARIO'!$K$22:$K1029,'LISTA DE INVENTARIO'!$C$22:$C1029,C228,$Q$22:$Q1029,$O$9)-SUMIFS('SEGUIMIENTO DE INVENTARIO'!$L$21:$L1230,'SEGUIMIENTO DE INVENTARIO'!$C$21:$C1230,C228)))</f>
        <v/>
      </c>
      <c r="M228" s="106"/>
      <c r="N228" s="130" t="str">
        <f t="shared" si="10"/>
        <v xml:space="preserve"> </v>
      </c>
      <c r="O228" s="129" t="str">
        <f t="shared" si="11"/>
        <v xml:space="preserve"> </v>
      </c>
      <c r="P228" s="107"/>
      <c r="Q228" s="108"/>
      <c r="R228" s="128" t="str">
        <f ca="1"/>
        <v/>
      </c>
      <c r="S228" s="109"/>
    </row>
    <row r="229" spans="2:19" ht="18" customHeight="1">
      <c r="B229" s="104">
        <v>208</v>
      </c>
      <c r="C229" s="228"/>
      <c r="D229" s="228"/>
      <c r="E229" s="228"/>
      <c r="F229" s="228"/>
      <c r="G229" s="228"/>
      <c r="H229" s="228"/>
      <c r="I229" s="228"/>
      <c r="J229" s="108"/>
      <c r="K229" s="108"/>
      <c r="L229" s="128" t="str">
        <f>IF(ISBLANK(C229),"",IF(Q229=$O$9,SUMIFS('LISTA DE INVENTARIO'!$K$22:$K1030,'LISTA DE INVENTARIO'!$C$22:$C1030,C229,$Q$22:$Q1030,$O$9)-SUMIFS('SEGUIMIENTO DE INVENTARIO'!$L$21:$L1231,'SEGUIMIENTO DE INVENTARIO'!$C$21:$C1231,C229),SUMIFS('LISTA DE INVENTARIO'!$K$22:$K1030,'LISTA DE INVENTARIO'!$C$22:$C1030,C229,$Q$22:$Q1030,$O$9)-SUMIFS('SEGUIMIENTO DE INVENTARIO'!$L$21:$L1231,'SEGUIMIENTO DE INVENTARIO'!$C$21:$C1231,C229)))</f>
        <v/>
      </c>
      <c r="M229" s="106"/>
      <c r="N229" s="130" t="str">
        <f t="shared" si="10"/>
        <v xml:space="preserve"> </v>
      </c>
      <c r="O229" s="129" t="str">
        <f t="shared" si="11"/>
        <v xml:space="preserve"> </v>
      </c>
      <c r="P229" s="107"/>
      <c r="Q229" s="108"/>
      <c r="R229" s="128" t="str">
        <f ca="1"/>
        <v/>
      </c>
      <c r="S229" s="109"/>
    </row>
    <row r="230" spans="2:19" ht="18" customHeight="1">
      <c r="B230" s="104">
        <v>209</v>
      </c>
      <c r="C230" s="228"/>
      <c r="D230" s="228"/>
      <c r="E230" s="228"/>
      <c r="F230" s="228"/>
      <c r="G230" s="228"/>
      <c r="H230" s="228"/>
      <c r="I230" s="228"/>
      <c r="J230" s="108"/>
      <c r="K230" s="108"/>
      <c r="L230" s="128" t="str">
        <f>IF(ISBLANK(C230),"",IF(Q230=$O$9,SUMIFS('LISTA DE INVENTARIO'!$K$22:$K1031,'LISTA DE INVENTARIO'!$C$22:$C1031,C230,$Q$22:$Q1031,$O$9)-SUMIFS('SEGUIMIENTO DE INVENTARIO'!$L$21:$L1232,'SEGUIMIENTO DE INVENTARIO'!$C$21:$C1232,C230),SUMIFS('LISTA DE INVENTARIO'!$K$22:$K1031,'LISTA DE INVENTARIO'!$C$22:$C1031,C230,$Q$22:$Q1031,$O$9)-SUMIFS('SEGUIMIENTO DE INVENTARIO'!$L$21:$L1232,'SEGUIMIENTO DE INVENTARIO'!$C$21:$C1232,C230)))</f>
        <v/>
      </c>
      <c r="M230" s="106"/>
      <c r="N230" s="130" t="str">
        <f t="shared" si="10"/>
        <v xml:space="preserve"> </v>
      </c>
      <c r="O230" s="129" t="str">
        <f t="shared" si="11"/>
        <v xml:space="preserve"> </v>
      </c>
      <c r="P230" s="107"/>
      <c r="Q230" s="108"/>
      <c r="R230" s="128" t="str">
        <f ca="1"/>
        <v/>
      </c>
      <c r="S230" s="109"/>
    </row>
    <row r="231" spans="2:19" ht="18" customHeight="1">
      <c r="B231" s="104">
        <v>210</v>
      </c>
      <c r="C231" s="228"/>
      <c r="D231" s="228"/>
      <c r="E231" s="228"/>
      <c r="F231" s="228"/>
      <c r="G231" s="228"/>
      <c r="H231" s="228"/>
      <c r="I231" s="228"/>
      <c r="J231" s="108"/>
      <c r="K231" s="108"/>
      <c r="L231" s="128" t="str">
        <f>IF(ISBLANK(C231),"",IF(Q231=$O$9,SUMIFS('LISTA DE INVENTARIO'!$K$22:$K1032,'LISTA DE INVENTARIO'!$C$22:$C1032,C231,$Q$22:$Q1032,$O$9)-SUMIFS('SEGUIMIENTO DE INVENTARIO'!$L$21:$L1233,'SEGUIMIENTO DE INVENTARIO'!$C$21:$C1233,C231),SUMIFS('LISTA DE INVENTARIO'!$K$22:$K1032,'LISTA DE INVENTARIO'!$C$22:$C1032,C231,$Q$22:$Q1032,$O$9)-SUMIFS('SEGUIMIENTO DE INVENTARIO'!$L$21:$L1233,'SEGUIMIENTO DE INVENTARIO'!$C$21:$C1233,C231)))</f>
        <v/>
      </c>
      <c r="M231" s="106"/>
      <c r="N231" s="130" t="str">
        <f t="shared" si="10"/>
        <v xml:space="preserve"> </v>
      </c>
      <c r="O231" s="129" t="str">
        <f t="shared" si="11"/>
        <v xml:space="preserve"> </v>
      </c>
      <c r="P231" s="107"/>
      <c r="Q231" s="108"/>
      <c r="R231" s="128" t="str">
        <f ca="1"/>
        <v/>
      </c>
      <c r="S231" s="109"/>
    </row>
    <row r="232" spans="2:19" ht="18" customHeight="1">
      <c r="B232" s="104">
        <v>211</v>
      </c>
      <c r="C232" s="228"/>
      <c r="D232" s="228"/>
      <c r="E232" s="228"/>
      <c r="F232" s="228"/>
      <c r="G232" s="228"/>
      <c r="H232" s="228"/>
      <c r="I232" s="228"/>
      <c r="J232" s="108"/>
      <c r="K232" s="108"/>
      <c r="L232" s="128" t="str">
        <f>IF(ISBLANK(C232),"",IF(Q232=$O$9,SUMIFS('LISTA DE INVENTARIO'!$K$22:$K1033,'LISTA DE INVENTARIO'!$C$22:$C1033,C232,$Q$22:$Q1033,$O$9)-SUMIFS('SEGUIMIENTO DE INVENTARIO'!$L$21:$L1234,'SEGUIMIENTO DE INVENTARIO'!$C$21:$C1234,C232),SUMIFS('LISTA DE INVENTARIO'!$K$22:$K1033,'LISTA DE INVENTARIO'!$C$22:$C1033,C232,$Q$22:$Q1033,$O$9)-SUMIFS('SEGUIMIENTO DE INVENTARIO'!$L$21:$L1234,'SEGUIMIENTO DE INVENTARIO'!$C$21:$C1234,C232)))</f>
        <v/>
      </c>
      <c r="M232" s="106"/>
      <c r="N232" s="130" t="str">
        <f t="shared" si="10"/>
        <v xml:space="preserve"> </v>
      </c>
      <c r="O232" s="129" t="str">
        <f t="shared" si="11"/>
        <v xml:space="preserve"> </v>
      </c>
      <c r="P232" s="107"/>
      <c r="Q232" s="108"/>
      <c r="R232" s="128" t="str">
        <f ca="1"/>
        <v/>
      </c>
      <c r="S232" s="109"/>
    </row>
    <row r="233" spans="2:19" ht="18" customHeight="1">
      <c r="B233" s="104">
        <v>212</v>
      </c>
      <c r="C233" s="228"/>
      <c r="D233" s="228"/>
      <c r="E233" s="228"/>
      <c r="F233" s="228"/>
      <c r="G233" s="228"/>
      <c r="H233" s="228"/>
      <c r="I233" s="228"/>
      <c r="J233" s="108"/>
      <c r="K233" s="108"/>
      <c r="L233" s="128" t="str">
        <f>IF(ISBLANK(C233),"",IF(Q233=$O$9,SUMIFS('LISTA DE INVENTARIO'!$K$22:$K1034,'LISTA DE INVENTARIO'!$C$22:$C1034,C233,$Q$22:$Q1034,$O$9)-SUMIFS('SEGUIMIENTO DE INVENTARIO'!$L$21:$L1235,'SEGUIMIENTO DE INVENTARIO'!$C$21:$C1235,C233),SUMIFS('LISTA DE INVENTARIO'!$K$22:$K1034,'LISTA DE INVENTARIO'!$C$22:$C1034,C233,$Q$22:$Q1034,$O$9)-SUMIFS('SEGUIMIENTO DE INVENTARIO'!$L$21:$L1235,'SEGUIMIENTO DE INVENTARIO'!$C$21:$C1235,C233)))</f>
        <v/>
      </c>
      <c r="M233" s="106"/>
      <c r="N233" s="130" t="str">
        <f t="shared" si="10"/>
        <v xml:space="preserve"> </v>
      </c>
      <c r="O233" s="129" t="str">
        <f t="shared" si="11"/>
        <v xml:space="preserve"> </v>
      </c>
      <c r="P233" s="107"/>
      <c r="Q233" s="108"/>
      <c r="R233" s="128" t="str">
        <f ca="1"/>
        <v/>
      </c>
      <c r="S233" s="109"/>
    </row>
    <row r="234" spans="2:19" ht="18" customHeight="1">
      <c r="B234" s="104">
        <v>213</v>
      </c>
      <c r="C234" s="228"/>
      <c r="D234" s="228"/>
      <c r="E234" s="228"/>
      <c r="F234" s="228"/>
      <c r="G234" s="228"/>
      <c r="H234" s="228"/>
      <c r="I234" s="228"/>
      <c r="J234" s="108"/>
      <c r="K234" s="108"/>
      <c r="L234" s="128" t="str">
        <f>IF(ISBLANK(C234),"",IF(Q234=$O$9,SUMIFS('LISTA DE INVENTARIO'!$K$22:$K1035,'LISTA DE INVENTARIO'!$C$22:$C1035,C234,$Q$22:$Q1035,$O$9)-SUMIFS('SEGUIMIENTO DE INVENTARIO'!$L$21:$L1236,'SEGUIMIENTO DE INVENTARIO'!$C$21:$C1236,C234),SUMIFS('LISTA DE INVENTARIO'!$K$22:$K1035,'LISTA DE INVENTARIO'!$C$22:$C1035,C234,$Q$22:$Q1035,$O$9)-SUMIFS('SEGUIMIENTO DE INVENTARIO'!$L$21:$L1236,'SEGUIMIENTO DE INVENTARIO'!$C$21:$C1236,C234)))</f>
        <v/>
      </c>
      <c r="M234" s="106"/>
      <c r="N234" s="130" t="str">
        <f t="shared" si="10"/>
        <v xml:space="preserve"> </v>
      </c>
      <c r="O234" s="129" t="str">
        <f t="shared" si="11"/>
        <v xml:space="preserve"> </v>
      </c>
      <c r="P234" s="107"/>
      <c r="Q234" s="108"/>
      <c r="R234" s="128" t="str">
        <f ca="1"/>
        <v/>
      </c>
      <c r="S234" s="109"/>
    </row>
    <row r="235" spans="2:19" ht="18" customHeight="1">
      <c r="B235" s="104">
        <v>214</v>
      </c>
      <c r="C235" s="228"/>
      <c r="D235" s="228"/>
      <c r="E235" s="228"/>
      <c r="F235" s="228"/>
      <c r="G235" s="228"/>
      <c r="H235" s="228"/>
      <c r="I235" s="228"/>
      <c r="J235" s="108"/>
      <c r="K235" s="108"/>
      <c r="L235" s="128" t="str">
        <f>IF(ISBLANK(C235),"",IF(Q235=$O$9,SUMIFS('LISTA DE INVENTARIO'!$K$22:$K1036,'LISTA DE INVENTARIO'!$C$22:$C1036,C235,$Q$22:$Q1036,$O$9)-SUMIFS('SEGUIMIENTO DE INVENTARIO'!$L$21:$L1237,'SEGUIMIENTO DE INVENTARIO'!$C$21:$C1237,C235),SUMIFS('LISTA DE INVENTARIO'!$K$22:$K1036,'LISTA DE INVENTARIO'!$C$22:$C1036,C235,$Q$22:$Q1036,$O$9)-SUMIFS('SEGUIMIENTO DE INVENTARIO'!$L$21:$L1237,'SEGUIMIENTO DE INVENTARIO'!$C$21:$C1237,C235)))</f>
        <v/>
      </c>
      <c r="M235" s="106"/>
      <c r="N235" s="130" t="str">
        <f t="shared" si="10"/>
        <v xml:space="preserve"> </v>
      </c>
      <c r="O235" s="129" t="str">
        <f t="shared" si="11"/>
        <v xml:space="preserve"> </v>
      </c>
      <c r="P235" s="107"/>
      <c r="Q235" s="108"/>
      <c r="R235" s="128" t="str">
        <f ca="1"/>
        <v/>
      </c>
      <c r="S235" s="109"/>
    </row>
    <row r="236" spans="2:19" ht="18" customHeight="1">
      <c r="B236" s="104">
        <v>215</v>
      </c>
      <c r="C236" s="228"/>
      <c r="D236" s="228"/>
      <c r="E236" s="228"/>
      <c r="F236" s="228"/>
      <c r="G236" s="228"/>
      <c r="H236" s="228"/>
      <c r="I236" s="228"/>
      <c r="J236" s="108"/>
      <c r="K236" s="108"/>
      <c r="L236" s="128" t="str">
        <f>IF(ISBLANK(C236),"",IF(Q236=$O$9,SUMIFS('LISTA DE INVENTARIO'!$K$22:$K1037,'LISTA DE INVENTARIO'!$C$22:$C1037,C236,$Q$22:$Q1037,$O$9)-SUMIFS('SEGUIMIENTO DE INVENTARIO'!$L$21:$L1238,'SEGUIMIENTO DE INVENTARIO'!$C$21:$C1238,C236),SUMIFS('LISTA DE INVENTARIO'!$K$22:$K1037,'LISTA DE INVENTARIO'!$C$22:$C1037,C236,$Q$22:$Q1037,$O$9)-SUMIFS('SEGUIMIENTO DE INVENTARIO'!$L$21:$L1238,'SEGUIMIENTO DE INVENTARIO'!$C$21:$C1238,C236)))</f>
        <v/>
      </c>
      <c r="M236" s="106"/>
      <c r="N236" s="130" t="str">
        <f t="shared" si="10"/>
        <v xml:space="preserve"> </v>
      </c>
      <c r="O236" s="129" t="str">
        <f t="shared" si="11"/>
        <v xml:space="preserve"> </v>
      </c>
      <c r="P236" s="107"/>
      <c r="Q236" s="108"/>
      <c r="R236" s="128" t="str">
        <f ca="1"/>
        <v/>
      </c>
      <c r="S236" s="109"/>
    </row>
    <row r="237" spans="2:19" ht="18" customHeight="1">
      <c r="B237" s="104">
        <v>216</v>
      </c>
      <c r="C237" s="228"/>
      <c r="D237" s="228"/>
      <c r="E237" s="228"/>
      <c r="F237" s="228"/>
      <c r="G237" s="228"/>
      <c r="H237" s="228"/>
      <c r="I237" s="228"/>
      <c r="J237" s="108"/>
      <c r="K237" s="108"/>
      <c r="L237" s="128" t="str">
        <f>IF(ISBLANK(C237),"",IF(Q237=$O$9,SUMIFS('LISTA DE INVENTARIO'!$K$22:$K1038,'LISTA DE INVENTARIO'!$C$22:$C1038,C237,$Q$22:$Q1038,$O$9)-SUMIFS('SEGUIMIENTO DE INVENTARIO'!$L$21:$L1239,'SEGUIMIENTO DE INVENTARIO'!$C$21:$C1239,C237),SUMIFS('LISTA DE INVENTARIO'!$K$22:$K1038,'LISTA DE INVENTARIO'!$C$22:$C1038,C237,$Q$22:$Q1038,$O$9)-SUMIFS('SEGUIMIENTO DE INVENTARIO'!$L$21:$L1239,'SEGUIMIENTO DE INVENTARIO'!$C$21:$C1239,C237)))</f>
        <v/>
      </c>
      <c r="M237" s="106"/>
      <c r="N237" s="130" t="str">
        <f t="shared" si="10"/>
        <v xml:space="preserve"> </v>
      </c>
      <c r="O237" s="129" t="str">
        <f t="shared" si="11"/>
        <v xml:space="preserve"> </v>
      </c>
      <c r="P237" s="107"/>
      <c r="Q237" s="108"/>
      <c r="R237" s="128" t="str">
        <f ca="1"/>
        <v/>
      </c>
      <c r="S237" s="109"/>
    </row>
    <row r="238" spans="2:19" ht="18" customHeight="1">
      <c r="B238" s="104">
        <v>217</v>
      </c>
      <c r="C238" s="228"/>
      <c r="D238" s="228"/>
      <c r="E238" s="228"/>
      <c r="F238" s="228"/>
      <c r="G238" s="228"/>
      <c r="H238" s="228"/>
      <c r="I238" s="228"/>
      <c r="J238" s="108"/>
      <c r="K238" s="108"/>
      <c r="L238" s="128" t="str">
        <f>IF(ISBLANK(C238),"",IF(Q238=$O$9,SUMIFS('LISTA DE INVENTARIO'!$K$22:$K1039,'LISTA DE INVENTARIO'!$C$22:$C1039,C238,$Q$22:$Q1039,$O$9)-SUMIFS('SEGUIMIENTO DE INVENTARIO'!$L$21:$L1240,'SEGUIMIENTO DE INVENTARIO'!$C$21:$C1240,C238),SUMIFS('LISTA DE INVENTARIO'!$K$22:$K1039,'LISTA DE INVENTARIO'!$C$22:$C1039,C238,$Q$22:$Q1039,$O$9)-SUMIFS('SEGUIMIENTO DE INVENTARIO'!$L$21:$L1240,'SEGUIMIENTO DE INVENTARIO'!$C$21:$C1240,C238)))</f>
        <v/>
      </c>
      <c r="M238" s="106"/>
      <c r="N238" s="130" t="str">
        <f t="shared" si="10"/>
        <v xml:space="preserve"> </v>
      </c>
      <c r="O238" s="129" t="str">
        <f t="shared" si="11"/>
        <v xml:space="preserve"> </v>
      </c>
      <c r="P238" s="107"/>
      <c r="Q238" s="108"/>
      <c r="R238" s="128" t="str">
        <f ca="1"/>
        <v/>
      </c>
      <c r="S238" s="109"/>
    </row>
    <row r="239" spans="2:19" ht="18" customHeight="1">
      <c r="B239" s="104">
        <v>218</v>
      </c>
      <c r="C239" s="228"/>
      <c r="D239" s="228"/>
      <c r="E239" s="228"/>
      <c r="F239" s="228"/>
      <c r="G239" s="228"/>
      <c r="H239" s="228"/>
      <c r="I239" s="228"/>
      <c r="J239" s="108"/>
      <c r="K239" s="108"/>
      <c r="L239" s="128" t="str">
        <f>IF(ISBLANK(C239),"",IF(Q239=$O$9,SUMIFS('LISTA DE INVENTARIO'!$K$22:$K1040,'LISTA DE INVENTARIO'!$C$22:$C1040,C239,$Q$22:$Q1040,$O$9)-SUMIFS('SEGUIMIENTO DE INVENTARIO'!$L$21:$L1241,'SEGUIMIENTO DE INVENTARIO'!$C$21:$C1241,C239),SUMIFS('LISTA DE INVENTARIO'!$K$22:$K1040,'LISTA DE INVENTARIO'!$C$22:$C1040,C239,$Q$22:$Q1040,$O$9)-SUMIFS('SEGUIMIENTO DE INVENTARIO'!$L$21:$L1241,'SEGUIMIENTO DE INVENTARIO'!$C$21:$C1241,C239)))</f>
        <v/>
      </c>
      <c r="M239" s="106"/>
      <c r="N239" s="130" t="str">
        <f t="shared" si="10"/>
        <v xml:space="preserve"> </v>
      </c>
      <c r="O239" s="129" t="str">
        <f t="shared" si="11"/>
        <v xml:space="preserve"> </v>
      </c>
      <c r="P239" s="107"/>
      <c r="Q239" s="108"/>
      <c r="R239" s="128" t="str">
        <f ca="1"/>
        <v/>
      </c>
      <c r="S239" s="109"/>
    </row>
    <row r="240" spans="2:19" ht="18" customHeight="1">
      <c r="B240" s="104">
        <v>219</v>
      </c>
      <c r="C240" s="228"/>
      <c r="D240" s="228"/>
      <c r="E240" s="228"/>
      <c r="F240" s="228"/>
      <c r="G240" s="228"/>
      <c r="H240" s="228"/>
      <c r="I240" s="228"/>
      <c r="J240" s="108"/>
      <c r="K240" s="108"/>
      <c r="L240" s="128" t="str">
        <f>IF(ISBLANK(C240),"",IF(Q240=$O$9,SUMIFS('LISTA DE INVENTARIO'!$K$22:$K1041,'LISTA DE INVENTARIO'!$C$22:$C1041,C240,$Q$22:$Q1041,$O$9)-SUMIFS('SEGUIMIENTO DE INVENTARIO'!$L$21:$L1242,'SEGUIMIENTO DE INVENTARIO'!$C$21:$C1242,C240),SUMIFS('LISTA DE INVENTARIO'!$K$22:$K1041,'LISTA DE INVENTARIO'!$C$22:$C1041,C240,$Q$22:$Q1041,$O$9)-SUMIFS('SEGUIMIENTO DE INVENTARIO'!$L$21:$L1242,'SEGUIMIENTO DE INVENTARIO'!$C$21:$C1242,C240)))</f>
        <v/>
      </c>
      <c r="M240" s="106"/>
      <c r="N240" s="130" t="str">
        <f t="shared" si="10"/>
        <v xml:space="preserve"> </v>
      </c>
      <c r="O240" s="129" t="str">
        <f t="shared" si="11"/>
        <v xml:space="preserve"> </v>
      </c>
      <c r="P240" s="107"/>
      <c r="Q240" s="108"/>
      <c r="R240" s="128" t="str">
        <f ca="1"/>
        <v/>
      </c>
      <c r="S240" s="109"/>
    </row>
    <row r="241" spans="2:19" ht="18" customHeight="1">
      <c r="B241" s="104">
        <v>220</v>
      </c>
      <c r="C241" s="228"/>
      <c r="D241" s="228"/>
      <c r="E241" s="228"/>
      <c r="F241" s="228"/>
      <c r="G241" s="228"/>
      <c r="H241" s="228"/>
      <c r="I241" s="228"/>
      <c r="J241" s="108"/>
      <c r="K241" s="108"/>
      <c r="L241" s="128" t="str">
        <f>IF(ISBLANK(C241),"",IF(Q241=$O$9,SUMIFS('LISTA DE INVENTARIO'!$K$22:$K1042,'LISTA DE INVENTARIO'!$C$22:$C1042,C241,$Q$22:$Q1042,$O$9)-SUMIFS('SEGUIMIENTO DE INVENTARIO'!$L$21:$L1243,'SEGUIMIENTO DE INVENTARIO'!$C$21:$C1243,C241),SUMIFS('LISTA DE INVENTARIO'!$K$22:$K1042,'LISTA DE INVENTARIO'!$C$22:$C1042,C241,$Q$22:$Q1042,$O$9)-SUMIFS('SEGUIMIENTO DE INVENTARIO'!$L$21:$L1243,'SEGUIMIENTO DE INVENTARIO'!$C$21:$C1243,C241)))</f>
        <v/>
      </c>
      <c r="M241" s="106"/>
      <c r="N241" s="130" t="str">
        <f t="shared" si="10"/>
        <v xml:space="preserve"> </v>
      </c>
      <c r="O241" s="129" t="str">
        <f t="shared" si="11"/>
        <v xml:space="preserve"> </v>
      </c>
      <c r="P241" s="107"/>
      <c r="Q241" s="108"/>
      <c r="R241" s="128" t="str">
        <f ca="1"/>
        <v/>
      </c>
      <c r="S241" s="109"/>
    </row>
    <row r="242" spans="2:19" ht="18" customHeight="1">
      <c r="B242" s="104">
        <v>221</v>
      </c>
      <c r="C242" s="228"/>
      <c r="D242" s="228"/>
      <c r="E242" s="228"/>
      <c r="F242" s="228"/>
      <c r="G242" s="228"/>
      <c r="H242" s="228"/>
      <c r="I242" s="228"/>
      <c r="J242" s="108"/>
      <c r="K242" s="108"/>
      <c r="L242" s="128" t="str">
        <f>IF(ISBLANK(C242),"",IF(Q242=$O$9,SUMIFS('LISTA DE INVENTARIO'!$K$22:$K1043,'LISTA DE INVENTARIO'!$C$22:$C1043,C242,$Q$22:$Q1043,$O$9)-SUMIFS('SEGUIMIENTO DE INVENTARIO'!$L$21:$L1244,'SEGUIMIENTO DE INVENTARIO'!$C$21:$C1244,C242),SUMIFS('LISTA DE INVENTARIO'!$K$22:$K1043,'LISTA DE INVENTARIO'!$C$22:$C1043,C242,$Q$22:$Q1043,$O$9)-SUMIFS('SEGUIMIENTO DE INVENTARIO'!$L$21:$L1244,'SEGUIMIENTO DE INVENTARIO'!$C$21:$C1244,C242)))</f>
        <v/>
      </c>
      <c r="M242" s="106"/>
      <c r="N242" s="130" t="str">
        <f t="shared" si="10"/>
        <v xml:space="preserve"> </v>
      </c>
      <c r="O242" s="129" t="str">
        <f t="shared" si="11"/>
        <v xml:space="preserve"> </v>
      </c>
      <c r="P242" s="107"/>
      <c r="Q242" s="108"/>
      <c r="R242" s="128" t="str">
        <f ca="1"/>
        <v/>
      </c>
      <c r="S242" s="109"/>
    </row>
    <row r="243" spans="2:19" ht="18" customHeight="1">
      <c r="B243" s="104">
        <v>222</v>
      </c>
      <c r="C243" s="228"/>
      <c r="D243" s="228"/>
      <c r="E243" s="228"/>
      <c r="F243" s="228"/>
      <c r="G243" s="228"/>
      <c r="H243" s="228"/>
      <c r="I243" s="228"/>
      <c r="J243" s="108"/>
      <c r="K243" s="108"/>
      <c r="L243" s="128" t="str">
        <f>IF(ISBLANK(C243),"",IF(Q243=$O$9,SUMIFS('LISTA DE INVENTARIO'!$K$22:$K1044,'LISTA DE INVENTARIO'!$C$22:$C1044,C243,$Q$22:$Q1044,$O$9)-SUMIFS('SEGUIMIENTO DE INVENTARIO'!$L$21:$L1245,'SEGUIMIENTO DE INVENTARIO'!$C$21:$C1245,C243),SUMIFS('LISTA DE INVENTARIO'!$K$22:$K1044,'LISTA DE INVENTARIO'!$C$22:$C1044,C243,$Q$22:$Q1044,$O$9)-SUMIFS('SEGUIMIENTO DE INVENTARIO'!$L$21:$L1245,'SEGUIMIENTO DE INVENTARIO'!$C$21:$C1245,C243)))</f>
        <v/>
      </c>
      <c r="M243" s="106"/>
      <c r="N243" s="130" t="str">
        <f t="shared" si="10"/>
        <v xml:space="preserve"> </v>
      </c>
      <c r="O243" s="129" t="str">
        <f t="shared" si="11"/>
        <v xml:space="preserve"> </v>
      </c>
      <c r="P243" s="107"/>
      <c r="Q243" s="108"/>
      <c r="R243" s="128" t="str">
        <f ca="1"/>
        <v/>
      </c>
      <c r="S243" s="109"/>
    </row>
    <row r="244" spans="2:19" ht="18" customHeight="1">
      <c r="B244" s="104">
        <v>223</v>
      </c>
      <c r="C244" s="228"/>
      <c r="D244" s="228"/>
      <c r="E244" s="228"/>
      <c r="F244" s="228"/>
      <c r="G244" s="228"/>
      <c r="H244" s="228"/>
      <c r="I244" s="228"/>
      <c r="J244" s="108"/>
      <c r="K244" s="108"/>
      <c r="L244" s="128" t="str">
        <f>IF(ISBLANK(C244),"",IF(Q244=$O$9,SUMIFS('LISTA DE INVENTARIO'!$K$22:$K1045,'LISTA DE INVENTARIO'!$C$22:$C1045,C244,$Q$22:$Q1045,$O$9)-SUMIFS('SEGUIMIENTO DE INVENTARIO'!$L$21:$L1246,'SEGUIMIENTO DE INVENTARIO'!$C$21:$C1246,C244),SUMIFS('LISTA DE INVENTARIO'!$K$22:$K1045,'LISTA DE INVENTARIO'!$C$22:$C1045,C244,$Q$22:$Q1045,$O$9)-SUMIFS('SEGUIMIENTO DE INVENTARIO'!$L$21:$L1246,'SEGUIMIENTO DE INVENTARIO'!$C$21:$C1246,C244)))</f>
        <v/>
      </c>
      <c r="M244" s="106"/>
      <c r="N244" s="130" t="str">
        <f t="shared" si="10"/>
        <v xml:space="preserve"> </v>
      </c>
      <c r="O244" s="129" t="str">
        <f t="shared" si="11"/>
        <v xml:space="preserve"> </v>
      </c>
      <c r="P244" s="107"/>
      <c r="Q244" s="108"/>
      <c r="R244" s="128" t="str">
        <f ca="1"/>
        <v/>
      </c>
      <c r="S244" s="109"/>
    </row>
    <row r="245" spans="2:19" ht="18" customHeight="1">
      <c r="B245" s="104">
        <v>224</v>
      </c>
      <c r="C245" s="228"/>
      <c r="D245" s="228"/>
      <c r="E245" s="228"/>
      <c r="F245" s="228"/>
      <c r="G245" s="228"/>
      <c r="H245" s="228"/>
      <c r="I245" s="228"/>
      <c r="J245" s="108"/>
      <c r="K245" s="108"/>
      <c r="L245" s="128" t="str">
        <f>IF(ISBLANK(C245),"",IF(Q245=$O$9,SUMIFS('LISTA DE INVENTARIO'!$K$22:$K1046,'LISTA DE INVENTARIO'!$C$22:$C1046,C245,$Q$22:$Q1046,$O$9)-SUMIFS('SEGUIMIENTO DE INVENTARIO'!$L$21:$L1247,'SEGUIMIENTO DE INVENTARIO'!$C$21:$C1247,C245),SUMIFS('LISTA DE INVENTARIO'!$K$22:$K1046,'LISTA DE INVENTARIO'!$C$22:$C1046,C245,$Q$22:$Q1046,$O$9)-SUMIFS('SEGUIMIENTO DE INVENTARIO'!$L$21:$L1247,'SEGUIMIENTO DE INVENTARIO'!$C$21:$C1247,C245)))</f>
        <v/>
      </c>
      <c r="M245" s="106"/>
      <c r="N245" s="130" t="str">
        <f t="shared" si="10"/>
        <v xml:space="preserve"> </v>
      </c>
      <c r="O245" s="129" t="str">
        <f t="shared" si="11"/>
        <v xml:space="preserve"> </v>
      </c>
      <c r="P245" s="107"/>
      <c r="Q245" s="108"/>
      <c r="R245" s="128" t="str">
        <f ca="1"/>
        <v/>
      </c>
      <c r="S245" s="109"/>
    </row>
    <row r="246" spans="2:19" ht="18" customHeight="1">
      <c r="B246" s="104">
        <v>225</v>
      </c>
      <c r="C246" s="228"/>
      <c r="D246" s="228"/>
      <c r="E246" s="228"/>
      <c r="F246" s="228"/>
      <c r="G246" s="228"/>
      <c r="H246" s="228"/>
      <c r="I246" s="228"/>
      <c r="J246" s="108"/>
      <c r="K246" s="108"/>
      <c r="L246" s="128" t="str">
        <f>IF(ISBLANK(C246),"",IF(Q246=$O$9,SUMIFS('LISTA DE INVENTARIO'!$K$22:$K1047,'LISTA DE INVENTARIO'!$C$22:$C1047,C246,$Q$22:$Q1047,$O$9)-SUMIFS('SEGUIMIENTO DE INVENTARIO'!$L$21:$L1248,'SEGUIMIENTO DE INVENTARIO'!$C$21:$C1248,C246),SUMIFS('LISTA DE INVENTARIO'!$K$22:$K1047,'LISTA DE INVENTARIO'!$C$22:$C1047,C246,$Q$22:$Q1047,$O$9)-SUMIFS('SEGUIMIENTO DE INVENTARIO'!$L$21:$L1248,'SEGUIMIENTO DE INVENTARIO'!$C$21:$C1248,C246)))</f>
        <v/>
      </c>
      <c r="M246" s="106"/>
      <c r="N246" s="130" t="str">
        <f t="shared" si="10"/>
        <v xml:space="preserve"> </v>
      </c>
      <c r="O246" s="129" t="str">
        <f t="shared" si="11"/>
        <v xml:space="preserve"> </v>
      </c>
      <c r="P246" s="107"/>
      <c r="Q246" s="108"/>
      <c r="R246" s="128" t="str">
        <f ca="1"/>
        <v/>
      </c>
      <c r="S246" s="109"/>
    </row>
    <row r="247" spans="2:19" ht="18" customHeight="1">
      <c r="B247" s="104">
        <v>226</v>
      </c>
      <c r="C247" s="228"/>
      <c r="D247" s="228"/>
      <c r="E247" s="228"/>
      <c r="F247" s="228"/>
      <c r="G247" s="228"/>
      <c r="H247" s="228"/>
      <c r="I247" s="228"/>
      <c r="J247" s="108"/>
      <c r="K247" s="108"/>
      <c r="L247" s="128" t="str">
        <f>IF(ISBLANK(C247),"",IF(Q247=$O$9,SUMIFS('LISTA DE INVENTARIO'!$K$22:$K1048,'LISTA DE INVENTARIO'!$C$22:$C1048,C247,$Q$22:$Q1048,$O$9)-SUMIFS('SEGUIMIENTO DE INVENTARIO'!$L$21:$L1249,'SEGUIMIENTO DE INVENTARIO'!$C$21:$C1249,C247),SUMIFS('LISTA DE INVENTARIO'!$K$22:$K1048,'LISTA DE INVENTARIO'!$C$22:$C1048,C247,$Q$22:$Q1048,$O$9)-SUMIFS('SEGUIMIENTO DE INVENTARIO'!$L$21:$L1249,'SEGUIMIENTO DE INVENTARIO'!$C$21:$C1249,C247)))</f>
        <v/>
      </c>
      <c r="M247" s="106"/>
      <c r="N247" s="130" t="str">
        <f t="shared" si="10"/>
        <v xml:space="preserve"> </v>
      </c>
      <c r="O247" s="129" t="str">
        <f t="shared" si="11"/>
        <v xml:space="preserve"> </v>
      </c>
      <c r="P247" s="107"/>
      <c r="Q247" s="108"/>
      <c r="R247" s="128" t="str">
        <f ca="1"/>
        <v/>
      </c>
      <c r="S247" s="109"/>
    </row>
    <row r="248" spans="2:19" ht="18" customHeight="1">
      <c r="B248" s="104">
        <v>227</v>
      </c>
      <c r="C248" s="228"/>
      <c r="D248" s="228"/>
      <c r="E248" s="228"/>
      <c r="F248" s="228"/>
      <c r="G248" s="228"/>
      <c r="H248" s="228"/>
      <c r="I248" s="228"/>
      <c r="J248" s="108"/>
      <c r="K248" s="108"/>
      <c r="L248" s="128" t="str">
        <f>IF(ISBLANK(C248),"",IF(Q248=$O$9,SUMIFS('LISTA DE INVENTARIO'!$K$22:$K1049,'LISTA DE INVENTARIO'!$C$22:$C1049,C248,$Q$22:$Q1049,$O$9)-SUMIFS('SEGUIMIENTO DE INVENTARIO'!$L$21:$L1250,'SEGUIMIENTO DE INVENTARIO'!$C$21:$C1250,C248),SUMIFS('LISTA DE INVENTARIO'!$K$22:$K1049,'LISTA DE INVENTARIO'!$C$22:$C1049,C248,$Q$22:$Q1049,$O$9)-SUMIFS('SEGUIMIENTO DE INVENTARIO'!$L$21:$L1250,'SEGUIMIENTO DE INVENTARIO'!$C$21:$C1250,C248)))</f>
        <v/>
      </c>
      <c r="M248" s="106"/>
      <c r="N248" s="130" t="str">
        <f t="shared" si="10"/>
        <v xml:space="preserve"> </v>
      </c>
      <c r="O248" s="129" t="str">
        <f t="shared" si="11"/>
        <v xml:space="preserve"> </v>
      </c>
      <c r="P248" s="107"/>
      <c r="Q248" s="108"/>
      <c r="R248" s="128" t="str">
        <f ca="1"/>
        <v/>
      </c>
      <c r="S248" s="109"/>
    </row>
    <row r="249" spans="2:19" ht="18" customHeight="1">
      <c r="B249" s="104">
        <v>228</v>
      </c>
      <c r="C249" s="228"/>
      <c r="D249" s="228"/>
      <c r="E249" s="228"/>
      <c r="F249" s="228"/>
      <c r="G249" s="228"/>
      <c r="H249" s="228"/>
      <c r="I249" s="228"/>
      <c r="J249" s="108"/>
      <c r="K249" s="108"/>
      <c r="L249" s="128" t="str">
        <f>IF(ISBLANK(C249),"",IF(Q249=$O$9,SUMIFS('LISTA DE INVENTARIO'!$K$22:$K1050,'LISTA DE INVENTARIO'!$C$22:$C1050,C249,$Q$22:$Q1050,$O$9)-SUMIFS('SEGUIMIENTO DE INVENTARIO'!$L$21:$L1251,'SEGUIMIENTO DE INVENTARIO'!$C$21:$C1251,C249),SUMIFS('LISTA DE INVENTARIO'!$K$22:$K1050,'LISTA DE INVENTARIO'!$C$22:$C1050,C249,$Q$22:$Q1050,$O$9)-SUMIFS('SEGUIMIENTO DE INVENTARIO'!$L$21:$L1251,'SEGUIMIENTO DE INVENTARIO'!$C$21:$C1251,C249)))</f>
        <v/>
      </c>
      <c r="M249" s="106"/>
      <c r="N249" s="130" t="str">
        <f t="shared" si="10"/>
        <v xml:space="preserve"> </v>
      </c>
      <c r="O249" s="129" t="str">
        <f t="shared" si="11"/>
        <v xml:space="preserve"> </v>
      </c>
      <c r="P249" s="107"/>
      <c r="Q249" s="108"/>
      <c r="R249" s="128" t="str">
        <f ca="1"/>
        <v/>
      </c>
      <c r="S249" s="109"/>
    </row>
    <row r="250" spans="2:19" ht="18" customHeight="1">
      <c r="B250" s="104">
        <v>229</v>
      </c>
      <c r="C250" s="228"/>
      <c r="D250" s="228"/>
      <c r="E250" s="228"/>
      <c r="F250" s="228"/>
      <c r="G250" s="228"/>
      <c r="H250" s="228"/>
      <c r="I250" s="228"/>
      <c r="J250" s="108"/>
      <c r="K250" s="108"/>
      <c r="L250" s="128" t="str">
        <f>IF(ISBLANK(C250),"",IF(Q250=$O$9,SUMIFS('LISTA DE INVENTARIO'!$K$22:$K1051,'LISTA DE INVENTARIO'!$C$22:$C1051,C250,$Q$22:$Q1051,$O$9)-SUMIFS('SEGUIMIENTO DE INVENTARIO'!$L$21:$L1252,'SEGUIMIENTO DE INVENTARIO'!$C$21:$C1252,C250),SUMIFS('LISTA DE INVENTARIO'!$K$22:$K1051,'LISTA DE INVENTARIO'!$C$22:$C1051,C250,$Q$22:$Q1051,$O$9)-SUMIFS('SEGUIMIENTO DE INVENTARIO'!$L$21:$L1252,'SEGUIMIENTO DE INVENTARIO'!$C$21:$C1252,C250)))</f>
        <v/>
      </c>
      <c r="M250" s="106"/>
      <c r="N250" s="130" t="str">
        <f t="shared" si="10"/>
        <v xml:space="preserve"> </v>
      </c>
      <c r="O250" s="129" t="str">
        <f t="shared" si="11"/>
        <v xml:space="preserve"> </v>
      </c>
      <c r="P250" s="107"/>
      <c r="Q250" s="108"/>
      <c r="R250" s="128" t="str">
        <f ca="1"/>
        <v/>
      </c>
      <c r="S250" s="109"/>
    </row>
    <row r="251" spans="2:19" ht="18" customHeight="1">
      <c r="B251" s="104">
        <v>230</v>
      </c>
      <c r="C251" s="228"/>
      <c r="D251" s="228"/>
      <c r="E251" s="228"/>
      <c r="F251" s="228"/>
      <c r="G251" s="228"/>
      <c r="H251" s="228"/>
      <c r="I251" s="228"/>
      <c r="J251" s="108"/>
      <c r="K251" s="108"/>
      <c r="L251" s="128" t="str">
        <f>IF(ISBLANK(C251),"",IF(Q251=$O$9,SUMIFS('LISTA DE INVENTARIO'!$K$22:$K1052,'LISTA DE INVENTARIO'!$C$22:$C1052,C251,$Q$22:$Q1052,$O$9)-SUMIFS('SEGUIMIENTO DE INVENTARIO'!$L$21:$L1253,'SEGUIMIENTO DE INVENTARIO'!$C$21:$C1253,C251),SUMIFS('LISTA DE INVENTARIO'!$K$22:$K1052,'LISTA DE INVENTARIO'!$C$22:$C1052,C251,$Q$22:$Q1052,$O$9)-SUMIFS('SEGUIMIENTO DE INVENTARIO'!$L$21:$L1253,'SEGUIMIENTO DE INVENTARIO'!$C$21:$C1253,C251)))</f>
        <v/>
      </c>
      <c r="M251" s="106"/>
      <c r="N251" s="130" t="str">
        <f t="shared" si="10"/>
        <v xml:space="preserve"> </v>
      </c>
      <c r="O251" s="129" t="str">
        <f t="shared" si="11"/>
        <v xml:space="preserve"> </v>
      </c>
      <c r="P251" s="107"/>
      <c r="Q251" s="108"/>
      <c r="R251" s="128" t="str">
        <f ca="1"/>
        <v/>
      </c>
      <c r="S251" s="109"/>
    </row>
    <row r="252" spans="2:19" ht="18" customHeight="1">
      <c r="B252" s="104">
        <v>231</v>
      </c>
      <c r="C252" s="228"/>
      <c r="D252" s="228"/>
      <c r="E252" s="228"/>
      <c r="F252" s="228"/>
      <c r="G252" s="228"/>
      <c r="H252" s="228"/>
      <c r="I252" s="228"/>
      <c r="J252" s="108"/>
      <c r="K252" s="108"/>
      <c r="L252" s="128" t="str">
        <f>IF(ISBLANK(C252),"",IF(Q252=$O$9,SUMIFS('LISTA DE INVENTARIO'!$K$22:$K1053,'LISTA DE INVENTARIO'!$C$22:$C1053,C252,$Q$22:$Q1053,$O$9)-SUMIFS('SEGUIMIENTO DE INVENTARIO'!$L$21:$L1254,'SEGUIMIENTO DE INVENTARIO'!$C$21:$C1254,C252),SUMIFS('LISTA DE INVENTARIO'!$K$22:$K1053,'LISTA DE INVENTARIO'!$C$22:$C1053,C252,$Q$22:$Q1053,$O$9)-SUMIFS('SEGUIMIENTO DE INVENTARIO'!$L$21:$L1254,'SEGUIMIENTO DE INVENTARIO'!$C$21:$C1254,C252)))</f>
        <v/>
      </c>
      <c r="M252" s="106"/>
      <c r="N252" s="130" t="str">
        <f t="shared" si="10"/>
        <v xml:space="preserve"> </v>
      </c>
      <c r="O252" s="129" t="str">
        <f t="shared" si="11"/>
        <v xml:space="preserve"> </v>
      </c>
      <c r="P252" s="107"/>
      <c r="Q252" s="108"/>
      <c r="R252" s="128" t="str">
        <f ca="1"/>
        <v/>
      </c>
      <c r="S252" s="109"/>
    </row>
    <row r="253" spans="2:19" ht="18" customHeight="1">
      <c r="B253" s="104">
        <v>232</v>
      </c>
      <c r="C253" s="228"/>
      <c r="D253" s="228"/>
      <c r="E253" s="228"/>
      <c r="F253" s="228"/>
      <c r="G253" s="228"/>
      <c r="H253" s="228"/>
      <c r="I253" s="228"/>
      <c r="J253" s="108"/>
      <c r="K253" s="108"/>
      <c r="L253" s="128" t="str">
        <f>IF(ISBLANK(C253),"",IF(Q253=$O$9,SUMIFS('LISTA DE INVENTARIO'!$K$22:$K1054,'LISTA DE INVENTARIO'!$C$22:$C1054,C253,$Q$22:$Q1054,$O$9)-SUMIFS('SEGUIMIENTO DE INVENTARIO'!$L$21:$L1255,'SEGUIMIENTO DE INVENTARIO'!$C$21:$C1255,C253),SUMIFS('LISTA DE INVENTARIO'!$K$22:$K1054,'LISTA DE INVENTARIO'!$C$22:$C1054,C253,$Q$22:$Q1054,$O$9)-SUMIFS('SEGUIMIENTO DE INVENTARIO'!$L$21:$L1255,'SEGUIMIENTO DE INVENTARIO'!$C$21:$C1255,C253)))</f>
        <v/>
      </c>
      <c r="M253" s="106"/>
      <c r="N253" s="130" t="str">
        <f t="shared" si="10"/>
        <v xml:space="preserve"> </v>
      </c>
      <c r="O253" s="129" t="str">
        <f t="shared" si="11"/>
        <v xml:space="preserve"> </v>
      </c>
      <c r="P253" s="107"/>
      <c r="Q253" s="108"/>
      <c r="R253" s="128" t="str">
        <f ca="1"/>
        <v/>
      </c>
      <c r="S253" s="109"/>
    </row>
    <row r="254" spans="2:19" ht="18" customHeight="1">
      <c r="B254" s="104">
        <v>233</v>
      </c>
      <c r="C254" s="228"/>
      <c r="D254" s="228"/>
      <c r="E254" s="228"/>
      <c r="F254" s="228"/>
      <c r="G254" s="228"/>
      <c r="H254" s="228"/>
      <c r="I254" s="228"/>
      <c r="J254" s="108"/>
      <c r="K254" s="108"/>
      <c r="L254" s="128" t="str">
        <f>IF(ISBLANK(C254),"",IF(Q254=$O$9,SUMIFS('LISTA DE INVENTARIO'!$K$22:$K1055,'LISTA DE INVENTARIO'!$C$22:$C1055,C254,$Q$22:$Q1055,$O$9)-SUMIFS('SEGUIMIENTO DE INVENTARIO'!$L$21:$L1256,'SEGUIMIENTO DE INVENTARIO'!$C$21:$C1256,C254),SUMIFS('LISTA DE INVENTARIO'!$K$22:$K1055,'LISTA DE INVENTARIO'!$C$22:$C1055,C254,$Q$22:$Q1055,$O$9)-SUMIFS('SEGUIMIENTO DE INVENTARIO'!$L$21:$L1256,'SEGUIMIENTO DE INVENTARIO'!$C$21:$C1256,C254)))</f>
        <v/>
      </c>
      <c r="M254" s="106"/>
      <c r="N254" s="130" t="str">
        <f t="shared" si="10"/>
        <v xml:space="preserve"> </v>
      </c>
      <c r="O254" s="129" t="str">
        <f t="shared" si="11"/>
        <v xml:space="preserve"> </v>
      </c>
      <c r="P254" s="107"/>
      <c r="Q254" s="108"/>
      <c r="R254" s="128" t="str">
        <f ca="1"/>
        <v/>
      </c>
      <c r="S254" s="109"/>
    </row>
    <row r="255" spans="2:19" ht="18" customHeight="1">
      <c r="B255" s="104">
        <v>234</v>
      </c>
      <c r="C255" s="228"/>
      <c r="D255" s="228"/>
      <c r="E255" s="228"/>
      <c r="F255" s="228"/>
      <c r="G255" s="228"/>
      <c r="H255" s="228"/>
      <c r="I255" s="228"/>
      <c r="J255" s="108"/>
      <c r="K255" s="108"/>
      <c r="L255" s="128" t="str">
        <f>IF(ISBLANK(C255),"",IF(Q255=$O$9,SUMIFS('LISTA DE INVENTARIO'!$K$22:$K1056,'LISTA DE INVENTARIO'!$C$22:$C1056,C255,$Q$22:$Q1056,$O$9)-SUMIFS('SEGUIMIENTO DE INVENTARIO'!$L$21:$L1257,'SEGUIMIENTO DE INVENTARIO'!$C$21:$C1257,C255),SUMIFS('LISTA DE INVENTARIO'!$K$22:$K1056,'LISTA DE INVENTARIO'!$C$22:$C1056,C255,$Q$22:$Q1056,$O$9)-SUMIFS('SEGUIMIENTO DE INVENTARIO'!$L$21:$L1257,'SEGUIMIENTO DE INVENTARIO'!$C$21:$C1257,C255)))</f>
        <v/>
      </c>
      <c r="M255" s="106"/>
      <c r="N255" s="130" t="str">
        <f t="shared" si="10"/>
        <v xml:space="preserve"> </v>
      </c>
      <c r="O255" s="129" t="str">
        <f t="shared" si="11"/>
        <v xml:space="preserve"> </v>
      </c>
      <c r="P255" s="107"/>
      <c r="Q255" s="108"/>
      <c r="R255" s="128" t="str">
        <f ca="1"/>
        <v/>
      </c>
      <c r="S255" s="109"/>
    </row>
    <row r="256" spans="2:19" ht="18" customHeight="1">
      <c r="B256" s="104">
        <v>235</v>
      </c>
      <c r="C256" s="228"/>
      <c r="D256" s="228"/>
      <c r="E256" s="228"/>
      <c r="F256" s="228"/>
      <c r="G256" s="228"/>
      <c r="H256" s="228"/>
      <c r="I256" s="228"/>
      <c r="J256" s="108"/>
      <c r="K256" s="108"/>
      <c r="L256" s="128" t="str">
        <f>IF(ISBLANK(C256),"",IF(Q256=$O$9,SUMIFS('LISTA DE INVENTARIO'!$K$22:$K1057,'LISTA DE INVENTARIO'!$C$22:$C1057,C256,$Q$22:$Q1057,$O$9)-SUMIFS('SEGUIMIENTO DE INVENTARIO'!$L$21:$L1258,'SEGUIMIENTO DE INVENTARIO'!$C$21:$C1258,C256),SUMIFS('LISTA DE INVENTARIO'!$K$22:$K1057,'LISTA DE INVENTARIO'!$C$22:$C1057,C256,$Q$22:$Q1057,$O$9)-SUMIFS('SEGUIMIENTO DE INVENTARIO'!$L$21:$L1258,'SEGUIMIENTO DE INVENTARIO'!$C$21:$C1258,C256)))</f>
        <v/>
      </c>
      <c r="M256" s="106"/>
      <c r="N256" s="130" t="str">
        <f t="shared" si="10"/>
        <v xml:space="preserve"> </v>
      </c>
      <c r="O256" s="129" t="str">
        <f t="shared" si="11"/>
        <v xml:space="preserve"> </v>
      </c>
      <c r="P256" s="107"/>
      <c r="Q256" s="108"/>
      <c r="R256" s="128" t="str">
        <f ca="1"/>
        <v/>
      </c>
      <c r="S256" s="109"/>
    </row>
    <row r="257" spans="2:19" ht="18" customHeight="1">
      <c r="B257" s="104">
        <v>236</v>
      </c>
      <c r="C257" s="228"/>
      <c r="D257" s="228"/>
      <c r="E257" s="228"/>
      <c r="F257" s="228"/>
      <c r="G257" s="228"/>
      <c r="H257" s="228"/>
      <c r="I257" s="228"/>
      <c r="J257" s="108"/>
      <c r="K257" s="108"/>
      <c r="L257" s="128" t="str">
        <f>IF(ISBLANK(C257),"",IF(Q257=$O$9,SUMIFS('LISTA DE INVENTARIO'!$K$22:$K1058,'LISTA DE INVENTARIO'!$C$22:$C1058,C257,$Q$22:$Q1058,$O$9)-SUMIFS('SEGUIMIENTO DE INVENTARIO'!$L$21:$L1259,'SEGUIMIENTO DE INVENTARIO'!$C$21:$C1259,C257),SUMIFS('LISTA DE INVENTARIO'!$K$22:$K1058,'LISTA DE INVENTARIO'!$C$22:$C1058,C257,$Q$22:$Q1058,$O$9)-SUMIFS('SEGUIMIENTO DE INVENTARIO'!$L$21:$L1259,'SEGUIMIENTO DE INVENTARIO'!$C$21:$C1259,C257)))</f>
        <v/>
      </c>
      <c r="M257" s="106"/>
      <c r="N257" s="130" t="str">
        <f t="shared" si="10"/>
        <v xml:space="preserve"> </v>
      </c>
      <c r="O257" s="129" t="str">
        <f t="shared" si="11"/>
        <v xml:space="preserve"> </v>
      </c>
      <c r="P257" s="107"/>
      <c r="Q257" s="108"/>
      <c r="R257" s="128" t="str">
        <f ca="1"/>
        <v/>
      </c>
      <c r="S257" s="109"/>
    </row>
    <row r="258" spans="2:19" ht="18" customHeight="1">
      <c r="B258" s="104">
        <v>237</v>
      </c>
      <c r="C258" s="228"/>
      <c r="D258" s="228"/>
      <c r="E258" s="228"/>
      <c r="F258" s="228"/>
      <c r="G258" s="228"/>
      <c r="H258" s="228"/>
      <c r="I258" s="228"/>
      <c r="J258" s="108"/>
      <c r="K258" s="108"/>
      <c r="L258" s="128" t="str">
        <f>IF(ISBLANK(C258),"",IF(Q258=$O$9,SUMIFS('LISTA DE INVENTARIO'!$K$22:$K1059,'LISTA DE INVENTARIO'!$C$22:$C1059,C258,$Q$22:$Q1059,$O$9)-SUMIFS('SEGUIMIENTO DE INVENTARIO'!$L$21:$L1260,'SEGUIMIENTO DE INVENTARIO'!$C$21:$C1260,C258),SUMIFS('LISTA DE INVENTARIO'!$K$22:$K1059,'LISTA DE INVENTARIO'!$C$22:$C1059,C258,$Q$22:$Q1059,$O$9)-SUMIFS('SEGUIMIENTO DE INVENTARIO'!$L$21:$L1260,'SEGUIMIENTO DE INVENTARIO'!$C$21:$C1260,C258)))</f>
        <v/>
      </c>
      <c r="M258" s="106"/>
      <c r="N258" s="130" t="str">
        <f t="shared" si="10"/>
        <v xml:space="preserve"> </v>
      </c>
      <c r="O258" s="129" t="str">
        <f t="shared" si="11"/>
        <v xml:space="preserve"> </v>
      </c>
      <c r="P258" s="107"/>
      <c r="Q258" s="108"/>
      <c r="R258" s="128" t="str">
        <f ca="1"/>
        <v/>
      </c>
      <c r="S258" s="109"/>
    </row>
    <row r="259" spans="2:19" ht="18" customHeight="1">
      <c r="B259" s="104">
        <v>238</v>
      </c>
      <c r="C259" s="228"/>
      <c r="D259" s="228"/>
      <c r="E259" s="228"/>
      <c r="F259" s="228"/>
      <c r="G259" s="228"/>
      <c r="H259" s="228"/>
      <c r="I259" s="228"/>
      <c r="J259" s="108"/>
      <c r="K259" s="108"/>
      <c r="L259" s="128" t="str">
        <f>IF(ISBLANK(C259),"",IF(Q259=$O$9,SUMIFS('LISTA DE INVENTARIO'!$K$22:$K1060,'LISTA DE INVENTARIO'!$C$22:$C1060,C259,$Q$22:$Q1060,$O$9)-SUMIFS('SEGUIMIENTO DE INVENTARIO'!$L$21:$L1261,'SEGUIMIENTO DE INVENTARIO'!$C$21:$C1261,C259),SUMIFS('LISTA DE INVENTARIO'!$K$22:$K1060,'LISTA DE INVENTARIO'!$C$22:$C1060,C259,$Q$22:$Q1060,$O$9)-SUMIFS('SEGUIMIENTO DE INVENTARIO'!$L$21:$L1261,'SEGUIMIENTO DE INVENTARIO'!$C$21:$C1261,C259)))</f>
        <v/>
      </c>
      <c r="M259" s="106"/>
      <c r="N259" s="130" t="str">
        <f t="shared" si="10"/>
        <v xml:space="preserve"> </v>
      </c>
      <c r="O259" s="129" t="str">
        <f t="shared" si="11"/>
        <v xml:space="preserve"> </v>
      </c>
      <c r="P259" s="107"/>
      <c r="Q259" s="108"/>
      <c r="R259" s="128" t="str">
        <f ca="1"/>
        <v/>
      </c>
      <c r="S259" s="109"/>
    </row>
    <row r="260" spans="2:19" ht="18" customHeight="1">
      <c r="B260" s="104">
        <v>239</v>
      </c>
      <c r="C260" s="228"/>
      <c r="D260" s="228"/>
      <c r="E260" s="228"/>
      <c r="F260" s="228"/>
      <c r="G260" s="228"/>
      <c r="H260" s="228"/>
      <c r="I260" s="228"/>
      <c r="J260" s="108"/>
      <c r="K260" s="108"/>
      <c r="L260" s="128" t="str">
        <f>IF(ISBLANK(C260),"",IF(Q260=$O$9,SUMIFS('LISTA DE INVENTARIO'!$K$22:$K1061,'LISTA DE INVENTARIO'!$C$22:$C1061,C260,$Q$22:$Q1061,$O$9)-SUMIFS('SEGUIMIENTO DE INVENTARIO'!$L$21:$L1262,'SEGUIMIENTO DE INVENTARIO'!$C$21:$C1262,C260),SUMIFS('LISTA DE INVENTARIO'!$K$22:$K1061,'LISTA DE INVENTARIO'!$C$22:$C1061,C260,$Q$22:$Q1061,$O$9)-SUMIFS('SEGUIMIENTO DE INVENTARIO'!$L$21:$L1262,'SEGUIMIENTO DE INVENTARIO'!$C$21:$C1262,C260)))</f>
        <v/>
      </c>
      <c r="M260" s="106"/>
      <c r="N260" s="130" t="str">
        <f t="shared" si="10"/>
        <v xml:space="preserve"> </v>
      </c>
      <c r="O260" s="129" t="str">
        <f t="shared" si="11"/>
        <v xml:space="preserve"> </v>
      </c>
      <c r="P260" s="107"/>
      <c r="Q260" s="108"/>
      <c r="R260" s="128" t="str">
        <f ca="1"/>
        <v/>
      </c>
      <c r="S260" s="109"/>
    </row>
    <row r="261" spans="2:19" ht="18" customHeight="1">
      <c r="B261" s="104">
        <v>240</v>
      </c>
      <c r="C261" s="228"/>
      <c r="D261" s="228"/>
      <c r="E261" s="228"/>
      <c r="F261" s="228"/>
      <c r="G261" s="228"/>
      <c r="H261" s="228"/>
      <c r="I261" s="228"/>
      <c r="J261" s="108"/>
      <c r="K261" s="108"/>
      <c r="L261" s="128" t="str">
        <f>IF(ISBLANK(C261),"",IF(Q261=$O$9,SUMIFS('LISTA DE INVENTARIO'!$K$22:$K1062,'LISTA DE INVENTARIO'!$C$22:$C1062,C261,$Q$22:$Q1062,$O$9)-SUMIFS('SEGUIMIENTO DE INVENTARIO'!$L$21:$L1263,'SEGUIMIENTO DE INVENTARIO'!$C$21:$C1263,C261),SUMIFS('LISTA DE INVENTARIO'!$K$22:$K1062,'LISTA DE INVENTARIO'!$C$22:$C1062,C261,$Q$22:$Q1062,$O$9)-SUMIFS('SEGUIMIENTO DE INVENTARIO'!$L$21:$L1263,'SEGUIMIENTO DE INVENTARIO'!$C$21:$C1263,C261)))</f>
        <v/>
      </c>
      <c r="M261" s="106"/>
      <c r="N261" s="130" t="str">
        <f t="shared" si="10"/>
        <v xml:space="preserve"> </v>
      </c>
      <c r="O261" s="129" t="str">
        <f t="shared" si="11"/>
        <v xml:space="preserve"> </v>
      </c>
      <c r="P261" s="107"/>
      <c r="Q261" s="108"/>
      <c r="R261" s="128" t="str">
        <f ca="1"/>
        <v/>
      </c>
      <c r="S261" s="109"/>
    </row>
    <row r="262" spans="2:19" ht="18" customHeight="1">
      <c r="B262" s="104">
        <v>241</v>
      </c>
      <c r="C262" s="228"/>
      <c r="D262" s="228"/>
      <c r="E262" s="228"/>
      <c r="F262" s="228"/>
      <c r="G262" s="228"/>
      <c r="H262" s="228"/>
      <c r="I262" s="228"/>
      <c r="J262" s="108"/>
      <c r="K262" s="108"/>
      <c r="L262" s="128" t="str">
        <f>IF(ISBLANK(C262),"",IF(Q262=$O$9,SUMIFS('LISTA DE INVENTARIO'!$K$22:$K1063,'LISTA DE INVENTARIO'!$C$22:$C1063,C262,$Q$22:$Q1063,$O$9)-SUMIFS('SEGUIMIENTO DE INVENTARIO'!$L$21:$L1264,'SEGUIMIENTO DE INVENTARIO'!$C$21:$C1264,C262),SUMIFS('LISTA DE INVENTARIO'!$K$22:$K1063,'LISTA DE INVENTARIO'!$C$22:$C1063,C262,$Q$22:$Q1063,$O$9)-SUMIFS('SEGUIMIENTO DE INVENTARIO'!$L$21:$L1264,'SEGUIMIENTO DE INVENTARIO'!$C$21:$C1264,C262)))</f>
        <v/>
      </c>
      <c r="M262" s="106"/>
      <c r="N262" s="130" t="str">
        <f t="shared" si="10"/>
        <v xml:space="preserve"> </v>
      </c>
      <c r="O262" s="129" t="str">
        <f t="shared" si="11"/>
        <v xml:space="preserve"> </v>
      </c>
      <c r="P262" s="107"/>
      <c r="Q262" s="108"/>
      <c r="R262" s="128" t="str">
        <f ca="1"/>
        <v/>
      </c>
      <c r="S262" s="109"/>
    </row>
    <row r="263" spans="2:19" ht="18" customHeight="1">
      <c r="B263" s="104">
        <v>242</v>
      </c>
      <c r="C263" s="228"/>
      <c r="D263" s="228"/>
      <c r="E263" s="228"/>
      <c r="F263" s="228"/>
      <c r="G263" s="228"/>
      <c r="H263" s="228"/>
      <c r="I263" s="228"/>
      <c r="J263" s="108"/>
      <c r="K263" s="108"/>
      <c r="L263" s="128" t="str">
        <f>IF(ISBLANK(C263),"",IF(Q263=$O$9,SUMIFS('LISTA DE INVENTARIO'!$K$22:$K1064,'LISTA DE INVENTARIO'!$C$22:$C1064,C263,$Q$22:$Q1064,$O$9)-SUMIFS('SEGUIMIENTO DE INVENTARIO'!$L$21:$L1265,'SEGUIMIENTO DE INVENTARIO'!$C$21:$C1265,C263),SUMIFS('LISTA DE INVENTARIO'!$K$22:$K1064,'LISTA DE INVENTARIO'!$C$22:$C1064,C263,$Q$22:$Q1064,$O$9)-SUMIFS('SEGUIMIENTO DE INVENTARIO'!$L$21:$L1265,'SEGUIMIENTO DE INVENTARIO'!$C$21:$C1265,C263)))</f>
        <v/>
      </c>
      <c r="M263" s="106"/>
      <c r="N263" s="130" t="str">
        <f t="shared" si="10"/>
        <v xml:space="preserve"> </v>
      </c>
      <c r="O263" s="129" t="str">
        <f t="shared" si="11"/>
        <v xml:space="preserve"> </v>
      </c>
      <c r="P263" s="107"/>
      <c r="Q263" s="108"/>
      <c r="R263" s="128" t="str">
        <f ca="1"/>
        <v/>
      </c>
      <c r="S263" s="109"/>
    </row>
    <row r="264" spans="2:19" ht="18" customHeight="1">
      <c r="B264" s="104">
        <v>243</v>
      </c>
      <c r="C264" s="228"/>
      <c r="D264" s="228"/>
      <c r="E264" s="228"/>
      <c r="F264" s="228"/>
      <c r="G264" s="228"/>
      <c r="H264" s="228"/>
      <c r="I264" s="228"/>
      <c r="J264" s="108"/>
      <c r="K264" s="108"/>
      <c r="L264" s="128" t="str">
        <f>IF(ISBLANK(C264),"",IF(Q264=$O$9,SUMIFS('LISTA DE INVENTARIO'!$K$22:$K1065,'LISTA DE INVENTARIO'!$C$22:$C1065,C264,$Q$22:$Q1065,$O$9)-SUMIFS('SEGUIMIENTO DE INVENTARIO'!$L$21:$L1266,'SEGUIMIENTO DE INVENTARIO'!$C$21:$C1266,C264),SUMIFS('LISTA DE INVENTARIO'!$K$22:$K1065,'LISTA DE INVENTARIO'!$C$22:$C1065,C264,$Q$22:$Q1065,$O$9)-SUMIFS('SEGUIMIENTO DE INVENTARIO'!$L$21:$L1266,'SEGUIMIENTO DE INVENTARIO'!$C$21:$C1266,C264)))</f>
        <v/>
      </c>
      <c r="M264" s="106"/>
      <c r="N264" s="130" t="str">
        <f t="shared" si="10"/>
        <v xml:space="preserve"> </v>
      </c>
      <c r="O264" s="129" t="str">
        <f t="shared" si="11"/>
        <v xml:space="preserve"> </v>
      </c>
      <c r="P264" s="107"/>
      <c r="Q264" s="108"/>
      <c r="R264" s="128" t="str">
        <f ca="1"/>
        <v/>
      </c>
      <c r="S264" s="109"/>
    </row>
    <row r="265" spans="2:19" ht="18" customHeight="1">
      <c r="B265" s="104">
        <v>244</v>
      </c>
      <c r="C265" s="228"/>
      <c r="D265" s="228"/>
      <c r="E265" s="228"/>
      <c r="F265" s="228"/>
      <c r="G265" s="228"/>
      <c r="H265" s="228"/>
      <c r="I265" s="228"/>
      <c r="J265" s="108"/>
      <c r="K265" s="108"/>
      <c r="L265" s="128" t="str">
        <f>IF(ISBLANK(C265),"",IF(Q265=$O$9,SUMIFS('LISTA DE INVENTARIO'!$K$22:$K1066,'LISTA DE INVENTARIO'!$C$22:$C1066,C265,$Q$22:$Q1066,$O$9)-SUMIFS('SEGUIMIENTO DE INVENTARIO'!$L$21:$L1267,'SEGUIMIENTO DE INVENTARIO'!$C$21:$C1267,C265),SUMIFS('LISTA DE INVENTARIO'!$K$22:$K1066,'LISTA DE INVENTARIO'!$C$22:$C1066,C265,$Q$22:$Q1066,$O$9)-SUMIFS('SEGUIMIENTO DE INVENTARIO'!$L$21:$L1267,'SEGUIMIENTO DE INVENTARIO'!$C$21:$C1267,C265)))</f>
        <v/>
      </c>
      <c r="M265" s="106"/>
      <c r="N265" s="130" t="str">
        <f t="shared" si="10"/>
        <v xml:space="preserve"> </v>
      </c>
      <c r="O265" s="129" t="str">
        <f t="shared" si="11"/>
        <v xml:space="preserve"> </v>
      </c>
      <c r="P265" s="107"/>
      <c r="Q265" s="108"/>
      <c r="R265" s="128" t="str">
        <f ca="1"/>
        <v/>
      </c>
      <c r="S265" s="109"/>
    </row>
    <row r="266" spans="2:19" ht="18" customHeight="1">
      <c r="B266" s="104">
        <v>245</v>
      </c>
      <c r="C266" s="228"/>
      <c r="D266" s="228"/>
      <c r="E266" s="228"/>
      <c r="F266" s="228"/>
      <c r="G266" s="228"/>
      <c r="H266" s="228"/>
      <c r="I266" s="228"/>
      <c r="J266" s="108"/>
      <c r="K266" s="108"/>
      <c r="L266" s="128" t="str">
        <f>IF(ISBLANK(C266),"",IF(Q266=$O$9,SUMIFS('LISTA DE INVENTARIO'!$K$22:$K1067,'LISTA DE INVENTARIO'!$C$22:$C1067,C266,$Q$22:$Q1067,$O$9)-SUMIFS('SEGUIMIENTO DE INVENTARIO'!$L$21:$L1268,'SEGUIMIENTO DE INVENTARIO'!$C$21:$C1268,C266),SUMIFS('LISTA DE INVENTARIO'!$K$22:$K1067,'LISTA DE INVENTARIO'!$C$22:$C1067,C266,$Q$22:$Q1067,$O$9)-SUMIFS('SEGUIMIENTO DE INVENTARIO'!$L$21:$L1268,'SEGUIMIENTO DE INVENTARIO'!$C$21:$C1268,C266)))</f>
        <v/>
      </c>
      <c r="M266" s="106"/>
      <c r="N266" s="130" t="str">
        <f t="shared" si="10"/>
        <v xml:space="preserve"> </v>
      </c>
      <c r="O266" s="129" t="str">
        <f t="shared" si="11"/>
        <v xml:space="preserve"> </v>
      </c>
      <c r="P266" s="107"/>
      <c r="Q266" s="108"/>
      <c r="R266" s="128" t="str">
        <f ca="1"/>
        <v/>
      </c>
      <c r="S266" s="109"/>
    </row>
    <row r="267" spans="2:19" ht="18" customHeight="1">
      <c r="B267" s="104">
        <v>246</v>
      </c>
      <c r="C267" s="228"/>
      <c r="D267" s="228"/>
      <c r="E267" s="228"/>
      <c r="F267" s="228"/>
      <c r="G267" s="228"/>
      <c r="H267" s="228"/>
      <c r="I267" s="228"/>
      <c r="J267" s="108"/>
      <c r="K267" s="108"/>
      <c r="L267" s="128" t="str">
        <f>IF(ISBLANK(C267),"",IF(Q267=$O$9,SUMIFS('LISTA DE INVENTARIO'!$K$22:$K1068,'LISTA DE INVENTARIO'!$C$22:$C1068,C267,$Q$22:$Q1068,$O$9)-SUMIFS('SEGUIMIENTO DE INVENTARIO'!$L$21:$L1269,'SEGUIMIENTO DE INVENTARIO'!$C$21:$C1269,C267),SUMIFS('LISTA DE INVENTARIO'!$K$22:$K1068,'LISTA DE INVENTARIO'!$C$22:$C1068,C267,$Q$22:$Q1068,$O$9)-SUMIFS('SEGUIMIENTO DE INVENTARIO'!$L$21:$L1269,'SEGUIMIENTO DE INVENTARIO'!$C$21:$C1269,C267)))</f>
        <v/>
      </c>
      <c r="M267" s="106"/>
      <c r="N267" s="130" t="str">
        <f t="shared" si="10"/>
        <v xml:space="preserve"> </v>
      </c>
      <c r="O267" s="129" t="str">
        <f t="shared" si="11"/>
        <v xml:space="preserve"> </v>
      </c>
      <c r="P267" s="107"/>
      <c r="Q267" s="108"/>
      <c r="R267" s="128" t="str">
        <f ca="1"/>
        <v/>
      </c>
      <c r="S267" s="109"/>
    </row>
    <row r="268" spans="2:19" ht="18" customHeight="1">
      <c r="B268" s="104">
        <v>247</v>
      </c>
      <c r="C268" s="228"/>
      <c r="D268" s="228"/>
      <c r="E268" s="228"/>
      <c r="F268" s="228"/>
      <c r="G268" s="228"/>
      <c r="H268" s="228"/>
      <c r="I268" s="228"/>
      <c r="J268" s="108"/>
      <c r="K268" s="108"/>
      <c r="L268" s="128" t="str">
        <f>IF(ISBLANK(C268),"",IF(Q268=$O$9,SUMIFS('LISTA DE INVENTARIO'!$K$22:$K1069,'LISTA DE INVENTARIO'!$C$22:$C1069,C268,$Q$22:$Q1069,$O$9)-SUMIFS('SEGUIMIENTO DE INVENTARIO'!$L$21:$L1270,'SEGUIMIENTO DE INVENTARIO'!$C$21:$C1270,C268),SUMIFS('LISTA DE INVENTARIO'!$K$22:$K1069,'LISTA DE INVENTARIO'!$C$22:$C1069,C268,$Q$22:$Q1069,$O$9)-SUMIFS('SEGUIMIENTO DE INVENTARIO'!$L$21:$L1270,'SEGUIMIENTO DE INVENTARIO'!$C$21:$C1270,C268)))</f>
        <v/>
      </c>
      <c r="M268" s="106"/>
      <c r="N268" s="130" t="str">
        <f t="shared" si="10"/>
        <v xml:space="preserve"> </v>
      </c>
      <c r="O268" s="129" t="str">
        <f t="shared" si="11"/>
        <v xml:space="preserve"> </v>
      </c>
      <c r="P268" s="107"/>
      <c r="Q268" s="108"/>
      <c r="R268" s="128" t="str">
        <f ca="1"/>
        <v/>
      </c>
      <c r="S268" s="109"/>
    </row>
    <row r="269" spans="2:19" ht="18" customHeight="1">
      <c r="B269" s="104">
        <v>248</v>
      </c>
      <c r="C269" s="228"/>
      <c r="D269" s="228"/>
      <c r="E269" s="228"/>
      <c r="F269" s="228"/>
      <c r="G269" s="228"/>
      <c r="H269" s="228"/>
      <c r="I269" s="228"/>
      <c r="J269" s="108"/>
      <c r="K269" s="108"/>
      <c r="L269" s="128" t="str">
        <f>IF(ISBLANK(C269),"",IF(Q269=$O$9,SUMIFS('LISTA DE INVENTARIO'!$K$22:$K1070,'LISTA DE INVENTARIO'!$C$22:$C1070,C269,$Q$22:$Q1070,$O$9)-SUMIFS('SEGUIMIENTO DE INVENTARIO'!$L$21:$L1271,'SEGUIMIENTO DE INVENTARIO'!$C$21:$C1271,C269),SUMIFS('LISTA DE INVENTARIO'!$K$22:$K1070,'LISTA DE INVENTARIO'!$C$22:$C1070,C269,$Q$22:$Q1070,$O$9)-SUMIFS('SEGUIMIENTO DE INVENTARIO'!$L$21:$L1271,'SEGUIMIENTO DE INVENTARIO'!$C$21:$C1271,C269)))</f>
        <v/>
      </c>
      <c r="M269" s="106"/>
      <c r="N269" s="130" t="str">
        <f t="shared" si="10"/>
        <v xml:space="preserve"> </v>
      </c>
      <c r="O269" s="129" t="str">
        <f t="shared" si="11"/>
        <v xml:space="preserve"> </v>
      </c>
      <c r="P269" s="107"/>
      <c r="Q269" s="108"/>
      <c r="R269" s="128" t="str">
        <f ca="1"/>
        <v/>
      </c>
      <c r="S269" s="109"/>
    </row>
    <row r="270" spans="2:19" ht="18" customHeight="1">
      <c r="B270" s="104">
        <v>249</v>
      </c>
      <c r="C270" s="228"/>
      <c r="D270" s="228"/>
      <c r="E270" s="228"/>
      <c r="F270" s="228"/>
      <c r="G270" s="228"/>
      <c r="H270" s="228"/>
      <c r="I270" s="228"/>
      <c r="J270" s="108"/>
      <c r="K270" s="108"/>
      <c r="L270" s="128" t="str">
        <f>IF(ISBLANK(C270),"",IF(Q270=$O$9,SUMIFS('LISTA DE INVENTARIO'!$K$22:$K1071,'LISTA DE INVENTARIO'!$C$22:$C1071,C270,$Q$22:$Q1071,$O$9)-SUMIFS('SEGUIMIENTO DE INVENTARIO'!$L$21:$L1272,'SEGUIMIENTO DE INVENTARIO'!$C$21:$C1272,C270),SUMIFS('LISTA DE INVENTARIO'!$K$22:$K1071,'LISTA DE INVENTARIO'!$C$22:$C1071,C270,$Q$22:$Q1071,$O$9)-SUMIFS('SEGUIMIENTO DE INVENTARIO'!$L$21:$L1272,'SEGUIMIENTO DE INVENTARIO'!$C$21:$C1272,C270)))</f>
        <v/>
      </c>
      <c r="M270" s="106"/>
      <c r="N270" s="130" t="str">
        <f t="shared" si="10"/>
        <v xml:space="preserve"> </v>
      </c>
      <c r="O270" s="129" t="str">
        <f t="shared" si="11"/>
        <v xml:space="preserve"> </v>
      </c>
      <c r="P270" s="107"/>
      <c r="Q270" s="108"/>
      <c r="R270" s="128" t="str">
        <f ca="1"/>
        <v/>
      </c>
      <c r="S270" s="109"/>
    </row>
    <row r="271" spans="2:19" ht="18" customHeight="1">
      <c r="B271" s="104">
        <v>250</v>
      </c>
      <c r="C271" s="228"/>
      <c r="D271" s="228"/>
      <c r="E271" s="228"/>
      <c r="F271" s="228"/>
      <c r="G271" s="228"/>
      <c r="H271" s="228"/>
      <c r="I271" s="228"/>
      <c r="J271" s="108"/>
      <c r="K271" s="108"/>
      <c r="L271" s="128" t="str">
        <f>IF(ISBLANK(C271),"",IF(Q271=$O$9,SUMIFS('LISTA DE INVENTARIO'!$K$22:$K1072,'LISTA DE INVENTARIO'!$C$22:$C1072,C271,$Q$22:$Q1072,$O$9)-SUMIFS('SEGUIMIENTO DE INVENTARIO'!$L$21:$L1273,'SEGUIMIENTO DE INVENTARIO'!$C$21:$C1273,C271),SUMIFS('LISTA DE INVENTARIO'!$K$22:$K1072,'LISTA DE INVENTARIO'!$C$22:$C1072,C271,$Q$22:$Q1072,$O$9)-SUMIFS('SEGUIMIENTO DE INVENTARIO'!$L$21:$L1273,'SEGUIMIENTO DE INVENTARIO'!$C$21:$C1273,C271)))</f>
        <v/>
      </c>
      <c r="M271" s="106"/>
      <c r="N271" s="130" t="str">
        <f t="shared" si="10"/>
        <v xml:space="preserve"> </v>
      </c>
      <c r="O271" s="129" t="str">
        <f t="shared" si="11"/>
        <v xml:space="preserve"> </v>
      </c>
      <c r="P271" s="107"/>
      <c r="Q271" s="108"/>
      <c r="R271" s="128" t="str">
        <f ca="1"/>
        <v/>
      </c>
      <c r="S271" s="109"/>
    </row>
    <row r="272" spans="2:19" ht="18" customHeight="1">
      <c r="B272" s="104">
        <v>251</v>
      </c>
      <c r="C272" s="228"/>
      <c r="D272" s="228"/>
      <c r="E272" s="228"/>
      <c r="F272" s="228"/>
      <c r="G272" s="228"/>
      <c r="H272" s="228"/>
      <c r="I272" s="228"/>
      <c r="J272" s="108"/>
      <c r="K272" s="108"/>
      <c r="L272" s="128" t="str">
        <f>IF(ISBLANK(C272),"",IF(Q272=$O$9,SUMIFS('LISTA DE INVENTARIO'!$K$22:$K1073,'LISTA DE INVENTARIO'!$C$22:$C1073,C272,$Q$22:$Q1073,$O$9)-SUMIFS('SEGUIMIENTO DE INVENTARIO'!$L$21:$L1274,'SEGUIMIENTO DE INVENTARIO'!$C$21:$C1274,C272),SUMIFS('LISTA DE INVENTARIO'!$K$22:$K1073,'LISTA DE INVENTARIO'!$C$22:$C1073,C272,$Q$22:$Q1073,$O$9)-SUMIFS('SEGUIMIENTO DE INVENTARIO'!$L$21:$L1274,'SEGUIMIENTO DE INVENTARIO'!$C$21:$C1274,C272)))</f>
        <v/>
      </c>
      <c r="M272" s="106"/>
      <c r="N272" s="130" t="str">
        <f t="shared" si="10"/>
        <v xml:space="preserve"> </v>
      </c>
      <c r="O272" s="129" t="str">
        <f t="shared" si="11"/>
        <v xml:space="preserve"> </v>
      </c>
      <c r="P272" s="107"/>
      <c r="Q272" s="108"/>
      <c r="R272" s="128" t="str">
        <f ca="1"/>
        <v/>
      </c>
      <c r="S272" s="109"/>
    </row>
    <row r="273" spans="2:19" ht="18" customHeight="1">
      <c r="B273" s="104">
        <v>252</v>
      </c>
      <c r="C273" s="228"/>
      <c r="D273" s="228"/>
      <c r="E273" s="228"/>
      <c r="F273" s="228"/>
      <c r="G273" s="228"/>
      <c r="H273" s="228"/>
      <c r="I273" s="228"/>
      <c r="J273" s="108"/>
      <c r="K273" s="108"/>
      <c r="L273" s="128" t="str">
        <f>IF(ISBLANK(C273),"",IF(Q273=$O$9,SUMIFS('LISTA DE INVENTARIO'!$K$22:$K1074,'LISTA DE INVENTARIO'!$C$22:$C1074,C273,$Q$22:$Q1074,$O$9)-SUMIFS('SEGUIMIENTO DE INVENTARIO'!$L$21:$L1275,'SEGUIMIENTO DE INVENTARIO'!$C$21:$C1275,C273),SUMIFS('LISTA DE INVENTARIO'!$K$22:$K1074,'LISTA DE INVENTARIO'!$C$22:$C1074,C273,$Q$22:$Q1074,$O$9)-SUMIFS('SEGUIMIENTO DE INVENTARIO'!$L$21:$L1275,'SEGUIMIENTO DE INVENTARIO'!$C$21:$C1275,C273)))</f>
        <v/>
      </c>
      <c r="M273" s="106"/>
      <c r="N273" s="130" t="str">
        <f t="shared" si="10"/>
        <v xml:space="preserve"> </v>
      </c>
      <c r="O273" s="129" t="str">
        <f t="shared" si="11"/>
        <v xml:space="preserve"> </v>
      </c>
      <c r="P273" s="107"/>
      <c r="Q273" s="108"/>
      <c r="R273" s="128" t="str">
        <f ca="1"/>
        <v/>
      </c>
      <c r="S273" s="109"/>
    </row>
    <row r="274" spans="2:19" ht="18" customHeight="1">
      <c r="B274" s="104">
        <v>253</v>
      </c>
      <c r="C274" s="228"/>
      <c r="D274" s="228"/>
      <c r="E274" s="228"/>
      <c r="F274" s="228"/>
      <c r="G274" s="228"/>
      <c r="H274" s="228"/>
      <c r="I274" s="228"/>
      <c r="J274" s="108"/>
      <c r="K274" s="108"/>
      <c r="L274" s="128" t="str">
        <f>IF(ISBLANK(C274),"",IF(Q274=$O$9,SUMIFS('LISTA DE INVENTARIO'!$K$22:$K1075,'LISTA DE INVENTARIO'!$C$22:$C1075,C274,$Q$22:$Q1075,$O$9)-SUMIFS('SEGUIMIENTO DE INVENTARIO'!$L$21:$L1276,'SEGUIMIENTO DE INVENTARIO'!$C$21:$C1276,C274),SUMIFS('LISTA DE INVENTARIO'!$K$22:$K1075,'LISTA DE INVENTARIO'!$C$22:$C1075,C274,$Q$22:$Q1075,$O$9)-SUMIFS('SEGUIMIENTO DE INVENTARIO'!$L$21:$L1276,'SEGUIMIENTO DE INVENTARIO'!$C$21:$C1276,C274)))</f>
        <v/>
      </c>
      <c r="M274" s="106"/>
      <c r="N274" s="130" t="str">
        <f t="shared" si="10"/>
        <v xml:space="preserve"> </v>
      </c>
      <c r="O274" s="129" t="str">
        <f t="shared" si="11"/>
        <v xml:space="preserve"> </v>
      </c>
      <c r="P274" s="107"/>
      <c r="Q274" s="108"/>
      <c r="R274" s="128" t="str">
        <f ca="1"/>
        <v/>
      </c>
      <c r="S274" s="109"/>
    </row>
    <row r="275" spans="2:19" ht="18" customHeight="1">
      <c r="B275" s="104">
        <v>254</v>
      </c>
      <c r="C275" s="228"/>
      <c r="D275" s="228"/>
      <c r="E275" s="228"/>
      <c r="F275" s="228"/>
      <c r="G275" s="228"/>
      <c r="H275" s="228"/>
      <c r="I275" s="228"/>
      <c r="J275" s="108"/>
      <c r="K275" s="108"/>
      <c r="L275" s="128" t="str">
        <f>IF(ISBLANK(C275),"",IF(Q275=$O$9,SUMIFS('LISTA DE INVENTARIO'!$K$22:$K1076,'LISTA DE INVENTARIO'!$C$22:$C1076,C275,$Q$22:$Q1076,$O$9)-SUMIFS('SEGUIMIENTO DE INVENTARIO'!$L$21:$L1277,'SEGUIMIENTO DE INVENTARIO'!$C$21:$C1277,C275),SUMIFS('LISTA DE INVENTARIO'!$K$22:$K1076,'LISTA DE INVENTARIO'!$C$22:$C1076,C275,$Q$22:$Q1076,$O$9)-SUMIFS('SEGUIMIENTO DE INVENTARIO'!$L$21:$L1277,'SEGUIMIENTO DE INVENTARIO'!$C$21:$C1277,C275)))</f>
        <v/>
      </c>
      <c r="M275" s="106"/>
      <c r="N275" s="130" t="str">
        <f t="shared" si="10"/>
        <v xml:space="preserve"> </v>
      </c>
      <c r="O275" s="129" t="str">
        <f t="shared" si="11"/>
        <v xml:space="preserve"> </v>
      </c>
      <c r="P275" s="107"/>
      <c r="Q275" s="108"/>
      <c r="R275" s="128" t="str">
        <f ca="1"/>
        <v/>
      </c>
      <c r="S275" s="109"/>
    </row>
    <row r="276" spans="2:19" ht="18" customHeight="1">
      <c r="B276" s="104">
        <v>255</v>
      </c>
      <c r="C276" s="228"/>
      <c r="D276" s="228"/>
      <c r="E276" s="228"/>
      <c r="F276" s="228"/>
      <c r="G276" s="228"/>
      <c r="H276" s="228"/>
      <c r="I276" s="228"/>
      <c r="J276" s="108"/>
      <c r="K276" s="108"/>
      <c r="L276" s="128" t="str">
        <f>IF(ISBLANK(C276),"",IF(Q276=$O$9,SUMIFS('LISTA DE INVENTARIO'!$K$22:$K1077,'LISTA DE INVENTARIO'!$C$22:$C1077,C276,$Q$22:$Q1077,$O$9)-SUMIFS('SEGUIMIENTO DE INVENTARIO'!$L$21:$L1278,'SEGUIMIENTO DE INVENTARIO'!$C$21:$C1278,C276),SUMIFS('LISTA DE INVENTARIO'!$K$22:$K1077,'LISTA DE INVENTARIO'!$C$22:$C1077,C276,$Q$22:$Q1077,$O$9)-SUMIFS('SEGUIMIENTO DE INVENTARIO'!$L$21:$L1278,'SEGUIMIENTO DE INVENTARIO'!$C$21:$C1278,C276)))</f>
        <v/>
      </c>
      <c r="M276" s="106"/>
      <c r="N276" s="130" t="str">
        <f t="shared" si="10"/>
        <v xml:space="preserve"> </v>
      </c>
      <c r="O276" s="129" t="str">
        <f t="shared" si="11"/>
        <v xml:space="preserve"> </v>
      </c>
      <c r="P276" s="107"/>
      <c r="Q276" s="108"/>
      <c r="R276" s="128" t="str">
        <f ca="1"/>
        <v/>
      </c>
      <c r="S276" s="109"/>
    </row>
    <row r="277" spans="2:19" ht="18" customHeight="1">
      <c r="B277" s="104">
        <v>256</v>
      </c>
      <c r="C277" s="228"/>
      <c r="D277" s="228"/>
      <c r="E277" s="228"/>
      <c r="F277" s="228"/>
      <c r="G277" s="228"/>
      <c r="H277" s="228"/>
      <c r="I277" s="228"/>
      <c r="J277" s="108"/>
      <c r="K277" s="108"/>
      <c r="L277" s="128" t="str">
        <f>IF(ISBLANK(C277),"",IF(Q277=$O$9,SUMIFS('LISTA DE INVENTARIO'!$K$22:$K1078,'LISTA DE INVENTARIO'!$C$22:$C1078,C277,$Q$22:$Q1078,$O$9)-SUMIFS('SEGUIMIENTO DE INVENTARIO'!$L$21:$L1279,'SEGUIMIENTO DE INVENTARIO'!$C$21:$C1279,C277),SUMIFS('LISTA DE INVENTARIO'!$K$22:$K1078,'LISTA DE INVENTARIO'!$C$22:$C1078,C277,$Q$22:$Q1078,$O$9)-SUMIFS('SEGUIMIENTO DE INVENTARIO'!$L$21:$L1279,'SEGUIMIENTO DE INVENTARIO'!$C$21:$C1279,C277)))</f>
        <v/>
      </c>
      <c r="M277" s="106"/>
      <c r="N277" s="130" t="str">
        <f t="shared" si="10"/>
        <v xml:space="preserve"> </v>
      </c>
      <c r="O277" s="129" t="str">
        <f t="shared" si="11"/>
        <v xml:space="preserve"> </v>
      </c>
      <c r="P277" s="107"/>
      <c r="Q277" s="108"/>
      <c r="R277" s="128" t="str">
        <f ca="1"/>
        <v/>
      </c>
      <c r="S277" s="109"/>
    </row>
    <row r="278" spans="2:19" ht="18" customHeight="1">
      <c r="B278" s="104">
        <v>257</v>
      </c>
      <c r="C278" s="228"/>
      <c r="D278" s="228"/>
      <c r="E278" s="228"/>
      <c r="F278" s="228"/>
      <c r="G278" s="228"/>
      <c r="H278" s="228"/>
      <c r="I278" s="228"/>
      <c r="J278" s="108"/>
      <c r="K278" s="108"/>
      <c r="L278" s="128" t="str">
        <f>IF(ISBLANK(C278),"",IF(Q278=$O$9,SUMIFS('LISTA DE INVENTARIO'!$K$22:$K1079,'LISTA DE INVENTARIO'!$C$22:$C1079,C278,$Q$22:$Q1079,$O$9)-SUMIFS('SEGUIMIENTO DE INVENTARIO'!$L$21:$L1280,'SEGUIMIENTO DE INVENTARIO'!$C$21:$C1280,C278),SUMIFS('LISTA DE INVENTARIO'!$K$22:$K1079,'LISTA DE INVENTARIO'!$C$22:$C1079,C278,$Q$22:$Q1079,$O$9)-SUMIFS('SEGUIMIENTO DE INVENTARIO'!$L$21:$L1280,'SEGUIMIENTO DE INVENTARIO'!$C$21:$C1280,C278)))</f>
        <v/>
      </c>
      <c r="M278" s="106"/>
      <c r="N278" s="130" t="str">
        <f t="shared" si="10"/>
        <v xml:space="preserve"> </v>
      </c>
      <c r="O278" s="129" t="str">
        <f t="shared" si="11"/>
        <v xml:space="preserve"> </v>
      </c>
      <c r="P278" s="107"/>
      <c r="Q278" s="108"/>
      <c r="R278" s="128" t="str">
        <f ca="1"/>
        <v/>
      </c>
      <c r="S278" s="109"/>
    </row>
    <row r="279" spans="2:19" ht="18" customHeight="1">
      <c r="B279" s="104">
        <v>258</v>
      </c>
      <c r="C279" s="228"/>
      <c r="D279" s="228"/>
      <c r="E279" s="228"/>
      <c r="F279" s="228"/>
      <c r="G279" s="228"/>
      <c r="H279" s="228"/>
      <c r="I279" s="228"/>
      <c r="J279" s="108"/>
      <c r="K279" s="108"/>
      <c r="L279" s="128" t="str">
        <f>IF(ISBLANK(C279),"",IF(Q279=$O$9,SUMIFS('LISTA DE INVENTARIO'!$K$22:$K1080,'LISTA DE INVENTARIO'!$C$22:$C1080,C279,$Q$22:$Q1080,$O$9)-SUMIFS('SEGUIMIENTO DE INVENTARIO'!$L$21:$L1281,'SEGUIMIENTO DE INVENTARIO'!$C$21:$C1281,C279),SUMIFS('LISTA DE INVENTARIO'!$K$22:$K1080,'LISTA DE INVENTARIO'!$C$22:$C1080,C279,$Q$22:$Q1080,$O$9)-SUMIFS('SEGUIMIENTO DE INVENTARIO'!$L$21:$L1281,'SEGUIMIENTO DE INVENTARIO'!$C$21:$C1281,C279)))</f>
        <v/>
      </c>
      <c r="M279" s="106"/>
      <c r="N279" s="130" t="str">
        <f t="shared" si="10"/>
        <v xml:space="preserve"> </v>
      </c>
      <c r="O279" s="129" t="str">
        <f t="shared" si="11"/>
        <v xml:space="preserve"> </v>
      </c>
      <c r="P279" s="107"/>
      <c r="Q279" s="108"/>
      <c r="R279" s="128" t="str">
        <f ca="1"/>
        <v/>
      </c>
      <c r="S279" s="109"/>
    </row>
    <row r="280" spans="2:19" ht="18" customHeight="1">
      <c r="B280" s="104">
        <v>259</v>
      </c>
      <c r="C280" s="228"/>
      <c r="D280" s="228"/>
      <c r="E280" s="228"/>
      <c r="F280" s="228"/>
      <c r="G280" s="228"/>
      <c r="H280" s="228"/>
      <c r="I280" s="228"/>
      <c r="J280" s="108"/>
      <c r="K280" s="108"/>
      <c r="L280" s="128" t="str">
        <f>IF(ISBLANK(C280),"",IF(Q280=$O$9,SUMIFS('LISTA DE INVENTARIO'!$K$22:$K1081,'LISTA DE INVENTARIO'!$C$22:$C1081,C280,$Q$22:$Q1081,$O$9)-SUMIFS('SEGUIMIENTO DE INVENTARIO'!$L$21:$L1282,'SEGUIMIENTO DE INVENTARIO'!$C$21:$C1282,C280),SUMIFS('LISTA DE INVENTARIO'!$K$22:$K1081,'LISTA DE INVENTARIO'!$C$22:$C1081,C280,$Q$22:$Q1081,$O$9)-SUMIFS('SEGUIMIENTO DE INVENTARIO'!$L$21:$L1282,'SEGUIMIENTO DE INVENTARIO'!$C$21:$C1282,C280)))</f>
        <v/>
      </c>
      <c r="M280" s="106"/>
      <c r="N280" s="130" t="str">
        <f t="shared" si="10"/>
        <v xml:space="preserve"> </v>
      </c>
      <c r="O280" s="129" t="str">
        <f t="shared" si="11"/>
        <v xml:space="preserve"> </v>
      </c>
      <c r="P280" s="107"/>
      <c r="Q280" s="108"/>
      <c r="R280" s="128" t="str">
        <f ca="1"/>
        <v/>
      </c>
      <c r="S280" s="109"/>
    </row>
    <row r="281" spans="2:19" ht="18" customHeight="1">
      <c r="B281" s="104">
        <v>260</v>
      </c>
      <c r="C281" s="228"/>
      <c r="D281" s="228"/>
      <c r="E281" s="228"/>
      <c r="F281" s="228"/>
      <c r="G281" s="228"/>
      <c r="H281" s="228"/>
      <c r="I281" s="228"/>
      <c r="J281" s="108"/>
      <c r="K281" s="108"/>
      <c r="L281" s="128" t="str">
        <f>IF(ISBLANK(C281),"",IF(Q281=$O$9,SUMIFS('LISTA DE INVENTARIO'!$K$22:$K1082,'LISTA DE INVENTARIO'!$C$22:$C1082,C281,$Q$22:$Q1082,$O$9)-SUMIFS('SEGUIMIENTO DE INVENTARIO'!$L$21:$L1283,'SEGUIMIENTO DE INVENTARIO'!$C$21:$C1283,C281),SUMIFS('LISTA DE INVENTARIO'!$K$22:$K1082,'LISTA DE INVENTARIO'!$C$22:$C1082,C281,$Q$22:$Q1082,$O$9)-SUMIFS('SEGUIMIENTO DE INVENTARIO'!$L$21:$L1283,'SEGUIMIENTO DE INVENTARIO'!$C$21:$C1283,C281)))</f>
        <v/>
      </c>
      <c r="M281" s="106"/>
      <c r="N281" s="130" t="str">
        <f t="shared" si="10"/>
        <v xml:space="preserve"> </v>
      </c>
      <c r="O281" s="129" t="str">
        <f t="shared" si="11"/>
        <v xml:space="preserve"> </v>
      </c>
      <c r="P281" s="107"/>
      <c r="Q281" s="108"/>
      <c r="R281" s="128" t="str">
        <f ca="1"/>
        <v/>
      </c>
      <c r="S281" s="109"/>
    </row>
    <row r="282" spans="2:19" ht="18" customHeight="1">
      <c r="B282" s="104">
        <v>261</v>
      </c>
      <c r="C282" s="228"/>
      <c r="D282" s="228"/>
      <c r="E282" s="228"/>
      <c r="F282" s="228"/>
      <c r="G282" s="228"/>
      <c r="H282" s="228"/>
      <c r="I282" s="228"/>
      <c r="J282" s="108"/>
      <c r="K282" s="108"/>
      <c r="L282" s="128" t="str">
        <f>IF(ISBLANK(C282),"",IF(Q282=$O$9,SUMIFS('LISTA DE INVENTARIO'!$K$22:$K1083,'LISTA DE INVENTARIO'!$C$22:$C1083,C282,$Q$22:$Q1083,$O$9)-SUMIFS('SEGUIMIENTO DE INVENTARIO'!$L$21:$L1284,'SEGUIMIENTO DE INVENTARIO'!$C$21:$C1284,C282),SUMIFS('LISTA DE INVENTARIO'!$K$22:$K1083,'LISTA DE INVENTARIO'!$C$22:$C1083,C282,$Q$22:$Q1083,$O$9)-SUMIFS('SEGUIMIENTO DE INVENTARIO'!$L$21:$L1284,'SEGUIMIENTO DE INVENTARIO'!$C$21:$C1284,C282)))</f>
        <v/>
      </c>
      <c r="M282" s="106"/>
      <c r="N282" s="130" t="str">
        <f t="shared" si="10"/>
        <v xml:space="preserve"> </v>
      </c>
      <c r="O282" s="129" t="str">
        <f t="shared" si="11"/>
        <v xml:space="preserve"> </v>
      </c>
      <c r="P282" s="107"/>
      <c r="Q282" s="108"/>
      <c r="R282" s="128" t="str">
        <f ca="1"/>
        <v/>
      </c>
      <c r="S282" s="109"/>
    </row>
    <row r="283" spans="2:19" ht="18" customHeight="1">
      <c r="B283" s="104">
        <v>262</v>
      </c>
      <c r="C283" s="228"/>
      <c r="D283" s="228"/>
      <c r="E283" s="228"/>
      <c r="F283" s="228"/>
      <c r="G283" s="228"/>
      <c r="H283" s="228"/>
      <c r="I283" s="228"/>
      <c r="J283" s="108"/>
      <c r="K283" s="108"/>
      <c r="L283" s="128" t="str">
        <f>IF(ISBLANK(C283),"",IF(Q283=$O$9,SUMIFS('LISTA DE INVENTARIO'!$K$22:$K1084,'LISTA DE INVENTARIO'!$C$22:$C1084,C283,$Q$22:$Q1084,$O$9)-SUMIFS('SEGUIMIENTO DE INVENTARIO'!$L$21:$L1285,'SEGUIMIENTO DE INVENTARIO'!$C$21:$C1285,C283),SUMIFS('LISTA DE INVENTARIO'!$K$22:$K1084,'LISTA DE INVENTARIO'!$C$22:$C1084,C283,$Q$22:$Q1084,$O$9)-SUMIFS('SEGUIMIENTO DE INVENTARIO'!$L$21:$L1285,'SEGUIMIENTO DE INVENTARIO'!$C$21:$C1285,C283)))</f>
        <v/>
      </c>
      <c r="M283" s="106"/>
      <c r="N283" s="130" t="str">
        <f t="shared" si="10"/>
        <v xml:space="preserve"> </v>
      </c>
      <c r="O283" s="129" t="str">
        <f t="shared" si="11"/>
        <v xml:space="preserve"> </v>
      </c>
      <c r="P283" s="107"/>
      <c r="Q283" s="108"/>
      <c r="R283" s="128" t="str">
        <f ca="1"/>
        <v/>
      </c>
      <c r="S283" s="109"/>
    </row>
    <row r="284" spans="2:19" ht="18" customHeight="1">
      <c r="B284" s="104">
        <v>263</v>
      </c>
      <c r="C284" s="228"/>
      <c r="D284" s="228"/>
      <c r="E284" s="228"/>
      <c r="F284" s="228"/>
      <c r="G284" s="228"/>
      <c r="H284" s="228"/>
      <c r="I284" s="228"/>
      <c r="J284" s="108"/>
      <c r="K284" s="108"/>
      <c r="L284" s="128" t="str">
        <f>IF(ISBLANK(C284),"",IF(Q284=$O$9,SUMIFS('LISTA DE INVENTARIO'!$K$22:$K1085,'LISTA DE INVENTARIO'!$C$22:$C1085,C284,$Q$22:$Q1085,$O$9)-SUMIFS('SEGUIMIENTO DE INVENTARIO'!$L$21:$L1286,'SEGUIMIENTO DE INVENTARIO'!$C$21:$C1286,C284),SUMIFS('LISTA DE INVENTARIO'!$K$22:$K1085,'LISTA DE INVENTARIO'!$C$22:$C1085,C284,$Q$22:$Q1085,$O$9)-SUMIFS('SEGUIMIENTO DE INVENTARIO'!$L$21:$L1286,'SEGUIMIENTO DE INVENTARIO'!$C$21:$C1286,C284)))</f>
        <v/>
      </c>
      <c r="M284" s="106"/>
      <c r="N284" s="130" t="str">
        <f t="shared" si="10"/>
        <v xml:space="preserve"> </v>
      </c>
      <c r="O284" s="129" t="str">
        <f t="shared" si="11"/>
        <v xml:space="preserve"> </v>
      </c>
      <c r="P284" s="107"/>
      <c r="Q284" s="108"/>
      <c r="R284" s="128" t="str">
        <f ca="1"/>
        <v/>
      </c>
      <c r="S284" s="109"/>
    </row>
    <row r="285" spans="2:19" ht="18" customHeight="1">
      <c r="B285" s="104">
        <v>264</v>
      </c>
      <c r="C285" s="228"/>
      <c r="D285" s="228"/>
      <c r="E285" s="228"/>
      <c r="F285" s="228"/>
      <c r="G285" s="228"/>
      <c r="H285" s="228"/>
      <c r="I285" s="228"/>
      <c r="J285" s="108"/>
      <c r="K285" s="108"/>
      <c r="L285" s="128" t="str">
        <f>IF(ISBLANK(C285),"",IF(Q285=$O$9,SUMIFS('LISTA DE INVENTARIO'!$K$22:$K1086,'LISTA DE INVENTARIO'!$C$22:$C1086,C285,$Q$22:$Q1086,$O$9)-SUMIFS('SEGUIMIENTO DE INVENTARIO'!$L$21:$L1287,'SEGUIMIENTO DE INVENTARIO'!$C$21:$C1287,C285),SUMIFS('LISTA DE INVENTARIO'!$K$22:$K1086,'LISTA DE INVENTARIO'!$C$22:$C1086,C285,$Q$22:$Q1086,$O$9)-SUMIFS('SEGUIMIENTO DE INVENTARIO'!$L$21:$L1287,'SEGUIMIENTO DE INVENTARIO'!$C$21:$C1287,C285)))</f>
        <v/>
      </c>
      <c r="M285" s="106"/>
      <c r="N285" s="130" t="str">
        <f t="shared" ref="N285:N348" si="12">IF(ISBLANK(C285)," ",K285*M285)</f>
        <v xml:space="preserve"> </v>
      </c>
      <c r="O285" s="129" t="str">
        <f t="shared" ref="O285:O348" si="13">IF(ISBLANK(C285)," ",K285*M285+O284)</f>
        <v xml:space="preserve"> </v>
      </c>
      <c r="P285" s="107"/>
      <c r="Q285" s="108"/>
      <c r="R285" s="128" t="str">
        <f ca="1"/>
        <v/>
      </c>
      <c r="S285" s="109"/>
    </row>
    <row r="286" spans="2:19" ht="18" customHeight="1">
      <c r="B286" s="104">
        <v>265</v>
      </c>
      <c r="C286" s="228"/>
      <c r="D286" s="228"/>
      <c r="E286" s="228"/>
      <c r="F286" s="228"/>
      <c r="G286" s="228"/>
      <c r="H286" s="228"/>
      <c r="I286" s="228"/>
      <c r="J286" s="108"/>
      <c r="K286" s="108"/>
      <c r="L286" s="128" t="str">
        <f>IF(ISBLANK(C286),"",IF(Q286=$O$9,SUMIFS('LISTA DE INVENTARIO'!$K$22:$K1087,'LISTA DE INVENTARIO'!$C$22:$C1087,C286,$Q$22:$Q1087,$O$9)-SUMIFS('SEGUIMIENTO DE INVENTARIO'!$L$21:$L1288,'SEGUIMIENTO DE INVENTARIO'!$C$21:$C1288,C286),SUMIFS('LISTA DE INVENTARIO'!$K$22:$K1087,'LISTA DE INVENTARIO'!$C$22:$C1087,C286,$Q$22:$Q1087,$O$9)-SUMIFS('SEGUIMIENTO DE INVENTARIO'!$L$21:$L1288,'SEGUIMIENTO DE INVENTARIO'!$C$21:$C1288,C286)))</f>
        <v/>
      </c>
      <c r="M286" s="106"/>
      <c r="N286" s="130" t="str">
        <f t="shared" si="12"/>
        <v xml:space="preserve"> </v>
      </c>
      <c r="O286" s="129" t="str">
        <f t="shared" si="13"/>
        <v xml:space="preserve"> </v>
      </c>
      <c r="P286" s="107"/>
      <c r="Q286" s="108"/>
      <c r="R286" s="128" t="str">
        <f ca="1"/>
        <v/>
      </c>
      <c r="S286" s="109"/>
    </row>
    <row r="287" spans="2:19" ht="18" customHeight="1">
      <c r="B287" s="104">
        <v>266</v>
      </c>
      <c r="C287" s="228"/>
      <c r="D287" s="228"/>
      <c r="E287" s="228"/>
      <c r="F287" s="228"/>
      <c r="G287" s="228"/>
      <c r="H287" s="228"/>
      <c r="I287" s="228"/>
      <c r="J287" s="108"/>
      <c r="K287" s="108"/>
      <c r="L287" s="128" t="str">
        <f>IF(ISBLANK(C287),"",IF(Q287=$O$9,SUMIFS('LISTA DE INVENTARIO'!$K$22:$K1088,'LISTA DE INVENTARIO'!$C$22:$C1088,C287,$Q$22:$Q1088,$O$9)-SUMIFS('SEGUIMIENTO DE INVENTARIO'!$L$21:$L1289,'SEGUIMIENTO DE INVENTARIO'!$C$21:$C1289,C287),SUMIFS('LISTA DE INVENTARIO'!$K$22:$K1088,'LISTA DE INVENTARIO'!$C$22:$C1088,C287,$Q$22:$Q1088,$O$9)-SUMIFS('SEGUIMIENTO DE INVENTARIO'!$L$21:$L1289,'SEGUIMIENTO DE INVENTARIO'!$C$21:$C1289,C287)))</f>
        <v/>
      </c>
      <c r="M287" s="106"/>
      <c r="N287" s="130" t="str">
        <f t="shared" si="12"/>
        <v xml:space="preserve"> </v>
      </c>
      <c r="O287" s="129" t="str">
        <f t="shared" si="13"/>
        <v xml:space="preserve"> </v>
      </c>
      <c r="P287" s="107"/>
      <c r="Q287" s="108"/>
      <c r="R287" s="128" t="str">
        <f ca="1"/>
        <v/>
      </c>
      <c r="S287" s="109"/>
    </row>
    <row r="288" spans="2:19" ht="18" customHeight="1">
      <c r="B288" s="104">
        <v>267</v>
      </c>
      <c r="C288" s="228"/>
      <c r="D288" s="228"/>
      <c r="E288" s="228"/>
      <c r="F288" s="228"/>
      <c r="G288" s="228"/>
      <c r="H288" s="228"/>
      <c r="I288" s="228"/>
      <c r="J288" s="108"/>
      <c r="K288" s="108"/>
      <c r="L288" s="128" t="str">
        <f>IF(ISBLANK(C288),"",IF(Q288=$O$9,SUMIFS('LISTA DE INVENTARIO'!$K$22:$K1089,'LISTA DE INVENTARIO'!$C$22:$C1089,C288,$Q$22:$Q1089,$O$9)-SUMIFS('SEGUIMIENTO DE INVENTARIO'!$L$21:$L1290,'SEGUIMIENTO DE INVENTARIO'!$C$21:$C1290,C288),SUMIFS('LISTA DE INVENTARIO'!$K$22:$K1089,'LISTA DE INVENTARIO'!$C$22:$C1089,C288,$Q$22:$Q1089,$O$9)-SUMIFS('SEGUIMIENTO DE INVENTARIO'!$L$21:$L1290,'SEGUIMIENTO DE INVENTARIO'!$C$21:$C1290,C288)))</f>
        <v/>
      </c>
      <c r="M288" s="106"/>
      <c r="N288" s="130" t="str">
        <f t="shared" si="12"/>
        <v xml:space="preserve"> </v>
      </c>
      <c r="O288" s="129" t="str">
        <f t="shared" si="13"/>
        <v xml:space="preserve"> </v>
      </c>
      <c r="P288" s="107"/>
      <c r="Q288" s="108"/>
      <c r="R288" s="128" t="str">
        <f ca="1"/>
        <v/>
      </c>
      <c r="S288" s="109"/>
    </row>
    <row r="289" spans="2:19" ht="18" customHeight="1">
      <c r="B289" s="104">
        <v>268</v>
      </c>
      <c r="C289" s="228"/>
      <c r="D289" s="228"/>
      <c r="E289" s="228"/>
      <c r="F289" s="228"/>
      <c r="G289" s="228"/>
      <c r="H289" s="228"/>
      <c r="I289" s="228"/>
      <c r="J289" s="108"/>
      <c r="K289" s="108"/>
      <c r="L289" s="128" t="str">
        <f>IF(ISBLANK(C289),"",IF(Q289=$O$9,SUMIFS('LISTA DE INVENTARIO'!$K$22:$K1090,'LISTA DE INVENTARIO'!$C$22:$C1090,C289,$Q$22:$Q1090,$O$9)-SUMIFS('SEGUIMIENTO DE INVENTARIO'!$L$21:$L1291,'SEGUIMIENTO DE INVENTARIO'!$C$21:$C1291,C289),SUMIFS('LISTA DE INVENTARIO'!$K$22:$K1090,'LISTA DE INVENTARIO'!$C$22:$C1090,C289,$Q$22:$Q1090,$O$9)-SUMIFS('SEGUIMIENTO DE INVENTARIO'!$L$21:$L1291,'SEGUIMIENTO DE INVENTARIO'!$C$21:$C1291,C289)))</f>
        <v/>
      </c>
      <c r="M289" s="106"/>
      <c r="N289" s="130" t="str">
        <f t="shared" si="12"/>
        <v xml:space="preserve"> </v>
      </c>
      <c r="O289" s="129" t="str">
        <f t="shared" si="13"/>
        <v xml:space="preserve"> </v>
      </c>
      <c r="P289" s="107"/>
      <c r="Q289" s="108"/>
      <c r="R289" s="128" t="str">
        <f ca="1"/>
        <v/>
      </c>
      <c r="S289" s="109"/>
    </row>
    <row r="290" spans="2:19" ht="18" customHeight="1">
      <c r="B290" s="104">
        <v>269</v>
      </c>
      <c r="C290" s="228"/>
      <c r="D290" s="228"/>
      <c r="E290" s="228"/>
      <c r="F290" s="228"/>
      <c r="G290" s="228"/>
      <c r="H290" s="228"/>
      <c r="I290" s="228"/>
      <c r="J290" s="108"/>
      <c r="K290" s="108"/>
      <c r="L290" s="128" t="str">
        <f>IF(ISBLANK(C290),"",IF(Q290=$O$9,SUMIFS('LISTA DE INVENTARIO'!$K$22:$K1091,'LISTA DE INVENTARIO'!$C$22:$C1091,C290,$Q$22:$Q1091,$O$9)-SUMIFS('SEGUIMIENTO DE INVENTARIO'!$L$21:$L1292,'SEGUIMIENTO DE INVENTARIO'!$C$21:$C1292,C290),SUMIFS('LISTA DE INVENTARIO'!$K$22:$K1091,'LISTA DE INVENTARIO'!$C$22:$C1091,C290,$Q$22:$Q1091,$O$9)-SUMIFS('SEGUIMIENTO DE INVENTARIO'!$L$21:$L1292,'SEGUIMIENTO DE INVENTARIO'!$C$21:$C1292,C290)))</f>
        <v/>
      </c>
      <c r="M290" s="106"/>
      <c r="N290" s="130" t="str">
        <f t="shared" si="12"/>
        <v xml:space="preserve"> </v>
      </c>
      <c r="O290" s="129" t="str">
        <f t="shared" si="13"/>
        <v xml:space="preserve"> </v>
      </c>
      <c r="P290" s="107"/>
      <c r="Q290" s="108"/>
      <c r="R290" s="128" t="str">
        <f ca="1"/>
        <v/>
      </c>
      <c r="S290" s="109"/>
    </row>
    <row r="291" spans="2:19" ht="18" customHeight="1">
      <c r="B291" s="104">
        <v>270</v>
      </c>
      <c r="C291" s="228"/>
      <c r="D291" s="228"/>
      <c r="E291" s="228"/>
      <c r="F291" s="228"/>
      <c r="G291" s="228"/>
      <c r="H291" s="228"/>
      <c r="I291" s="228"/>
      <c r="J291" s="108"/>
      <c r="K291" s="108"/>
      <c r="L291" s="128" t="str">
        <f>IF(ISBLANK(C291),"",IF(Q291=$O$9,SUMIFS('LISTA DE INVENTARIO'!$K$22:$K1092,'LISTA DE INVENTARIO'!$C$22:$C1092,C291,$Q$22:$Q1092,$O$9)-SUMIFS('SEGUIMIENTO DE INVENTARIO'!$L$21:$L1293,'SEGUIMIENTO DE INVENTARIO'!$C$21:$C1293,C291),SUMIFS('LISTA DE INVENTARIO'!$K$22:$K1092,'LISTA DE INVENTARIO'!$C$22:$C1092,C291,$Q$22:$Q1092,$O$9)-SUMIFS('SEGUIMIENTO DE INVENTARIO'!$L$21:$L1293,'SEGUIMIENTO DE INVENTARIO'!$C$21:$C1293,C291)))</f>
        <v/>
      </c>
      <c r="M291" s="106"/>
      <c r="N291" s="130" t="str">
        <f t="shared" si="12"/>
        <v xml:space="preserve"> </v>
      </c>
      <c r="O291" s="129" t="str">
        <f t="shared" si="13"/>
        <v xml:space="preserve"> </v>
      </c>
      <c r="P291" s="107"/>
      <c r="Q291" s="108"/>
      <c r="R291" s="128" t="str">
        <f ca="1"/>
        <v/>
      </c>
      <c r="S291" s="109"/>
    </row>
    <row r="292" spans="2:19" ht="18" customHeight="1">
      <c r="B292" s="104">
        <v>271</v>
      </c>
      <c r="C292" s="228"/>
      <c r="D292" s="228"/>
      <c r="E292" s="228"/>
      <c r="F292" s="228"/>
      <c r="G292" s="228"/>
      <c r="H292" s="228"/>
      <c r="I292" s="228"/>
      <c r="J292" s="108"/>
      <c r="K292" s="108"/>
      <c r="L292" s="128" t="str">
        <f>IF(ISBLANK(C292),"",IF(Q292=$O$9,SUMIFS('LISTA DE INVENTARIO'!$K$22:$K1093,'LISTA DE INVENTARIO'!$C$22:$C1093,C292,$Q$22:$Q1093,$O$9)-SUMIFS('SEGUIMIENTO DE INVENTARIO'!$L$21:$L1294,'SEGUIMIENTO DE INVENTARIO'!$C$21:$C1294,C292),SUMIFS('LISTA DE INVENTARIO'!$K$22:$K1093,'LISTA DE INVENTARIO'!$C$22:$C1093,C292,$Q$22:$Q1093,$O$9)-SUMIFS('SEGUIMIENTO DE INVENTARIO'!$L$21:$L1294,'SEGUIMIENTO DE INVENTARIO'!$C$21:$C1294,C292)))</f>
        <v/>
      </c>
      <c r="M292" s="106"/>
      <c r="N292" s="130" t="str">
        <f t="shared" si="12"/>
        <v xml:space="preserve"> </v>
      </c>
      <c r="O292" s="129" t="str">
        <f t="shared" si="13"/>
        <v xml:space="preserve"> </v>
      </c>
      <c r="P292" s="107"/>
      <c r="Q292" s="108"/>
      <c r="R292" s="128" t="str">
        <f ca="1"/>
        <v/>
      </c>
      <c r="S292" s="109"/>
    </row>
    <row r="293" spans="2:19" ht="18" customHeight="1">
      <c r="B293" s="104">
        <v>272</v>
      </c>
      <c r="C293" s="228"/>
      <c r="D293" s="228"/>
      <c r="E293" s="228"/>
      <c r="F293" s="228"/>
      <c r="G293" s="228"/>
      <c r="H293" s="228"/>
      <c r="I293" s="228"/>
      <c r="J293" s="108"/>
      <c r="K293" s="108"/>
      <c r="L293" s="128" t="str">
        <f>IF(ISBLANK(C293),"",IF(Q293=$O$9,SUMIFS('LISTA DE INVENTARIO'!$K$22:$K1094,'LISTA DE INVENTARIO'!$C$22:$C1094,C293,$Q$22:$Q1094,$O$9)-SUMIFS('SEGUIMIENTO DE INVENTARIO'!$L$21:$L1295,'SEGUIMIENTO DE INVENTARIO'!$C$21:$C1295,C293),SUMIFS('LISTA DE INVENTARIO'!$K$22:$K1094,'LISTA DE INVENTARIO'!$C$22:$C1094,C293,$Q$22:$Q1094,$O$9)-SUMIFS('SEGUIMIENTO DE INVENTARIO'!$L$21:$L1295,'SEGUIMIENTO DE INVENTARIO'!$C$21:$C1295,C293)))</f>
        <v/>
      </c>
      <c r="M293" s="106"/>
      <c r="N293" s="130" t="str">
        <f t="shared" si="12"/>
        <v xml:space="preserve"> </v>
      </c>
      <c r="O293" s="129" t="str">
        <f t="shared" si="13"/>
        <v xml:space="preserve"> </v>
      </c>
      <c r="P293" s="107"/>
      <c r="Q293" s="108"/>
      <c r="R293" s="128" t="str">
        <f ca="1"/>
        <v/>
      </c>
      <c r="S293" s="109"/>
    </row>
    <row r="294" spans="2:19" ht="18" customHeight="1">
      <c r="B294" s="104">
        <v>273</v>
      </c>
      <c r="C294" s="228"/>
      <c r="D294" s="228"/>
      <c r="E294" s="228"/>
      <c r="F294" s="228"/>
      <c r="G294" s="228"/>
      <c r="H294" s="228"/>
      <c r="I294" s="228"/>
      <c r="J294" s="108"/>
      <c r="K294" s="108"/>
      <c r="L294" s="128" t="str">
        <f>IF(ISBLANK(C294),"",IF(Q294=$O$9,SUMIFS('LISTA DE INVENTARIO'!$K$22:$K1095,'LISTA DE INVENTARIO'!$C$22:$C1095,C294,$Q$22:$Q1095,$O$9)-SUMIFS('SEGUIMIENTO DE INVENTARIO'!$L$21:$L1296,'SEGUIMIENTO DE INVENTARIO'!$C$21:$C1296,C294),SUMIFS('LISTA DE INVENTARIO'!$K$22:$K1095,'LISTA DE INVENTARIO'!$C$22:$C1095,C294,$Q$22:$Q1095,$O$9)-SUMIFS('SEGUIMIENTO DE INVENTARIO'!$L$21:$L1296,'SEGUIMIENTO DE INVENTARIO'!$C$21:$C1296,C294)))</f>
        <v/>
      </c>
      <c r="M294" s="106"/>
      <c r="N294" s="130" t="str">
        <f t="shared" si="12"/>
        <v xml:space="preserve"> </v>
      </c>
      <c r="O294" s="129" t="str">
        <f t="shared" si="13"/>
        <v xml:space="preserve"> </v>
      </c>
      <c r="P294" s="107"/>
      <c r="Q294" s="108"/>
      <c r="R294" s="128" t="str">
        <f ca="1"/>
        <v/>
      </c>
      <c r="S294" s="109"/>
    </row>
    <row r="295" spans="2:19" ht="18" customHeight="1">
      <c r="B295" s="104">
        <v>274</v>
      </c>
      <c r="C295" s="228"/>
      <c r="D295" s="228"/>
      <c r="E295" s="228"/>
      <c r="F295" s="228"/>
      <c r="G295" s="228"/>
      <c r="H295" s="228"/>
      <c r="I295" s="228"/>
      <c r="J295" s="108"/>
      <c r="K295" s="108"/>
      <c r="L295" s="128" t="str">
        <f>IF(ISBLANK(C295),"",IF(Q295=$O$9,SUMIFS('LISTA DE INVENTARIO'!$K$22:$K1096,'LISTA DE INVENTARIO'!$C$22:$C1096,C295,$Q$22:$Q1096,$O$9)-SUMIFS('SEGUIMIENTO DE INVENTARIO'!$L$21:$L1297,'SEGUIMIENTO DE INVENTARIO'!$C$21:$C1297,C295),SUMIFS('LISTA DE INVENTARIO'!$K$22:$K1096,'LISTA DE INVENTARIO'!$C$22:$C1096,C295,$Q$22:$Q1096,$O$9)-SUMIFS('SEGUIMIENTO DE INVENTARIO'!$L$21:$L1297,'SEGUIMIENTO DE INVENTARIO'!$C$21:$C1297,C295)))</f>
        <v/>
      </c>
      <c r="M295" s="106"/>
      <c r="N295" s="130" t="str">
        <f t="shared" si="12"/>
        <v xml:space="preserve"> </v>
      </c>
      <c r="O295" s="129" t="str">
        <f t="shared" si="13"/>
        <v xml:space="preserve"> </v>
      </c>
      <c r="P295" s="107"/>
      <c r="Q295" s="108"/>
      <c r="R295" s="128" t="str">
        <f ca="1"/>
        <v/>
      </c>
      <c r="S295" s="109"/>
    </row>
    <row r="296" spans="2:19" ht="18" customHeight="1">
      <c r="B296" s="104">
        <v>275</v>
      </c>
      <c r="C296" s="228"/>
      <c r="D296" s="228"/>
      <c r="E296" s="228"/>
      <c r="F296" s="228"/>
      <c r="G296" s="228"/>
      <c r="H296" s="228"/>
      <c r="I296" s="228"/>
      <c r="J296" s="108"/>
      <c r="K296" s="108"/>
      <c r="L296" s="128" t="str">
        <f>IF(ISBLANK(C296),"",IF(Q296=$O$9,SUMIFS('LISTA DE INVENTARIO'!$K$22:$K1097,'LISTA DE INVENTARIO'!$C$22:$C1097,C296,$Q$22:$Q1097,$O$9)-SUMIFS('SEGUIMIENTO DE INVENTARIO'!$L$21:$L1298,'SEGUIMIENTO DE INVENTARIO'!$C$21:$C1298,C296),SUMIFS('LISTA DE INVENTARIO'!$K$22:$K1097,'LISTA DE INVENTARIO'!$C$22:$C1097,C296,$Q$22:$Q1097,$O$9)-SUMIFS('SEGUIMIENTO DE INVENTARIO'!$L$21:$L1298,'SEGUIMIENTO DE INVENTARIO'!$C$21:$C1298,C296)))</f>
        <v/>
      </c>
      <c r="M296" s="106"/>
      <c r="N296" s="130" t="str">
        <f t="shared" si="12"/>
        <v xml:space="preserve"> </v>
      </c>
      <c r="O296" s="129" t="str">
        <f t="shared" si="13"/>
        <v xml:space="preserve"> </v>
      </c>
      <c r="P296" s="107"/>
      <c r="Q296" s="108"/>
      <c r="R296" s="128" t="str">
        <f ca="1"/>
        <v/>
      </c>
      <c r="S296" s="109"/>
    </row>
    <row r="297" spans="2:19" ht="18" customHeight="1">
      <c r="B297" s="104">
        <v>276</v>
      </c>
      <c r="C297" s="228"/>
      <c r="D297" s="228"/>
      <c r="E297" s="228"/>
      <c r="F297" s="228"/>
      <c r="G297" s="228"/>
      <c r="H297" s="228"/>
      <c r="I297" s="228"/>
      <c r="J297" s="108"/>
      <c r="K297" s="108"/>
      <c r="L297" s="128" t="str">
        <f>IF(ISBLANK(C297),"",IF(Q297=$O$9,SUMIFS('LISTA DE INVENTARIO'!$K$22:$K1098,'LISTA DE INVENTARIO'!$C$22:$C1098,C297,$Q$22:$Q1098,$O$9)-SUMIFS('SEGUIMIENTO DE INVENTARIO'!$L$21:$L1299,'SEGUIMIENTO DE INVENTARIO'!$C$21:$C1299,C297),SUMIFS('LISTA DE INVENTARIO'!$K$22:$K1098,'LISTA DE INVENTARIO'!$C$22:$C1098,C297,$Q$22:$Q1098,$O$9)-SUMIFS('SEGUIMIENTO DE INVENTARIO'!$L$21:$L1299,'SEGUIMIENTO DE INVENTARIO'!$C$21:$C1299,C297)))</f>
        <v/>
      </c>
      <c r="M297" s="106"/>
      <c r="N297" s="130" t="str">
        <f t="shared" si="12"/>
        <v xml:space="preserve"> </v>
      </c>
      <c r="O297" s="129" t="str">
        <f t="shared" si="13"/>
        <v xml:space="preserve"> </v>
      </c>
      <c r="P297" s="107"/>
      <c r="Q297" s="108"/>
      <c r="R297" s="128" t="str">
        <f ca="1"/>
        <v/>
      </c>
      <c r="S297" s="109"/>
    </row>
    <row r="298" spans="2:19" ht="18" customHeight="1">
      <c r="B298" s="104">
        <v>277</v>
      </c>
      <c r="C298" s="228"/>
      <c r="D298" s="228"/>
      <c r="E298" s="228"/>
      <c r="F298" s="228"/>
      <c r="G298" s="228"/>
      <c r="H298" s="228"/>
      <c r="I298" s="228"/>
      <c r="J298" s="108"/>
      <c r="K298" s="108"/>
      <c r="L298" s="128" t="str">
        <f>IF(ISBLANK(C298),"",IF(Q298=$O$9,SUMIFS('LISTA DE INVENTARIO'!$K$22:$K1099,'LISTA DE INVENTARIO'!$C$22:$C1099,C298,$Q$22:$Q1099,$O$9)-SUMIFS('SEGUIMIENTO DE INVENTARIO'!$L$21:$L1300,'SEGUIMIENTO DE INVENTARIO'!$C$21:$C1300,C298),SUMIFS('LISTA DE INVENTARIO'!$K$22:$K1099,'LISTA DE INVENTARIO'!$C$22:$C1099,C298,$Q$22:$Q1099,$O$9)-SUMIFS('SEGUIMIENTO DE INVENTARIO'!$L$21:$L1300,'SEGUIMIENTO DE INVENTARIO'!$C$21:$C1300,C298)))</f>
        <v/>
      </c>
      <c r="M298" s="106"/>
      <c r="N298" s="130" t="str">
        <f t="shared" si="12"/>
        <v xml:space="preserve"> </v>
      </c>
      <c r="O298" s="129" t="str">
        <f t="shared" si="13"/>
        <v xml:space="preserve"> </v>
      </c>
      <c r="P298" s="107"/>
      <c r="Q298" s="108"/>
      <c r="R298" s="128" t="str">
        <f ca="1"/>
        <v/>
      </c>
      <c r="S298" s="109"/>
    </row>
    <row r="299" spans="2:19" ht="18" customHeight="1">
      <c r="B299" s="104">
        <v>278</v>
      </c>
      <c r="C299" s="228"/>
      <c r="D299" s="228"/>
      <c r="E299" s="228"/>
      <c r="F299" s="228"/>
      <c r="G299" s="228"/>
      <c r="H299" s="228"/>
      <c r="I299" s="228"/>
      <c r="J299" s="108"/>
      <c r="K299" s="108"/>
      <c r="L299" s="128" t="str">
        <f>IF(ISBLANK(C299),"",IF(Q299=$O$9,SUMIFS('LISTA DE INVENTARIO'!$K$22:$K1100,'LISTA DE INVENTARIO'!$C$22:$C1100,C299,$Q$22:$Q1100,$O$9)-SUMIFS('SEGUIMIENTO DE INVENTARIO'!$L$21:$L1301,'SEGUIMIENTO DE INVENTARIO'!$C$21:$C1301,C299),SUMIFS('LISTA DE INVENTARIO'!$K$22:$K1100,'LISTA DE INVENTARIO'!$C$22:$C1100,C299,$Q$22:$Q1100,$O$9)-SUMIFS('SEGUIMIENTO DE INVENTARIO'!$L$21:$L1301,'SEGUIMIENTO DE INVENTARIO'!$C$21:$C1301,C299)))</f>
        <v/>
      </c>
      <c r="M299" s="106"/>
      <c r="N299" s="130" t="str">
        <f t="shared" si="12"/>
        <v xml:space="preserve"> </v>
      </c>
      <c r="O299" s="129" t="str">
        <f t="shared" si="13"/>
        <v xml:space="preserve"> </v>
      </c>
      <c r="P299" s="107"/>
      <c r="Q299" s="108"/>
      <c r="R299" s="128" t="str">
        <f ca="1"/>
        <v/>
      </c>
      <c r="S299" s="109"/>
    </row>
    <row r="300" spans="2:19" ht="18" customHeight="1">
      <c r="B300" s="104">
        <v>279</v>
      </c>
      <c r="C300" s="228"/>
      <c r="D300" s="228"/>
      <c r="E300" s="228"/>
      <c r="F300" s="228"/>
      <c r="G300" s="228"/>
      <c r="H300" s="228"/>
      <c r="I300" s="228"/>
      <c r="J300" s="108"/>
      <c r="K300" s="108"/>
      <c r="L300" s="128" t="str">
        <f>IF(ISBLANK(C300),"",IF(Q300=$O$9,SUMIFS('LISTA DE INVENTARIO'!$K$22:$K1101,'LISTA DE INVENTARIO'!$C$22:$C1101,C300,$Q$22:$Q1101,$O$9)-SUMIFS('SEGUIMIENTO DE INVENTARIO'!$L$21:$L1302,'SEGUIMIENTO DE INVENTARIO'!$C$21:$C1302,C300),SUMIFS('LISTA DE INVENTARIO'!$K$22:$K1101,'LISTA DE INVENTARIO'!$C$22:$C1101,C300,$Q$22:$Q1101,$O$9)-SUMIFS('SEGUIMIENTO DE INVENTARIO'!$L$21:$L1302,'SEGUIMIENTO DE INVENTARIO'!$C$21:$C1302,C300)))</f>
        <v/>
      </c>
      <c r="M300" s="106"/>
      <c r="N300" s="130" t="str">
        <f t="shared" si="12"/>
        <v xml:space="preserve"> </v>
      </c>
      <c r="O300" s="129" t="str">
        <f t="shared" si="13"/>
        <v xml:space="preserve"> </v>
      </c>
      <c r="P300" s="107"/>
      <c r="Q300" s="108"/>
      <c r="R300" s="128" t="str">
        <f ca="1"/>
        <v/>
      </c>
      <c r="S300" s="109"/>
    </row>
    <row r="301" spans="2:19" ht="18" customHeight="1">
      <c r="B301" s="104">
        <v>280</v>
      </c>
      <c r="C301" s="228"/>
      <c r="D301" s="228"/>
      <c r="E301" s="228"/>
      <c r="F301" s="228"/>
      <c r="G301" s="228"/>
      <c r="H301" s="228"/>
      <c r="I301" s="228"/>
      <c r="J301" s="108"/>
      <c r="K301" s="108"/>
      <c r="L301" s="128" t="str">
        <f>IF(ISBLANK(C301),"",IF(Q301=$O$9,SUMIFS('LISTA DE INVENTARIO'!$K$22:$K1102,'LISTA DE INVENTARIO'!$C$22:$C1102,C301,$Q$22:$Q1102,$O$9)-SUMIFS('SEGUIMIENTO DE INVENTARIO'!$L$21:$L1303,'SEGUIMIENTO DE INVENTARIO'!$C$21:$C1303,C301),SUMIFS('LISTA DE INVENTARIO'!$K$22:$K1102,'LISTA DE INVENTARIO'!$C$22:$C1102,C301,$Q$22:$Q1102,$O$9)-SUMIFS('SEGUIMIENTO DE INVENTARIO'!$L$21:$L1303,'SEGUIMIENTO DE INVENTARIO'!$C$21:$C1303,C301)))</f>
        <v/>
      </c>
      <c r="M301" s="106"/>
      <c r="N301" s="130" t="str">
        <f t="shared" si="12"/>
        <v xml:space="preserve"> </v>
      </c>
      <c r="O301" s="129" t="str">
        <f t="shared" si="13"/>
        <v xml:space="preserve"> </v>
      </c>
      <c r="P301" s="107"/>
      <c r="Q301" s="108"/>
      <c r="R301" s="128" t="str">
        <f ca="1"/>
        <v/>
      </c>
      <c r="S301" s="109"/>
    </row>
    <row r="302" spans="2:19" ht="18" customHeight="1">
      <c r="B302" s="104">
        <v>281</v>
      </c>
      <c r="C302" s="228"/>
      <c r="D302" s="228"/>
      <c r="E302" s="228"/>
      <c r="F302" s="228"/>
      <c r="G302" s="228"/>
      <c r="H302" s="228"/>
      <c r="I302" s="228"/>
      <c r="J302" s="108"/>
      <c r="K302" s="108"/>
      <c r="L302" s="128" t="str">
        <f>IF(ISBLANK(C302),"",IF(Q302=$O$9,SUMIFS('LISTA DE INVENTARIO'!$K$22:$K1103,'LISTA DE INVENTARIO'!$C$22:$C1103,C302,$Q$22:$Q1103,$O$9)-SUMIFS('SEGUIMIENTO DE INVENTARIO'!$L$21:$L1304,'SEGUIMIENTO DE INVENTARIO'!$C$21:$C1304,C302),SUMIFS('LISTA DE INVENTARIO'!$K$22:$K1103,'LISTA DE INVENTARIO'!$C$22:$C1103,C302,$Q$22:$Q1103,$O$9)-SUMIFS('SEGUIMIENTO DE INVENTARIO'!$L$21:$L1304,'SEGUIMIENTO DE INVENTARIO'!$C$21:$C1304,C302)))</f>
        <v/>
      </c>
      <c r="M302" s="106"/>
      <c r="N302" s="130" t="str">
        <f t="shared" si="12"/>
        <v xml:space="preserve"> </v>
      </c>
      <c r="O302" s="129" t="str">
        <f t="shared" si="13"/>
        <v xml:space="preserve"> </v>
      </c>
      <c r="P302" s="107"/>
      <c r="Q302" s="108"/>
      <c r="R302" s="128" t="str">
        <f ca="1"/>
        <v/>
      </c>
      <c r="S302" s="109"/>
    </row>
    <row r="303" spans="2:19" ht="18" customHeight="1">
      <c r="B303" s="104">
        <v>282</v>
      </c>
      <c r="C303" s="228"/>
      <c r="D303" s="228"/>
      <c r="E303" s="228"/>
      <c r="F303" s="228"/>
      <c r="G303" s="228"/>
      <c r="H303" s="228"/>
      <c r="I303" s="228"/>
      <c r="J303" s="108"/>
      <c r="K303" s="108"/>
      <c r="L303" s="128" t="str">
        <f>IF(ISBLANK(C303),"",IF(Q303=$O$9,SUMIFS('LISTA DE INVENTARIO'!$K$22:$K1104,'LISTA DE INVENTARIO'!$C$22:$C1104,C303,$Q$22:$Q1104,$O$9)-SUMIFS('SEGUIMIENTO DE INVENTARIO'!$L$21:$L1305,'SEGUIMIENTO DE INVENTARIO'!$C$21:$C1305,C303),SUMIFS('LISTA DE INVENTARIO'!$K$22:$K1104,'LISTA DE INVENTARIO'!$C$22:$C1104,C303,$Q$22:$Q1104,$O$9)-SUMIFS('SEGUIMIENTO DE INVENTARIO'!$L$21:$L1305,'SEGUIMIENTO DE INVENTARIO'!$C$21:$C1305,C303)))</f>
        <v/>
      </c>
      <c r="M303" s="106"/>
      <c r="N303" s="130" t="str">
        <f t="shared" si="12"/>
        <v xml:space="preserve"> </v>
      </c>
      <c r="O303" s="129" t="str">
        <f t="shared" si="13"/>
        <v xml:space="preserve"> </v>
      </c>
      <c r="P303" s="107"/>
      <c r="Q303" s="108"/>
      <c r="R303" s="128" t="str">
        <f ca="1"/>
        <v/>
      </c>
      <c r="S303" s="109"/>
    </row>
    <row r="304" spans="2:19" ht="18" customHeight="1">
      <c r="B304" s="104">
        <v>283</v>
      </c>
      <c r="C304" s="228"/>
      <c r="D304" s="228"/>
      <c r="E304" s="228"/>
      <c r="F304" s="228"/>
      <c r="G304" s="228"/>
      <c r="H304" s="228"/>
      <c r="I304" s="228"/>
      <c r="J304" s="108"/>
      <c r="K304" s="108"/>
      <c r="L304" s="128" t="str">
        <f>IF(ISBLANK(C304),"",IF(Q304=$O$9,SUMIFS('LISTA DE INVENTARIO'!$K$22:$K1105,'LISTA DE INVENTARIO'!$C$22:$C1105,C304,$Q$22:$Q1105,$O$9)-SUMIFS('SEGUIMIENTO DE INVENTARIO'!$L$21:$L1306,'SEGUIMIENTO DE INVENTARIO'!$C$21:$C1306,C304),SUMIFS('LISTA DE INVENTARIO'!$K$22:$K1105,'LISTA DE INVENTARIO'!$C$22:$C1105,C304,$Q$22:$Q1105,$O$9)-SUMIFS('SEGUIMIENTO DE INVENTARIO'!$L$21:$L1306,'SEGUIMIENTO DE INVENTARIO'!$C$21:$C1306,C304)))</f>
        <v/>
      </c>
      <c r="M304" s="106"/>
      <c r="N304" s="130" t="str">
        <f t="shared" si="12"/>
        <v xml:space="preserve"> </v>
      </c>
      <c r="O304" s="129" t="str">
        <f t="shared" si="13"/>
        <v xml:space="preserve"> </v>
      </c>
      <c r="P304" s="107"/>
      <c r="Q304" s="108"/>
      <c r="R304" s="128" t="str">
        <f ca="1"/>
        <v/>
      </c>
      <c r="S304" s="109"/>
    </row>
    <row r="305" spans="2:19" ht="18" customHeight="1">
      <c r="B305" s="104">
        <v>284</v>
      </c>
      <c r="C305" s="228"/>
      <c r="D305" s="228"/>
      <c r="E305" s="228"/>
      <c r="F305" s="228"/>
      <c r="G305" s="228"/>
      <c r="H305" s="228"/>
      <c r="I305" s="228"/>
      <c r="J305" s="108"/>
      <c r="K305" s="108"/>
      <c r="L305" s="128" t="str">
        <f>IF(ISBLANK(C305),"",IF(Q305=$O$9,SUMIFS('LISTA DE INVENTARIO'!$K$22:$K1106,'LISTA DE INVENTARIO'!$C$22:$C1106,C305,$Q$22:$Q1106,$O$9)-SUMIFS('SEGUIMIENTO DE INVENTARIO'!$L$21:$L1307,'SEGUIMIENTO DE INVENTARIO'!$C$21:$C1307,C305),SUMIFS('LISTA DE INVENTARIO'!$K$22:$K1106,'LISTA DE INVENTARIO'!$C$22:$C1106,C305,$Q$22:$Q1106,$O$9)-SUMIFS('SEGUIMIENTO DE INVENTARIO'!$L$21:$L1307,'SEGUIMIENTO DE INVENTARIO'!$C$21:$C1307,C305)))</f>
        <v/>
      </c>
      <c r="M305" s="106"/>
      <c r="N305" s="130" t="str">
        <f t="shared" si="12"/>
        <v xml:space="preserve"> </v>
      </c>
      <c r="O305" s="129" t="str">
        <f t="shared" si="13"/>
        <v xml:space="preserve"> </v>
      </c>
      <c r="P305" s="107"/>
      <c r="Q305" s="108"/>
      <c r="R305" s="128" t="str">
        <f ca="1"/>
        <v/>
      </c>
      <c r="S305" s="109"/>
    </row>
    <row r="306" spans="2:19" ht="18" customHeight="1">
      <c r="B306" s="104">
        <v>285</v>
      </c>
      <c r="C306" s="228"/>
      <c r="D306" s="228"/>
      <c r="E306" s="228"/>
      <c r="F306" s="228"/>
      <c r="G306" s="228"/>
      <c r="H306" s="228"/>
      <c r="I306" s="228"/>
      <c r="J306" s="108"/>
      <c r="K306" s="108"/>
      <c r="L306" s="128" t="str">
        <f>IF(ISBLANK(C306),"",IF(Q306=$O$9,SUMIFS('LISTA DE INVENTARIO'!$K$22:$K1107,'LISTA DE INVENTARIO'!$C$22:$C1107,C306,$Q$22:$Q1107,$O$9)-SUMIFS('SEGUIMIENTO DE INVENTARIO'!$L$21:$L1308,'SEGUIMIENTO DE INVENTARIO'!$C$21:$C1308,C306),SUMIFS('LISTA DE INVENTARIO'!$K$22:$K1107,'LISTA DE INVENTARIO'!$C$22:$C1107,C306,$Q$22:$Q1107,$O$9)-SUMIFS('SEGUIMIENTO DE INVENTARIO'!$L$21:$L1308,'SEGUIMIENTO DE INVENTARIO'!$C$21:$C1308,C306)))</f>
        <v/>
      </c>
      <c r="M306" s="106"/>
      <c r="N306" s="130" t="str">
        <f t="shared" si="12"/>
        <v xml:space="preserve"> </v>
      </c>
      <c r="O306" s="129" t="str">
        <f t="shared" si="13"/>
        <v xml:space="preserve"> </v>
      </c>
      <c r="P306" s="107"/>
      <c r="Q306" s="108"/>
      <c r="R306" s="128" t="str">
        <f ca="1"/>
        <v/>
      </c>
      <c r="S306" s="109"/>
    </row>
    <row r="307" spans="2:19" ht="18" customHeight="1">
      <c r="B307" s="104">
        <v>286</v>
      </c>
      <c r="C307" s="228"/>
      <c r="D307" s="228"/>
      <c r="E307" s="228"/>
      <c r="F307" s="228"/>
      <c r="G307" s="228"/>
      <c r="H307" s="228"/>
      <c r="I307" s="228"/>
      <c r="J307" s="108"/>
      <c r="K307" s="108"/>
      <c r="L307" s="128" t="str">
        <f>IF(ISBLANK(C307),"",IF(Q307=$O$9,SUMIFS('LISTA DE INVENTARIO'!$K$22:$K1108,'LISTA DE INVENTARIO'!$C$22:$C1108,C307,$Q$22:$Q1108,$O$9)-SUMIFS('SEGUIMIENTO DE INVENTARIO'!$L$21:$L1309,'SEGUIMIENTO DE INVENTARIO'!$C$21:$C1309,C307),SUMIFS('LISTA DE INVENTARIO'!$K$22:$K1108,'LISTA DE INVENTARIO'!$C$22:$C1108,C307,$Q$22:$Q1108,$O$9)-SUMIFS('SEGUIMIENTO DE INVENTARIO'!$L$21:$L1309,'SEGUIMIENTO DE INVENTARIO'!$C$21:$C1309,C307)))</f>
        <v/>
      </c>
      <c r="M307" s="106"/>
      <c r="N307" s="130" t="str">
        <f t="shared" si="12"/>
        <v xml:space="preserve"> </v>
      </c>
      <c r="O307" s="129" t="str">
        <f t="shared" si="13"/>
        <v xml:space="preserve"> </v>
      </c>
      <c r="P307" s="107"/>
      <c r="Q307" s="108"/>
      <c r="R307" s="128" t="str">
        <f ca="1"/>
        <v/>
      </c>
      <c r="S307" s="109"/>
    </row>
    <row r="308" spans="2:19" ht="18" customHeight="1">
      <c r="B308" s="104">
        <v>287</v>
      </c>
      <c r="C308" s="228"/>
      <c r="D308" s="228"/>
      <c r="E308" s="228"/>
      <c r="F308" s="228"/>
      <c r="G308" s="228"/>
      <c r="H308" s="228"/>
      <c r="I308" s="228"/>
      <c r="J308" s="108"/>
      <c r="K308" s="108"/>
      <c r="L308" s="128" t="str">
        <f>IF(ISBLANK(C308),"",IF(Q308=$O$9,SUMIFS('LISTA DE INVENTARIO'!$K$22:$K1109,'LISTA DE INVENTARIO'!$C$22:$C1109,C308,$Q$22:$Q1109,$O$9)-SUMIFS('SEGUIMIENTO DE INVENTARIO'!$L$21:$L1310,'SEGUIMIENTO DE INVENTARIO'!$C$21:$C1310,C308),SUMIFS('LISTA DE INVENTARIO'!$K$22:$K1109,'LISTA DE INVENTARIO'!$C$22:$C1109,C308,$Q$22:$Q1109,$O$9)-SUMIFS('SEGUIMIENTO DE INVENTARIO'!$L$21:$L1310,'SEGUIMIENTO DE INVENTARIO'!$C$21:$C1310,C308)))</f>
        <v/>
      </c>
      <c r="M308" s="106"/>
      <c r="N308" s="130" t="str">
        <f t="shared" si="12"/>
        <v xml:space="preserve"> </v>
      </c>
      <c r="O308" s="129" t="str">
        <f t="shared" si="13"/>
        <v xml:space="preserve"> </v>
      </c>
      <c r="P308" s="107"/>
      <c r="Q308" s="108"/>
      <c r="R308" s="128" t="str">
        <f ca="1"/>
        <v/>
      </c>
      <c r="S308" s="109"/>
    </row>
    <row r="309" spans="2:19" ht="18" customHeight="1">
      <c r="B309" s="104">
        <v>288</v>
      </c>
      <c r="C309" s="228"/>
      <c r="D309" s="228"/>
      <c r="E309" s="228"/>
      <c r="F309" s="228"/>
      <c r="G309" s="228"/>
      <c r="H309" s="228"/>
      <c r="I309" s="228"/>
      <c r="J309" s="108"/>
      <c r="K309" s="108"/>
      <c r="L309" s="128" t="str">
        <f>IF(ISBLANK(C309),"",IF(Q309=$O$9,SUMIFS('LISTA DE INVENTARIO'!$K$22:$K1110,'LISTA DE INVENTARIO'!$C$22:$C1110,C309,$Q$22:$Q1110,$O$9)-SUMIFS('SEGUIMIENTO DE INVENTARIO'!$L$21:$L1311,'SEGUIMIENTO DE INVENTARIO'!$C$21:$C1311,C309),SUMIFS('LISTA DE INVENTARIO'!$K$22:$K1110,'LISTA DE INVENTARIO'!$C$22:$C1110,C309,$Q$22:$Q1110,$O$9)-SUMIFS('SEGUIMIENTO DE INVENTARIO'!$L$21:$L1311,'SEGUIMIENTO DE INVENTARIO'!$C$21:$C1311,C309)))</f>
        <v/>
      </c>
      <c r="M309" s="106"/>
      <c r="N309" s="130" t="str">
        <f t="shared" si="12"/>
        <v xml:space="preserve"> </v>
      </c>
      <c r="O309" s="129" t="str">
        <f t="shared" si="13"/>
        <v xml:space="preserve"> </v>
      </c>
      <c r="P309" s="107"/>
      <c r="Q309" s="108"/>
      <c r="R309" s="128" t="str">
        <f ca="1"/>
        <v/>
      </c>
      <c r="S309" s="109"/>
    </row>
    <row r="310" spans="2:19" ht="18" customHeight="1">
      <c r="B310" s="104">
        <v>289</v>
      </c>
      <c r="C310" s="228"/>
      <c r="D310" s="228"/>
      <c r="E310" s="228"/>
      <c r="F310" s="228"/>
      <c r="G310" s="228"/>
      <c r="H310" s="228"/>
      <c r="I310" s="228"/>
      <c r="J310" s="108"/>
      <c r="K310" s="108"/>
      <c r="L310" s="128" t="str">
        <f>IF(ISBLANK(C310),"",IF(Q310=$O$9,SUMIFS('LISTA DE INVENTARIO'!$K$22:$K1111,'LISTA DE INVENTARIO'!$C$22:$C1111,C310,$Q$22:$Q1111,$O$9)-SUMIFS('SEGUIMIENTO DE INVENTARIO'!$L$21:$L1312,'SEGUIMIENTO DE INVENTARIO'!$C$21:$C1312,C310),SUMIFS('LISTA DE INVENTARIO'!$K$22:$K1111,'LISTA DE INVENTARIO'!$C$22:$C1111,C310,$Q$22:$Q1111,$O$9)-SUMIFS('SEGUIMIENTO DE INVENTARIO'!$L$21:$L1312,'SEGUIMIENTO DE INVENTARIO'!$C$21:$C1312,C310)))</f>
        <v/>
      </c>
      <c r="M310" s="106"/>
      <c r="N310" s="130" t="str">
        <f t="shared" si="12"/>
        <v xml:space="preserve"> </v>
      </c>
      <c r="O310" s="129" t="str">
        <f t="shared" si="13"/>
        <v xml:space="preserve"> </v>
      </c>
      <c r="P310" s="107"/>
      <c r="Q310" s="108"/>
      <c r="R310" s="128" t="str">
        <f ca="1"/>
        <v/>
      </c>
      <c r="S310" s="109"/>
    </row>
    <row r="311" spans="2:19" ht="18" customHeight="1">
      <c r="B311" s="104">
        <v>290</v>
      </c>
      <c r="C311" s="228"/>
      <c r="D311" s="228"/>
      <c r="E311" s="228"/>
      <c r="F311" s="228"/>
      <c r="G311" s="228"/>
      <c r="H311" s="228"/>
      <c r="I311" s="228"/>
      <c r="J311" s="108"/>
      <c r="K311" s="108"/>
      <c r="L311" s="128" t="str">
        <f>IF(ISBLANK(C311),"",IF(Q311=$O$9,SUMIFS('LISTA DE INVENTARIO'!$K$22:$K1112,'LISTA DE INVENTARIO'!$C$22:$C1112,C311,$Q$22:$Q1112,$O$9)-SUMIFS('SEGUIMIENTO DE INVENTARIO'!$L$21:$L1313,'SEGUIMIENTO DE INVENTARIO'!$C$21:$C1313,C311),SUMIFS('LISTA DE INVENTARIO'!$K$22:$K1112,'LISTA DE INVENTARIO'!$C$22:$C1112,C311,$Q$22:$Q1112,$O$9)-SUMIFS('SEGUIMIENTO DE INVENTARIO'!$L$21:$L1313,'SEGUIMIENTO DE INVENTARIO'!$C$21:$C1313,C311)))</f>
        <v/>
      </c>
      <c r="M311" s="106"/>
      <c r="N311" s="130" t="str">
        <f t="shared" si="12"/>
        <v xml:space="preserve"> </v>
      </c>
      <c r="O311" s="129" t="str">
        <f t="shared" si="13"/>
        <v xml:space="preserve"> </v>
      </c>
      <c r="P311" s="107"/>
      <c r="Q311" s="108"/>
      <c r="R311" s="128" t="str">
        <f ca="1"/>
        <v/>
      </c>
      <c r="S311" s="109"/>
    </row>
    <row r="312" spans="2:19" ht="18" customHeight="1">
      <c r="B312" s="104">
        <v>291</v>
      </c>
      <c r="C312" s="228"/>
      <c r="D312" s="228"/>
      <c r="E312" s="228"/>
      <c r="F312" s="228"/>
      <c r="G312" s="228"/>
      <c r="H312" s="228"/>
      <c r="I312" s="228"/>
      <c r="J312" s="108"/>
      <c r="K312" s="108"/>
      <c r="L312" s="128" t="str">
        <f>IF(ISBLANK(C312),"",IF(Q312=$O$9,SUMIFS('LISTA DE INVENTARIO'!$K$22:$K1113,'LISTA DE INVENTARIO'!$C$22:$C1113,C312,$Q$22:$Q1113,$O$9)-SUMIFS('SEGUIMIENTO DE INVENTARIO'!$L$21:$L1314,'SEGUIMIENTO DE INVENTARIO'!$C$21:$C1314,C312),SUMIFS('LISTA DE INVENTARIO'!$K$22:$K1113,'LISTA DE INVENTARIO'!$C$22:$C1113,C312,$Q$22:$Q1113,$O$9)-SUMIFS('SEGUIMIENTO DE INVENTARIO'!$L$21:$L1314,'SEGUIMIENTO DE INVENTARIO'!$C$21:$C1314,C312)))</f>
        <v/>
      </c>
      <c r="M312" s="106"/>
      <c r="N312" s="130" t="str">
        <f t="shared" si="12"/>
        <v xml:space="preserve"> </v>
      </c>
      <c r="O312" s="129" t="str">
        <f t="shared" si="13"/>
        <v xml:space="preserve"> </v>
      </c>
      <c r="P312" s="107"/>
      <c r="Q312" s="108"/>
      <c r="R312" s="128" t="str">
        <f ca="1"/>
        <v/>
      </c>
      <c r="S312" s="109"/>
    </row>
    <row r="313" spans="2:19" ht="18" customHeight="1">
      <c r="B313" s="104">
        <v>292</v>
      </c>
      <c r="C313" s="228"/>
      <c r="D313" s="228"/>
      <c r="E313" s="228"/>
      <c r="F313" s="228"/>
      <c r="G313" s="228"/>
      <c r="H313" s="228"/>
      <c r="I313" s="228"/>
      <c r="J313" s="108"/>
      <c r="K313" s="108"/>
      <c r="L313" s="128" t="str">
        <f>IF(ISBLANK(C313),"",IF(Q313=$O$9,SUMIFS('LISTA DE INVENTARIO'!$K$22:$K1114,'LISTA DE INVENTARIO'!$C$22:$C1114,C313,$Q$22:$Q1114,$O$9)-SUMIFS('SEGUIMIENTO DE INVENTARIO'!$L$21:$L1315,'SEGUIMIENTO DE INVENTARIO'!$C$21:$C1315,C313),SUMIFS('LISTA DE INVENTARIO'!$K$22:$K1114,'LISTA DE INVENTARIO'!$C$22:$C1114,C313,$Q$22:$Q1114,$O$9)-SUMIFS('SEGUIMIENTO DE INVENTARIO'!$L$21:$L1315,'SEGUIMIENTO DE INVENTARIO'!$C$21:$C1315,C313)))</f>
        <v/>
      </c>
      <c r="M313" s="106"/>
      <c r="N313" s="130" t="str">
        <f t="shared" si="12"/>
        <v xml:space="preserve"> </v>
      </c>
      <c r="O313" s="129" t="str">
        <f t="shared" si="13"/>
        <v xml:space="preserve"> </v>
      </c>
      <c r="P313" s="107"/>
      <c r="Q313" s="108"/>
      <c r="R313" s="128" t="str">
        <f ca="1"/>
        <v/>
      </c>
      <c r="S313" s="109"/>
    </row>
    <row r="314" spans="2:19" ht="18" customHeight="1">
      <c r="B314" s="104">
        <v>293</v>
      </c>
      <c r="C314" s="228"/>
      <c r="D314" s="228"/>
      <c r="E314" s="228"/>
      <c r="F314" s="228"/>
      <c r="G314" s="228"/>
      <c r="H314" s="228"/>
      <c r="I314" s="228"/>
      <c r="J314" s="108"/>
      <c r="K314" s="108"/>
      <c r="L314" s="128" t="str">
        <f>IF(ISBLANK(C314),"",IF(Q314=$O$9,SUMIFS('LISTA DE INVENTARIO'!$K$22:$K1115,'LISTA DE INVENTARIO'!$C$22:$C1115,C314,$Q$22:$Q1115,$O$9)-SUMIFS('SEGUIMIENTO DE INVENTARIO'!$L$21:$L1316,'SEGUIMIENTO DE INVENTARIO'!$C$21:$C1316,C314),SUMIFS('LISTA DE INVENTARIO'!$K$22:$K1115,'LISTA DE INVENTARIO'!$C$22:$C1115,C314,$Q$22:$Q1115,$O$9)-SUMIFS('SEGUIMIENTO DE INVENTARIO'!$L$21:$L1316,'SEGUIMIENTO DE INVENTARIO'!$C$21:$C1316,C314)))</f>
        <v/>
      </c>
      <c r="M314" s="106"/>
      <c r="N314" s="130" t="str">
        <f t="shared" si="12"/>
        <v xml:space="preserve"> </v>
      </c>
      <c r="O314" s="129" t="str">
        <f t="shared" si="13"/>
        <v xml:space="preserve"> </v>
      </c>
      <c r="P314" s="107"/>
      <c r="Q314" s="108"/>
      <c r="R314" s="128" t="str">
        <f ca="1"/>
        <v/>
      </c>
      <c r="S314" s="109"/>
    </row>
    <row r="315" spans="2:19" ht="18" customHeight="1">
      <c r="B315" s="104">
        <v>294</v>
      </c>
      <c r="C315" s="228"/>
      <c r="D315" s="228"/>
      <c r="E315" s="228"/>
      <c r="F315" s="228"/>
      <c r="G315" s="228"/>
      <c r="H315" s="228"/>
      <c r="I315" s="228"/>
      <c r="J315" s="108"/>
      <c r="K315" s="108"/>
      <c r="L315" s="128" t="str">
        <f>IF(ISBLANK(C315),"",IF(Q315=$O$9,SUMIFS('LISTA DE INVENTARIO'!$K$22:$K1116,'LISTA DE INVENTARIO'!$C$22:$C1116,C315,$Q$22:$Q1116,$O$9)-SUMIFS('SEGUIMIENTO DE INVENTARIO'!$L$21:$L1317,'SEGUIMIENTO DE INVENTARIO'!$C$21:$C1317,C315),SUMIFS('LISTA DE INVENTARIO'!$K$22:$K1116,'LISTA DE INVENTARIO'!$C$22:$C1116,C315,$Q$22:$Q1116,$O$9)-SUMIFS('SEGUIMIENTO DE INVENTARIO'!$L$21:$L1317,'SEGUIMIENTO DE INVENTARIO'!$C$21:$C1317,C315)))</f>
        <v/>
      </c>
      <c r="M315" s="106"/>
      <c r="N315" s="130" t="str">
        <f t="shared" si="12"/>
        <v xml:space="preserve"> </v>
      </c>
      <c r="O315" s="129" t="str">
        <f t="shared" si="13"/>
        <v xml:space="preserve"> </v>
      </c>
      <c r="P315" s="107"/>
      <c r="Q315" s="108"/>
      <c r="R315" s="128" t="str">
        <f ca="1"/>
        <v/>
      </c>
      <c r="S315" s="109"/>
    </row>
    <row r="316" spans="2:19" ht="18" customHeight="1">
      <c r="B316" s="104">
        <v>295</v>
      </c>
      <c r="C316" s="228"/>
      <c r="D316" s="228"/>
      <c r="E316" s="228"/>
      <c r="F316" s="228"/>
      <c r="G316" s="228"/>
      <c r="H316" s="228"/>
      <c r="I316" s="228"/>
      <c r="J316" s="108"/>
      <c r="K316" s="108"/>
      <c r="L316" s="128" t="str">
        <f>IF(ISBLANK(C316),"",IF(Q316=$O$9,SUMIFS('LISTA DE INVENTARIO'!$K$22:$K1117,'LISTA DE INVENTARIO'!$C$22:$C1117,C316,$Q$22:$Q1117,$O$9)-SUMIFS('SEGUIMIENTO DE INVENTARIO'!$L$21:$L1318,'SEGUIMIENTO DE INVENTARIO'!$C$21:$C1318,C316),SUMIFS('LISTA DE INVENTARIO'!$K$22:$K1117,'LISTA DE INVENTARIO'!$C$22:$C1117,C316,$Q$22:$Q1117,$O$9)-SUMIFS('SEGUIMIENTO DE INVENTARIO'!$L$21:$L1318,'SEGUIMIENTO DE INVENTARIO'!$C$21:$C1318,C316)))</f>
        <v/>
      </c>
      <c r="M316" s="106"/>
      <c r="N316" s="130" t="str">
        <f t="shared" si="12"/>
        <v xml:space="preserve"> </v>
      </c>
      <c r="O316" s="129" t="str">
        <f t="shared" si="13"/>
        <v xml:space="preserve"> </v>
      </c>
      <c r="P316" s="107"/>
      <c r="Q316" s="108"/>
      <c r="R316" s="128" t="str">
        <f ca="1"/>
        <v/>
      </c>
      <c r="S316" s="109"/>
    </row>
    <row r="317" spans="2:19" ht="18" customHeight="1">
      <c r="B317" s="104">
        <v>296</v>
      </c>
      <c r="C317" s="228"/>
      <c r="D317" s="228"/>
      <c r="E317" s="228"/>
      <c r="F317" s="228"/>
      <c r="G317" s="228"/>
      <c r="H317" s="228"/>
      <c r="I317" s="228"/>
      <c r="J317" s="108"/>
      <c r="K317" s="108"/>
      <c r="L317" s="128" t="str">
        <f>IF(ISBLANK(C317),"",IF(Q317=$O$9,SUMIFS('LISTA DE INVENTARIO'!$K$22:$K1118,'LISTA DE INVENTARIO'!$C$22:$C1118,C317,$Q$22:$Q1118,$O$9)-SUMIFS('SEGUIMIENTO DE INVENTARIO'!$L$21:$L1319,'SEGUIMIENTO DE INVENTARIO'!$C$21:$C1319,C317),SUMIFS('LISTA DE INVENTARIO'!$K$22:$K1118,'LISTA DE INVENTARIO'!$C$22:$C1118,C317,$Q$22:$Q1118,$O$9)-SUMIFS('SEGUIMIENTO DE INVENTARIO'!$L$21:$L1319,'SEGUIMIENTO DE INVENTARIO'!$C$21:$C1319,C317)))</f>
        <v/>
      </c>
      <c r="M317" s="106"/>
      <c r="N317" s="130" t="str">
        <f t="shared" si="12"/>
        <v xml:space="preserve"> </v>
      </c>
      <c r="O317" s="129" t="str">
        <f t="shared" si="13"/>
        <v xml:space="preserve"> </v>
      </c>
      <c r="P317" s="107"/>
      <c r="Q317" s="108"/>
      <c r="R317" s="128" t="str">
        <f ca="1"/>
        <v/>
      </c>
      <c r="S317" s="109"/>
    </row>
    <row r="318" spans="2:19" ht="18" customHeight="1">
      <c r="B318" s="104">
        <v>297</v>
      </c>
      <c r="C318" s="228"/>
      <c r="D318" s="228"/>
      <c r="E318" s="228"/>
      <c r="F318" s="228"/>
      <c r="G318" s="228"/>
      <c r="H318" s="228"/>
      <c r="I318" s="228"/>
      <c r="J318" s="108"/>
      <c r="K318" s="108"/>
      <c r="L318" s="128" t="str">
        <f>IF(ISBLANK(C318),"",IF(Q318=$O$9,SUMIFS('LISTA DE INVENTARIO'!$K$22:$K1119,'LISTA DE INVENTARIO'!$C$22:$C1119,C318,$Q$22:$Q1119,$O$9)-SUMIFS('SEGUIMIENTO DE INVENTARIO'!$L$21:$L1320,'SEGUIMIENTO DE INVENTARIO'!$C$21:$C1320,C318),SUMIFS('LISTA DE INVENTARIO'!$K$22:$K1119,'LISTA DE INVENTARIO'!$C$22:$C1119,C318,$Q$22:$Q1119,$O$9)-SUMIFS('SEGUIMIENTO DE INVENTARIO'!$L$21:$L1320,'SEGUIMIENTO DE INVENTARIO'!$C$21:$C1320,C318)))</f>
        <v/>
      </c>
      <c r="M318" s="106"/>
      <c r="N318" s="130" t="str">
        <f t="shared" si="12"/>
        <v xml:space="preserve"> </v>
      </c>
      <c r="O318" s="129" t="str">
        <f t="shared" si="13"/>
        <v xml:space="preserve"> </v>
      </c>
      <c r="P318" s="107"/>
      <c r="Q318" s="108"/>
      <c r="R318" s="128" t="str">
        <f ca="1"/>
        <v/>
      </c>
      <c r="S318" s="109"/>
    </row>
    <row r="319" spans="2:19" ht="18" customHeight="1">
      <c r="B319" s="104">
        <v>298</v>
      </c>
      <c r="C319" s="228"/>
      <c r="D319" s="228"/>
      <c r="E319" s="228"/>
      <c r="F319" s="228"/>
      <c r="G319" s="228"/>
      <c r="H319" s="228"/>
      <c r="I319" s="228"/>
      <c r="J319" s="108"/>
      <c r="K319" s="108"/>
      <c r="L319" s="128" t="str">
        <f>IF(ISBLANK(C319),"",IF(Q319=$O$9,SUMIFS('LISTA DE INVENTARIO'!$K$22:$K1120,'LISTA DE INVENTARIO'!$C$22:$C1120,C319,$Q$22:$Q1120,$O$9)-SUMIFS('SEGUIMIENTO DE INVENTARIO'!$L$21:$L1321,'SEGUIMIENTO DE INVENTARIO'!$C$21:$C1321,C319),SUMIFS('LISTA DE INVENTARIO'!$K$22:$K1120,'LISTA DE INVENTARIO'!$C$22:$C1120,C319,$Q$22:$Q1120,$O$9)-SUMIFS('SEGUIMIENTO DE INVENTARIO'!$L$21:$L1321,'SEGUIMIENTO DE INVENTARIO'!$C$21:$C1321,C319)))</f>
        <v/>
      </c>
      <c r="M319" s="106"/>
      <c r="N319" s="130" t="str">
        <f t="shared" si="12"/>
        <v xml:space="preserve"> </v>
      </c>
      <c r="O319" s="129" t="str">
        <f t="shared" si="13"/>
        <v xml:space="preserve"> </v>
      </c>
      <c r="P319" s="107"/>
      <c r="Q319" s="108"/>
      <c r="R319" s="128" t="str">
        <f ca="1"/>
        <v/>
      </c>
      <c r="S319" s="109"/>
    </row>
    <row r="320" spans="2:19" ht="18" customHeight="1">
      <c r="B320" s="104">
        <v>299</v>
      </c>
      <c r="C320" s="228"/>
      <c r="D320" s="228"/>
      <c r="E320" s="228"/>
      <c r="F320" s="228"/>
      <c r="G320" s="228"/>
      <c r="H320" s="228"/>
      <c r="I320" s="228"/>
      <c r="J320" s="108"/>
      <c r="K320" s="108"/>
      <c r="L320" s="128" t="str">
        <f>IF(ISBLANK(C320),"",IF(Q320=$O$9,SUMIFS('LISTA DE INVENTARIO'!$K$22:$K1121,'LISTA DE INVENTARIO'!$C$22:$C1121,C320,$Q$22:$Q1121,$O$9)-SUMIFS('SEGUIMIENTO DE INVENTARIO'!$L$21:$L1322,'SEGUIMIENTO DE INVENTARIO'!$C$21:$C1322,C320),SUMIFS('LISTA DE INVENTARIO'!$K$22:$K1121,'LISTA DE INVENTARIO'!$C$22:$C1121,C320,$Q$22:$Q1121,$O$9)-SUMIFS('SEGUIMIENTO DE INVENTARIO'!$L$21:$L1322,'SEGUIMIENTO DE INVENTARIO'!$C$21:$C1322,C320)))</f>
        <v/>
      </c>
      <c r="M320" s="106"/>
      <c r="N320" s="130" t="str">
        <f t="shared" si="12"/>
        <v xml:space="preserve"> </v>
      </c>
      <c r="O320" s="129" t="str">
        <f t="shared" si="13"/>
        <v xml:space="preserve"> </v>
      </c>
      <c r="P320" s="107"/>
      <c r="Q320" s="108"/>
      <c r="R320" s="128" t="str">
        <f ca="1"/>
        <v/>
      </c>
      <c r="S320" s="109"/>
    </row>
    <row r="321" spans="2:19" ht="18" customHeight="1">
      <c r="B321" s="104">
        <v>300</v>
      </c>
      <c r="C321" s="228"/>
      <c r="D321" s="228"/>
      <c r="E321" s="228"/>
      <c r="F321" s="228"/>
      <c r="G321" s="228"/>
      <c r="H321" s="228"/>
      <c r="I321" s="228"/>
      <c r="J321" s="108"/>
      <c r="K321" s="108"/>
      <c r="L321" s="128" t="str">
        <f>IF(ISBLANK(C321),"",IF(Q321=$O$9,SUMIFS('LISTA DE INVENTARIO'!$K$22:$K1122,'LISTA DE INVENTARIO'!$C$22:$C1122,C321,$Q$22:$Q1122,$O$9)-SUMIFS('SEGUIMIENTO DE INVENTARIO'!$L$21:$L1323,'SEGUIMIENTO DE INVENTARIO'!$C$21:$C1323,C321),SUMIFS('LISTA DE INVENTARIO'!$K$22:$K1122,'LISTA DE INVENTARIO'!$C$22:$C1122,C321,$Q$22:$Q1122,$O$9)-SUMIFS('SEGUIMIENTO DE INVENTARIO'!$L$21:$L1323,'SEGUIMIENTO DE INVENTARIO'!$C$21:$C1323,C321)))</f>
        <v/>
      </c>
      <c r="M321" s="106"/>
      <c r="N321" s="130" t="str">
        <f t="shared" si="12"/>
        <v xml:space="preserve"> </v>
      </c>
      <c r="O321" s="129" t="str">
        <f t="shared" si="13"/>
        <v xml:space="preserve"> </v>
      </c>
      <c r="P321" s="107"/>
      <c r="Q321" s="108"/>
      <c r="R321" s="128" t="str">
        <f ca="1"/>
        <v/>
      </c>
      <c r="S321" s="109"/>
    </row>
    <row r="322" spans="2:19" ht="18" customHeight="1">
      <c r="B322" s="104">
        <v>301</v>
      </c>
      <c r="C322" s="228"/>
      <c r="D322" s="228"/>
      <c r="E322" s="228"/>
      <c r="F322" s="228"/>
      <c r="G322" s="228"/>
      <c r="H322" s="228"/>
      <c r="I322" s="228"/>
      <c r="J322" s="108"/>
      <c r="K322" s="108"/>
      <c r="L322" s="128" t="str">
        <f>IF(ISBLANK(C322),"",IF(Q322=$O$9,SUMIFS('LISTA DE INVENTARIO'!$K$22:$K1123,'LISTA DE INVENTARIO'!$C$22:$C1123,C322,$Q$22:$Q1123,$O$9)-SUMIFS('SEGUIMIENTO DE INVENTARIO'!$L$21:$L1324,'SEGUIMIENTO DE INVENTARIO'!$C$21:$C1324,C322),SUMIFS('LISTA DE INVENTARIO'!$K$22:$K1123,'LISTA DE INVENTARIO'!$C$22:$C1123,C322,$Q$22:$Q1123,$O$9)-SUMIFS('SEGUIMIENTO DE INVENTARIO'!$L$21:$L1324,'SEGUIMIENTO DE INVENTARIO'!$C$21:$C1324,C322)))</f>
        <v/>
      </c>
      <c r="M322" s="106"/>
      <c r="N322" s="130" t="str">
        <f t="shared" si="12"/>
        <v xml:space="preserve"> </v>
      </c>
      <c r="O322" s="129" t="str">
        <f t="shared" si="13"/>
        <v xml:space="preserve"> </v>
      </c>
      <c r="P322" s="107"/>
      <c r="Q322" s="108"/>
      <c r="R322" s="128" t="str">
        <f ca="1"/>
        <v/>
      </c>
      <c r="S322" s="109"/>
    </row>
    <row r="323" spans="2:19" ht="18" customHeight="1">
      <c r="B323" s="104">
        <v>302</v>
      </c>
      <c r="C323" s="228"/>
      <c r="D323" s="228"/>
      <c r="E323" s="228"/>
      <c r="F323" s="228"/>
      <c r="G323" s="228"/>
      <c r="H323" s="228"/>
      <c r="I323" s="228"/>
      <c r="J323" s="108"/>
      <c r="K323" s="108"/>
      <c r="L323" s="128" t="str">
        <f>IF(ISBLANK(C323),"",IF(Q323=$O$9,SUMIFS('LISTA DE INVENTARIO'!$K$22:$K1124,'LISTA DE INVENTARIO'!$C$22:$C1124,C323,$Q$22:$Q1124,$O$9)-SUMIFS('SEGUIMIENTO DE INVENTARIO'!$L$21:$L1325,'SEGUIMIENTO DE INVENTARIO'!$C$21:$C1325,C323),SUMIFS('LISTA DE INVENTARIO'!$K$22:$K1124,'LISTA DE INVENTARIO'!$C$22:$C1124,C323,$Q$22:$Q1124,$O$9)-SUMIFS('SEGUIMIENTO DE INVENTARIO'!$L$21:$L1325,'SEGUIMIENTO DE INVENTARIO'!$C$21:$C1325,C323)))</f>
        <v/>
      </c>
      <c r="M323" s="106"/>
      <c r="N323" s="130" t="str">
        <f t="shared" si="12"/>
        <v xml:space="preserve"> </v>
      </c>
      <c r="O323" s="129" t="str">
        <f t="shared" si="13"/>
        <v xml:space="preserve"> </v>
      </c>
      <c r="P323" s="107"/>
      <c r="Q323" s="108"/>
      <c r="R323" s="128" t="str">
        <f ca="1"/>
        <v/>
      </c>
      <c r="S323" s="109"/>
    </row>
    <row r="324" spans="2:19" ht="18" customHeight="1">
      <c r="B324" s="104">
        <v>303</v>
      </c>
      <c r="C324" s="228"/>
      <c r="D324" s="228"/>
      <c r="E324" s="228"/>
      <c r="F324" s="228"/>
      <c r="G324" s="228"/>
      <c r="H324" s="228"/>
      <c r="I324" s="228"/>
      <c r="J324" s="108"/>
      <c r="K324" s="108"/>
      <c r="L324" s="128" t="str">
        <f>IF(ISBLANK(C324),"",IF(Q324=$O$9,SUMIFS('LISTA DE INVENTARIO'!$K$22:$K1125,'LISTA DE INVENTARIO'!$C$22:$C1125,C324,$Q$22:$Q1125,$O$9)-SUMIFS('SEGUIMIENTO DE INVENTARIO'!$L$21:$L1326,'SEGUIMIENTO DE INVENTARIO'!$C$21:$C1326,C324),SUMIFS('LISTA DE INVENTARIO'!$K$22:$K1125,'LISTA DE INVENTARIO'!$C$22:$C1125,C324,$Q$22:$Q1125,$O$9)-SUMIFS('SEGUIMIENTO DE INVENTARIO'!$L$21:$L1326,'SEGUIMIENTO DE INVENTARIO'!$C$21:$C1326,C324)))</f>
        <v/>
      </c>
      <c r="M324" s="106"/>
      <c r="N324" s="130" t="str">
        <f t="shared" si="12"/>
        <v xml:space="preserve"> </v>
      </c>
      <c r="O324" s="129" t="str">
        <f t="shared" si="13"/>
        <v xml:space="preserve"> </v>
      </c>
      <c r="P324" s="107"/>
      <c r="Q324" s="108"/>
      <c r="R324" s="128" t="str">
        <f ca="1"/>
        <v/>
      </c>
      <c r="S324" s="109"/>
    </row>
    <row r="325" spans="2:19" ht="18" customHeight="1">
      <c r="B325" s="104">
        <v>304</v>
      </c>
      <c r="C325" s="228"/>
      <c r="D325" s="228"/>
      <c r="E325" s="228"/>
      <c r="F325" s="228"/>
      <c r="G325" s="228"/>
      <c r="H325" s="228"/>
      <c r="I325" s="228"/>
      <c r="J325" s="108"/>
      <c r="K325" s="108"/>
      <c r="L325" s="128" t="str">
        <f>IF(ISBLANK(C325),"",IF(Q325=$O$9,SUMIFS('LISTA DE INVENTARIO'!$K$22:$K1126,'LISTA DE INVENTARIO'!$C$22:$C1126,C325,$Q$22:$Q1126,$O$9)-SUMIFS('SEGUIMIENTO DE INVENTARIO'!$L$21:$L1327,'SEGUIMIENTO DE INVENTARIO'!$C$21:$C1327,C325),SUMIFS('LISTA DE INVENTARIO'!$K$22:$K1126,'LISTA DE INVENTARIO'!$C$22:$C1126,C325,$Q$22:$Q1126,$O$9)-SUMIFS('SEGUIMIENTO DE INVENTARIO'!$L$21:$L1327,'SEGUIMIENTO DE INVENTARIO'!$C$21:$C1327,C325)))</f>
        <v/>
      </c>
      <c r="M325" s="106"/>
      <c r="N325" s="130" t="str">
        <f t="shared" si="12"/>
        <v xml:space="preserve"> </v>
      </c>
      <c r="O325" s="129" t="str">
        <f t="shared" si="13"/>
        <v xml:space="preserve"> </v>
      </c>
      <c r="P325" s="107"/>
      <c r="Q325" s="108"/>
      <c r="R325" s="128" t="str">
        <f ca="1"/>
        <v/>
      </c>
      <c r="S325" s="109"/>
    </row>
    <row r="326" spans="2:19" ht="18" customHeight="1">
      <c r="B326" s="104">
        <v>305</v>
      </c>
      <c r="C326" s="228"/>
      <c r="D326" s="228"/>
      <c r="E326" s="228"/>
      <c r="F326" s="228"/>
      <c r="G326" s="228"/>
      <c r="H326" s="228"/>
      <c r="I326" s="228"/>
      <c r="J326" s="108"/>
      <c r="K326" s="108"/>
      <c r="L326" s="128" t="str">
        <f>IF(ISBLANK(C326),"",IF(Q326=$O$9,SUMIFS('LISTA DE INVENTARIO'!$K$22:$K1127,'LISTA DE INVENTARIO'!$C$22:$C1127,C326,$Q$22:$Q1127,$O$9)-SUMIFS('SEGUIMIENTO DE INVENTARIO'!$L$21:$L1328,'SEGUIMIENTO DE INVENTARIO'!$C$21:$C1328,C326),SUMIFS('LISTA DE INVENTARIO'!$K$22:$K1127,'LISTA DE INVENTARIO'!$C$22:$C1127,C326,$Q$22:$Q1127,$O$9)-SUMIFS('SEGUIMIENTO DE INVENTARIO'!$L$21:$L1328,'SEGUIMIENTO DE INVENTARIO'!$C$21:$C1328,C326)))</f>
        <v/>
      </c>
      <c r="M326" s="106"/>
      <c r="N326" s="130" t="str">
        <f t="shared" si="12"/>
        <v xml:space="preserve"> </v>
      </c>
      <c r="O326" s="129" t="str">
        <f t="shared" si="13"/>
        <v xml:space="preserve"> </v>
      </c>
      <c r="P326" s="107"/>
      <c r="Q326" s="108"/>
      <c r="R326" s="128" t="str">
        <f ca="1"/>
        <v/>
      </c>
      <c r="S326" s="109"/>
    </row>
    <row r="327" spans="2:19" ht="18" customHeight="1">
      <c r="B327" s="104">
        <v>306</v>
      </c>
      <c r="C327" s="228"/>
      <c r="D327" s="228"/>
      <c r="E327" s="228"/>
      <c r="F327" s="228"/>
      <c r="G327" s="228"/>
      <c r="H327" s="228"/>
      <c r="I327" s="228"/>
      <c r="J327" s="108"/>
      <c r="K327" s="108"/>
      <c r="L327" s="128" t="str">
        <f>IF(ISBLANK(C327),"",IF(Q327=$O$9,SUMIFS('LISTA DE INVENTARIO'!$K$22:$K1128,'LISTA DE INVENTARIO'!$C$22:$C1128,C327,$Q$22:$Q1128,$O$9)-SUMIFS('SEGUIMIENTO DE INVENTARIO'!$L$21:$L1329,'SEGUIMIENTO DE INVENTARIO'!$C$21:$C1329,C327),SUMIFS('LISTA DE INVENTARIO'!$K$22:$K1128,'LISTA DE INVENTARIO'!$C$22:$C1128,C327,$Q$22:$Q1128,$O$9)-SUMIFS('SEGUIMIENTO DE INVENTARIO'!$L$21:$L1329,'SEGUIMIENTO DE INVENTARIO'!$C$21:$C1329,C327)))</f>
        <v/>
      </c>
      <c r="M327" s="106"/>
      <c r="N327" s="130" t="str">
        <f t="shared" si="12"/>
        <v xml:space="preserve"> </v>
      </c>
      <c r="O327" s="129" t="str">
        <f t="shared" si="13"/>
        <v xml:space="preserve"> </v>
      </c>
      <c r="P327" s="107"/>
      <c r="Q327" s="108"/>
      <c r="R327" s="128" t="str">
        <f ca="1"/>
        <v/>
      </c>
      <c r="S327" s="109"/>
    </row>
    <row r="328" spans="2:19" ht="18" customHeight="1">
      <c r="B328" s="104">
        <v>307</v>
      </c>
      <c r="C328" s="228"/>
      <c r="D328" s="228"/>
      <c r="E328" s="228"/>
      <c r="F328" s="228"/>
      <c r="G328" s="228"/>
      <c r="H328" s="228"/>
      <c r="I328" s="228"/>
      <c r="J328" s="108"/>
      <c r="K328" s="108"/>
      <c r="L328" s="128" t="str">
        <f>IF(ISBLANK(C328),"",IF(Q328=$O$9,SUMIFS('LISTA DE INVENTARIO'!$K$22:$K1129,'LISTA DE INVENTARIO'!$C$22:$C1129,C328,$Q$22:$Q1129,$O$9)-SUMIFS('SEGUIMIENTO DE INVENTARIO'!$L$21:$L1330,'SEGUIMIENTO DE INVENTARIO'!$C$21:$C1330,C328),SUMIFS('LISTA DE INVENTARIO'!$K$22:$K1129,'LISTA DE INVENTARIO'!$C$22:$C1129,C328,$Q$22:$Q1129,$O$9)-SUMIFS('SEGUIMIENTO DE INVENTARIO'!$L$21:$L1330,'SEGUIMIENTO DE INVENTARIO'!$C$21:$C1330,C328)))</f>
        <v/>
      </c>
      <c r="M328" s="106"/>
      <c r="N328" s="130" t="str">
        <f t="shared" si="12"/>
        <v xml:space="preserve"> </v>
      </c>
      <c r="O328" s="129" t="str">
        <f t="shared" si="13"/>
        <v xml:space="preserve"> </v>
      </c>
      <c r="P328" s="107"/>
      <c r="Q328" s="108"/>
      <c r="R328" s="128" t="str">
        <f ca="1"/>
        <v/>
      </c>
      <c r="S328" s="109"/>
    </row>
    <row r="329" spans="2:19" ht="18" customHeight="1">
      <c r="B329" s="104">
        <v>308</v>
      </c>
      <c r="C329" s="228"/>
      <c r="D329" s="228"/>
      <c r="E329" s="228"/>
      <c r="F329" s="228"/>
      <c r="G329" s="228"/>
      <c r="H329" s="228"/>
      <c r="I329" s="228"/>
      <c r="J329" s="108"/>
      <c r="K329" s="108"/>
      <c r="L329" s="128" t="str">
        <f>IF(ISBLANK(C329),"",IF(Q329=$O$9,SUMIFS('LISTA DE INVENTARIO'!$K$22:$K1130,'LISTA DE INVENTARIO'!$C$22:$C1130,C329,$Q$22:$Q1130,$O$9)-SUMIFS('SEGUIMIENTO DE INVENTARIO'!$L$21:$L1331,'SEGUIMIENTO DE INVENTARIO'!$C$21:$C1331,C329),SUMIFS('LISTA DE INVENTARIO'!$K$22:$K1130,'LISTA DE INVENTARIO'!$C$22:$C1130,C329,$Q$22:$Q1130,$O$9)-SUMIFS('SEGUIMIENTO DE INVENTARIO'!$L$21:$L1331,'SEGUIMIENTO DE INVENTARIO'!$C$21:$C1331,C329)))</f>
        <v/>
      </c>
      <c r="M329" s="106"/>
      <c r="N329" s="130" t="str">
        <f t="shared" si="12"/>
        <v xml:space="preserve"> </v>
      </c>
      <c r="O329" s="129" t="str">
        <f t="shared" si="13"/>
        <v xml:space="preserve"> </v>
      </c>
      <c r="P329" s="107"/>
      <c r="Q329" s="108"/>
      <c r="R329" s="128" t="str">
        <f ca="1"/>
        <v/>
      </c>
      <c r="S329" s="109"/>
    </row>
    <row r="330" spans="2:19" ht="18" customHeight="1">
      <c r="B330" s="104">
        <v>309</v>
      </c>
      <c r="C330" s="228"/>
      <c r="D330" s="228"/>
      <c r="E330" s="228"/>
      <c r="F330" s="228"/>
      <c r="G330" s="228"/>
      <c r="H330" s="228"/>
      <c r="I330" s="228"/>
      <c r="J330" s="108"/>
      <c r="K330" s="108"/>
      <c r="L330" s="128" t="str">
        <f>IF(ISBLANK(C330),"",IF(Q330=$O$9,SUMIFS('LISTA DE INVENTARIO'!$K$22:$K1131,'LISTA DE INVENTARIO'!$C$22:$C1131,C330,$Q$22:$Q1131,$O$9)-SUMIFS('SEGUIMIENTO DE INVENTARIO'!$L$21:$L1332,'SEGUIMIENTO DE INVENTARIO'!$C$21:$C1332,C330),SUMIFS('LISTA DE INVENTARIO'!$K$22:$K1131,'LISTA DE INVENTARIO'!$C$22:$C1131,C330,$Q$22:$Q1131,$O$9)-SUMIFS('SEGUIMIENTO DE INVENTARIO'!$L$21:$L1332,'SEGUIMIENTO DE INVENTARIO'!$C$21:$C1332,C330)))</f>
        <v/>
      </c>
      <c r="M330" s="106"/>
      <c r="N330" s="130" t="str">
        <f t="shared" si="12"/>
        <v xml:space="preserve"> </v>
      </c>
      <c r="O330" s="129" t="str">
        <f t="shared" si="13"/>
        <v xml:space="preserve"> </v>
      </c>
      <c r="P330" s="107"/>
      <c r="Q330" s="108"/>
      <c r="R330" s="128" t="str">
        <f ca="1"/>
        <v/>
      </c>
      <c r="S330" s="109"/>
    </row>
    <row r="331" spans="2:19" ht="18" customHeight="1">
      <c r="B331" s="104">
        <v>310</v>
      </c>
      <c r="C331" s="228"/>
      <c r="D331" s="228"/>
      <c r="E331" s="228"/>
      <c r="F331" s="228"/>
      <c r="G331" s="228"/>
      <c r="H331" s="228"/>
      <c r="I331" s="228"/>
      <c r="J331" s="108"/>
      <c r="K331" s="108"/>
      <c r="L331" s="128" t="str">
        <f>IF(ISBLANK(C331),"",IF(Q331=$O$9,SUMIFS('LISTA DE INVENTARIO'!$K$22:$K1132,'LISTA DE INVENTARIO'!$C$22:$C1132,C331,$Q$22:$Q1132,$O$9)-SUMIFS('SEGUIMIENTO DE INVENTARIO'!$L$21:$L1333,'SEGUIMIENTO DE INVENTARIO'!$C$21:$C1333,C331),SUMIFS('LISTA DE INVENTARIO'!$K$22:$K1132,'LISTA DE INVENTARIO'!$C$22:$C1132,C331,$Q$22:$Q1132,$O$9)-SUMIFS('SEGUIMIENTO DE INVENTARIO'!$L$21:$L1333,'SEGUIMIENTO DE INVENTARIO'!$C$21:$C1333,C331)))</f>
        <v/>
      </c>
      <c r="M331" s="106"/>
      <c r="N331" s="130" t="str">
        <f t="shared" si="12"/>
        <v xml:space="preserve"> </v>
      </c>
      <c r="O331" s="129" t="str">
        <f t="shared" si="13"/>
        <v xml:space="preserve"> </v>
      </c>
      <c r="P331" s="107"/>
      <c r="Q331" s="108"/>
      <c r="R331" s="128" t="str">
        <f ca="1"/>
        <v/>
      </c>
      <c r="S331" s="109"/>
    </row>
    <row r="332" spans="2:19" ht="18" customHeight="1">
      <c r="B332" s="104">
        <v>311</v>
      </c>
      <c r="C332" s="228"/>
      <c r="D332" s="228"/>
      <c r="E332" s="228"/>
      <c r="F332" s="228"/>
      <c r="G332" s="228"/>
      <c r="H332" s="228"/>
      <c r="I332" s="228"/>
      <c r="J332" s="108"/>
      <c r="K332" s="108"/>
      <c r="L332" s="128" t="str">
        <f>IF(ISBLANK(C332),"",IF(Q332=$O$9,SUMIFS('LISTA DE INVENTARIO'!$K$22:$K1133,'LISTA DE INVENTARIO'!$C$22:$C1133,C332,$Q$22:$Q1133,$O$9)-SUMIFS('SEGUIMIENTO DE INVENTARIO'!$L$21:$L1334,'SEGUIMIENTO DE INVENTARIO'!$C$21:$C1334,C332),SUMIFS('LISTA DE INVENTARIO'!$K$22:$K1133,'LISTA DE INVENTARIO'!$C$22:$C1133,C332,$Q$22:$Q1133,$O$9)-SUMIFS('SEGUIMIENTO DE INVENTARIO'!$L$21:$L1334,'SEGUIMIENTO DE INVENTARIO'!$C$21:$C1334,C332)))</f>
        <v/>
      </c>
      <c r="M332" s="106"/>
      <c r="N332" s="130" t="str">
        <f t="shared" si="12"/>
        <v xml:space="preserve"> </v>
      </c>
      <c r="O332" s="129" t="str">
        <f t="shared" si="13"/>
        <v xml:space="preserve"> </v>
      </c>
      <c r="P332" s="107"/>
      <c r="Q332" s="108"/>
      <c r="R332" s="128" t="str">
        <f ca="1"/>
        <v/>
      </c>
      <c r="S332" s="109"/>
    </row>
    <row r="333" spans="2:19" ht="18" customHeight="1">
      <c r="B333" s="104">
        <v>312</v>
      </c>
      <c r="C333" s="228"/>
      <c r="D333" s="228"/>
      <c r="E333" s="228"/>
      <c r="F333" s="228"/>
      <c r="G333" s="228"/>
      <c r="H333" s="228"/>
      <c r="I333" s="228"/>
      <c r="J333" s="108"/>
      <c r="K333" s="108"/>
      <c r="L333" s="128" t="str">
        <f>IF(ISBLANK(C333),"",IF(Q333=$O$9,SUMIFS('LISTA DE INVENTARIO'!$K$22:$K1134,'LISTA DE INVENTARIO'!$C$22:$C1134,C333,$Q$22:$Q1134,$O$9)-SUMIFS('SEGUIMIENTO DE INVENTARIO'!$L$21:$L1335,'SEGUIMIENTO DE INVENTARIO'!$C$21:$C1335,C333),SUMIFS('LISTA DE INVENTARIO'!$K$22:$K1134,'LISTA DE INVENTARIO'!$C$22:$C1134,C333,$Q$22:$Q1134,$O$9)-SUMIFS('SEGUIMIENTO DE INVENTARIO'!$L$21:$L1335,'SEGUIMIENTO DE INVENTARIO'!$C$21:$C1335,C333)))</f>
        <v/>
      </c>
      <c r="M333" s="106"/>
      <c r="N333" s="130" t="str">
        <f t="shared" si="12"/>
        <v xml:space="preserve"> </v>
      </c>
      <c r="O333" s="129" t="str">
        <f t="shared" si="13"/>
        <v xml:space="preserve"> </v>
      </c>
      <c r="P333" s="107"/>
      <c r="Q333" s="108"/>
      <c r="R333" s="128" t="str">
        <f ca="1"/>
        <v/>
      </c>
      <c r="S333" s="109"/>
    </row>
    <row r="334" spans="2:19" ht="18" customHeight="1">
      <c r="B334" s="104">
        <v>313</v>
      </c>
      <c r="C334" s="228"/>
      <c r="D334" s="228"/>
      <c r="E334" s="228"/>
      <c r="F334" s="228"/>
      <c r="G334" s="228"/>
      <c r="H334" s="228"/>
      <c r="I334" s="228"/>
      <c r="J334" s="108"/>
      <c r="K334" s="108"/>
      <c r="L334" s="128" t="str">
        <f>IF(ISBLANK(C334),"",IF(Q334=$O$9,SUMIFS('LISTA DE INVENTARIO'!$K$22:$K1135,'LISTA DE INVENTARIO'!$C$22:$C1135,C334,$Q$22:$Q1135,$O$9)-SUMIFS('SEGUIMIENTO DE INVENTARIO'!$L$21:$L1336,'SEGUIMIENTO DE INVENTARIO'!$C$21:$C1336,C334),SUMIFS('LISTA DE INVENTARIO'!$K$22:$K1135,'LISTA DE INVENTARIO'!$C$22:$C1135,C334,$Q$22:$Q1135,$O$9)-SUMIFS('SEGUIMIENTO DE INVENTARIO'!$L$21:$L1336,'SEGUIMIENTO DE INVENTARIO'!$C$21:$C1336,C334)))</f>
        <v/>
      </c>
      <c r="M334" s="106"/>
      <c r="N334" s="130" t="str">
        <f t="shared" si="12"/>
        <v xml:space="preserve"> </v>
      </c>
      <c r="O334" s="129" t="str">
        <f t="shared" si="13"/>
        <v xml:space="preserve"> </v>
      </c>
      <c r="P334" s="107"/>
      <c r="Q334" s="108"/>
      <c r="R334" s="128" t="str">
        <f ca="1"/>
        <v/>
      </c>
      <c r="S334" s="109"/>
    </row>
    <row r="335" spans="2:19" ht="18" customHeight="1">
      <c r="B335" s="104">
        <v>314</v>
      </c>
      <c r="C335" s="228"/>
      <c r="D335" s="228"/>
      <c r="E335" s="228"/>
      <c r="F335" s="228"/>
      <c r="G335" s="228"/>
      <c r="H335" s="228"/>
      <c r="I335" s="228"/>
      <c r="J335" s="108"/>
      <c r="K335" s="108"/>
      <c r="L335" s="128" t="str">
        <f>IF(ISBLANK(C335),"",IF(Q335=$O$9,SUMIFS('LISTA DE INVENTARIO'!$K$22:$K1136,'LISTA DE INVENTARIO'!$C$22:$C1136,C335,$Q$22:$Q1136,$O$9)-SUMIFS('SEGUIMIENTO DE INVENTARIO'!$L$21:$L1337,'SEGUIMIENTO DE INVENTARIO'!$C$21:$C1337,C335),SUMIFS('LISTA DE INVENTARIO'!$K$22:$K1136,'LISTA DE INVENTARIO'!$C$22:$C1136,C335,$Q$22:$Q1136,$O$9)-SUMIFS('SEGUIMIENTO DE INVENTARIO'!$L$21:$L1337,'SEGUIMIENTO DE INVENTARIO'!$C$21:$C1337,C335)))</f>
        <v/>
      </c>
      <c r="M335" s="106"/>
      <c r="N335" s="130" t="str">
        <f t="shared" si="12"/>
        <v xml:space="preserve"> </v>
      </c>
      <c r="O335" s="129" t="str">
        <f t="shared" si="13"/>
        <v xml:space="preserve"> </v>
      </c>
      <c r="P335" s="107"/>
      <c r="Q335" s="108"/>
      <c r="R335" s="128" t="str">
        <f ca="1"/>
        <v/>
      </c>
      <c r="S335" s="109"/>
    </row>
    <row r="336" spans="2:19" ht="18" customHeight="1">
      <c r="B336" s="104">
        <v>315</v>
      </c>
      <c r="C336" s="228"/>
      <c r="D336" s="228"/>
      <c r="E336" s="228"/>
      <c r="F336" s="228"/>
      <c r="G336" s="228"/>
      <c r="H336" s="228"/>
      <c r="I336" s="228"/>
      <c r="J336" s="108"/>
      <c r="K336" s="108"/>
      <c r="L336" s="128" t="str">
        <f>IF(ISBLANK(C336),"",IF(Q336=$O$9,SUMIFS('LISTA DE INVENTARIO'!$K$22:$K1137,'LISTA DE INVENTARIO'!$C$22:$C1137,C336,$Q$22:$Q1137,$O$9)-SUMIFS('SEGUIMIENTO DE INVENTARIO'!$L$21:$L1338,'SEGUIMIENTO DE INVENTARIO'!$C$21:$C1338,C336),SUMIFS('LISTA DE INVENTARIO'!$K$22:$K1137,'LISTA DE INVENTARIO'!$C$22:$C1137,C336,$Q$22:$Q1137,$O$9)-SUMIFS('SEGUIMIENTO DE INVENTARIO'!$L$21:$L1338,'SEGUIMIENTO DE INVENTARIO'!$C$21:$C1338,C336)))</f>
        <v/>
      </c>
      <c r="M336" s="106"/>
      <c r="N336" s="130" t="str">
        <f t="shared" si="12"/>
        <v xml:space="preserve"> </v>
      </c>
      <c r="O336" s="129" t="str">
        <f t="shared" si="13"/>
        <v xml:space="preserve"> </v>
      </c>
      <c r="P336" s="107"/>
      <c r="Q336" s="108"/>
      <c r="R336" s="128" t="str">
        <f ca="1"/>
        <v/>
      </c>
      <c r="S336" s="109"/>
    </row>
    <row r="337" spans="2:19" ht="18" customHeight="1">
      <c r="B337" s="104">
        <v>316</v>
      </c>
      <c r="C337" s="228"/>
      <c r="D337" s="228"/>
      <c r="E337" s="228"/>
      <c r="F337" s="228"/>
      <c r="G337" s="228"/>
      <c r="H337" s="228"/>
      <c r="I337" s="228"/>
      <c r="J337" s="108"/>
      <c r="K337" s="108"/>
      <c r="L337" s="128" t="str">
        <f>IF(ISBLANK(C337),"",IF(Q337=$O$9,SUMIFS('LISTA DE INVENTARIO'!$K$22:$K1138,'LISTA DE INVENTARIO'!$C$22:$C1138,C337,$Q$22:$Q1138,$O$9)-SUMIFS('SEGUIMIENTO DE INVENTARIO'!$L$21:$L1339,'SEGUIMIENTO DE INVENTARIO'!$C$21:$C1339,C337),SUMIFS('LISTA DE INVENTARIO'!$K$22:$K1138,'LISTA DE INVENTARIO'!$C$22:$C1138,C337,$Q$22:$Q1138,$O$9)-SUMIFS('SEGUIMIENTO DE INVENTARIO'!$L$21:$L1339,'SEGUIMIENTO DE INVENTARIO'!$C$21:$C1339,C337)))</f>
        <v/>
      </c>
      <c r="M337" s="106"/>
      <c r="N337" s="130" t="str">
        <f t="shared" si="12"/>
        <v xml:space="preserve"> </v>
      </c>
      <c r="O337" s="129" t="str">
        <f t="shared" si="13"/>
        <v xml:space="preserve"> </v>
      </c>
      <c r="P337" s="107"/>
      <c r="Q337" s="108"/>
      <c r="R337" s="128" t="str">
        <f ca="1"/>
        <v/>
      </c>
      <c r="S337" s="109"/>
    </row>
    <row r="338" spans="2:19" ht="18" customHeight="1">
      <c r="B338" s="104">
        <v>317</v>
      </c>
      <c r="C338" s="228"/>
      <c r="D338" s="228"/>
      <c r="E338" s="228"/>
      <c r="F338" s="228"/>
      <c r="G338" s="228"/>
      <c r="H338" s="228"/>
      <c r="I338" s="228"/>
      <c r="J338" s="108"/>
      <c r="K338" s="108"/>
      <c r="L338" s="128" t="str">
        <f>IF(ISBLANK(C338),"",IF(Q338=$O$9,SUMIFS('LISTA DE INVENTARIO'!$K$22:$K1139,'LISTA DE INVENTARIO'!$C$22:$C1139,C338,$Q$22:$Q1139,$O$9)-SUMIFS('SEGUIMIENTO DE INVENTARIO'!$L$21:$L1340,'SEGUIMIENTO DE INVENTARIO'!$C$21:$C1340,C338),SUMIFS('LISTA DE INVENTARIO'!$K$22:$K1139,'LISTA DE INVENTARIO'!$C$22:$C1139,C338,$Q$22:$Q1139,$O$9)-SUMIFS('SEGUIMIENTO DE INVENTARIO'!$L$21:$L1340,'SEGUIMIENTO DE INVENTARIO'!$C$21:$C1340,C338)))</f>
        <v/>
      </c>
      <c r="M338" s="106"/>
      <c r="N338" s="130" t="str">
        <f t="shared" si="12"/>
        <v xml:space="preserve"> </v>
      </c>
      <c r="O338" s="129" t="str">
        <f t="shared" si="13"/>
        <v xml:space="preserve"> </v>
      </c>
      <c r="P338" s="107"/>
      <c r="Q338" s="108"/>
      <c r="R338" s="128" t="str">
        <f ca="1"/>
        <v/>
      </c>
      <c r="S338" s="109"/>
    </row>
    <row r="339" spans="2:19" ht="18" customHeight="1">
      <c r="B339" s="104">
        <v>318</v>
      </c>
      <c r="C339" s="228"/>
      <c r="D339" s="228"/>
      <c r="E339" s="228"/>
      <c r="F339" s="228"/>
      <c r="G339" s="228"/>
      <c r="H339" s="228"/>
      <c r="I339" s="228"/>
      <c r="J339" s="108"/>
      <c r="K339" s="108"/>
      <c r="L339" s="128" t="str">
        <f>IF(ISBLANK(C339),"",IF(Q339=$O$9,SUMIFS('LISTA DE INVENTARIO'!$K$22:$K1140,'LISTA DE INVENTARIO'!$C$22:$C1140,C339,$Q$22:$Q1140,$O$9)-SUMIFS('SEGUIMIENTO DE INVENTARIO'!$L$21:$L1341,'SEGUIMIENTO DE INVENTARIO'!$C$21:$C1341,C339),SUMIFS('LISTA DE INVENTARIO'!$K$22:$K1140,'LISTA DE INVENTARIO'!$C$22:$C1140,C339,$Q$22:$Q1140,$O$9)-SUMIFS('SEGUIMIENTO DE INVENTARIO'!$L$21:$L1341,'SEGUIMIENTO DE INVENTARIO'!$C$21:$C1341,C339)))</f>
        <v/>
      </c>
      <c r="M339" s="106"/>
      <c r="N339" s="130" t="str">
        <f t="shared" si="12"/>
        <v xml:space="preserve"> </v>
      </c>
      <c r="O339" s="129" t="str">
        <f t="shared" si="13"/>
        <v xml:space="preserve"> </v>
      </c>
      <c r="P339" s="107"/>
      <c r="Q339" s="108"/>
      <c r="R339" s="128" t="str">
        <f ca="1"/>
        <v/>
      </c>
      <c r="S339" s="109"/>
    </row>
    <row r="340" spans="2:19" ht="18" customHeight="1">
      <c r="B340" s="104">
        <v>319</v>
      </c>
      <c r="C340" s="228"/>
      <c r="D340" s="228"/>
      <c r="E340" s="228"/>
      <c r="F340" s="228"/>
      <c r="G340" s="228"/>
      <c r="H340" s="228"/>
      <c r="I340" s="228"/>
      <c r="J340" s="108"/>
      <c r="K340" s="108"/>
      <c r="L340" s="128" t="str">
        <f>IF(ISBLANK(C340),"",IF(Q340=$O$9,SUMIFS('LISTA DE INVENTARIO'!$K$22:$K1141,'LISTA DE INVENTARIO'!$C$22:$C1141,C340,$Q$22:$Q1141,$O$9)-SUMIFS('SEGUIMIENTO DE INVENTARIO'!$L$21:$L1342,'SEGUIMIENTO DE INVENTARIO'!$C$21:$C1342,C340),SUMIFS('LISTA DE INVENTARIO'!$K$22:$K1141,'LISTA DE INVENTARIO'!$C$22:$C1141,C340,$Q$22:$Q1141,$O$9)-SUMIFS('SEGUIMIENTO DE INVENTARIO'!$L$21:$L1342,'SEGUIMIENTO DE INVENTARIO'!$C$21:$C1342,C340)))</f>
        <v/>
      </c>
      <c r="M340" s="106"/>
      <c r="N340" s="130" t="str">
        <f t="shared" si="12"/>
        <v xml:space="preserve"> </v>
      </c>
      <c r="O340" s="129" t="str">
        <f t="shared" si="13"/>
        <v xml:space="preserve"> </v>
      </c>
      <c r="P340" s="107"/>
      <c r="Q340" s="108"/>
      <c r="R340" s="128" t="str">
        <f ca="1"/>
        <v/>
      </c>
      <c r="S340" s="109"/>
    </row>
    <row r="341" spans="2:19" ht="18" customHeight="1">
      <c r="B341" s="104">
        <v>320</v>
      </c>
      <c r="C341" s="228"/>
      <c r="D341" s="228"/>
      <c r="E341" s="228"/>
      <c r="F341" s="228"/>
      <c r="G341" s="228"/>
      <c r="H341" s="228"/>
      <c r="I341" s="228"/>
      <c r="J341" s="108"/>
      <c r="K341" s="108"/>
      <c r="L341" s="128" t="str">
        <f>IF(ISBLANK(C341),"",IF(Q341=$O$9,SUMIFS('LISTA DE INVENTARIO'!$K$22:$K1142,'LISTA DE INVENTARIO'!$C$22:$C1142,C341,$Q$22:$Q1142,$O$9)-SUMIFS('SEGUIMIENTO DE INVENTARIO'!$L$21:$L1343,'SEGUIMIENTO DE INVENTARIO'!$C$21:$C1343,C341),SUMIFS('LISTA DE INVENTARIO'!$K$22:$K1142,'LISTA DE INVENTARIO'!$C$22:$C1142,C341,$Q$22:$Q1142,$O$9)-SUMIFS('SEGUIMIENTO DE INVENTARIO'!$L$21:$L1343,'SEGUIMIENTO DE INVENTARIO'!$C$21:$C1343,C341)))</f>
        <v/>
      </c>
      <c r="M341" s="106"/>
      <c r="N341" s="130" t="str">
        <f t="shared" si="12"/>
        <v xml:space="preserve"> </v>
      </c>
      <c r="O341" s="129" t="str">
        <f t="shared" si="13"/>
        <v xml:space="preserve"> </v>
      </c>
      <c r="P341" s="107"/>
      <c r="Q341" s="108"/>
      <c r="R341" s="128" t="str">
        <f ca="1"/>
        <v/>
      </c>
      <c r="S341" s="109"/>
    </row>
    <row r="342" spans="2:19" ht="18" customHeight="1">
      <c r="B342" s="104">
        <v>321</v>
      </c>
      <c r="C342" s="228"/>
      <c r="D342" s="228"/>
      <c r="E342" s="228"/>
      <c r="F342" s="228"/>
      <c r="G342" s="228"/>
      <c r="H342" s="228"/>
      <c r="I342" s="228"/>
      <c r="J342" s="108"/>
      <c r="K342" s="108"/>
      <c r="L342" s="128" t="str">
        <f>IF(ISBLANK(C342),"",IF(Q342=$O$9,SUMIFS('LISTA DE INVENTARIO'!$K$22:$K1143,'LISTA DE INVENTARIO'!$C$22:$C1143,C342,$Q$22:$Q1143,$O$9)-SUMIFS('SEGUIMIENTO DE INVENTARIO'!$L$21:$L1344,'SEGUIMIENTO DE INVENTARIO'!$C$21:$C1344,C342),SUMIFS('LISTA DE INVENTARIO'!$K$22:$K1143,'LISTA DE INVENTARIO'!$C$22:$C1143,C342,$Q$22:$Q1143,$O$9)-SUMIFS('SEGUIMIENTO DE INVENTARIO'!$L$21:$L1344,'SEGUIMIENTO DE INVENTARIO'!$C$21:$C1344,C342)))</f>
        <v/>
      </c>
      <c r="M342" s="106"/>
      <c r="N342" s="130" t="str">
        <f t="shared" si="12"/>
        <v xml:space="preserve"> </v>
      </c>
      <c r="O342" s="129" t="str">
        <f t="shared" si="13"/>
        <v xml:space="preserve"> </v>
      </c>
      <c r="P342" s="107"/>
      <c r="Q342" s="108"/>
      <c r="R342" s="128" t="str">
        <f ca="1"/>
        <v/>
      </c>
      <c r="S342" s="109"/>
    </row>
    <row r="343" spans="2:19" ht="18" customHeight="1">
      <c r="B343" s="104">
        <v>322</v>
      </c>
      <c r="C343" s="228"/>
      <c r="D343" s="228"/>
      <c r="E343" s="228"/>
      <c r="F343" s="228"/>
      <c r="G343" s="228"/>
      <c r="H343" s="228"/>
      <c r="I343" s="228"/>
      <c r="J343" s="108"/>
      <c r="K343" s="108"/>
      <c r="L343" s="128" t="str">
        <f>IF(ISBLANK(C343),"",IF(Q343=$O$9,SUMIFS('LISTA DE INVENTARIO'!$K$22:$K1144,'LISTA DE INVENTARIO'!$C$22:$C1144,C343,$Q$22:$Q1144,$O$9)-SUMIFS('SEGUIMIENTO DE INVENTARIO'!$L$21:$L1345,'SEGUIMIENTO DE INVENTARIO'!$C$21:$C1345,C343),SUMIFS('LISTA DE INVENTARIO'!$K$22:$K1144,'LISTA DE INVENTARIO'!$C$22:$C1144,C343,$Q$22:$Q1144,$O$9)-SUMIFS('SEGUIMIENTO DE INVENTARIO'!$L$21:$L1345,'SEGUIMIENTO DE INVENTARIO'!$C$21:$C1345,C343)))</f>
        <v/>
      </c>
      <c r="M343" s="106"/>
      <c r="N343" s="130" t="str">
        <f t="shared" si="12"/>
        <v xml:space="preserve"> </v>
      </c>
      <c r="O343" s="129" t="str">
        <f t="shared" si="13"/>
        <v xml:space="preserve"> </v>
      </c>
      <c r="P343" s="107"/>
      <c r="Q343" s="108"/>
      <c r="R343" s="128" t="str">
        <f ca="1"/>
        <v/>
      </c>
      <c r="S343" s="109"/>
    </row>
    <row r="344" spans="2:19" ht="18" customHeight="1">
      <c r="B344" s="104">
        <v>323</v>
      </c>
      <c r="C344" s="228"/>
      <c r="D344" s="228"/>
      <c r="E344" s="228"/>
      <c r="F344" s="228"/>
      <c r="G344" s="228"/>
      <c r="H344" s="228"/>
      <c r="I344" s="228"/>
      <c r="J344" s="108"/>
      <c r="K344" s="108"/>
      <c r="L344" s="128" t="str">
        <f>IF(ISBLANK(C344),"",IF(Q344=$O$9,SUMIFS('LISTA DE INVENTARIO'!$K$22:$K1145,'LISTA DE INVENTARIO'!$C$22:$C1145,C344,$Q$22:$Q1145,$O$9)-SUMIFS('SEGUIMIENTO DE INVENTARIO'!$L$21:$L1346,'SEGUIMIENTO DE INVENTARIO'!$C$21:$C1346,C344),SUMIFS('LISTA DE INVENTARIO'!$K$22:$K1145,'LISTA DE INVENTARIO'!$C$22:$C1145,C344,$Q$22:$Q1145,$O$9)-SUMIFS('SEGUIMIENTO DE INVENTARIO'!$L$21:$L1346,'SEGUIMIENTO DE INVENTARIO'!$C$21:$C1346,C344)))</f>
        <v/>
      </c>
      <c r="M344" s="106"/>
      <c r="N344" s="130" t="str">
        <f t="shared" si="12"/>
        <v xml:space="preserve"> </v>
      </c>
      <c r="O344" s="129" t="str">
        <f t="shared" si="13"/>
        <v xml:space="preserve"> </v>
      </c>
      <c r="P344" s="107"/>
      <c r="Q344" s="108"/>
      <c r="R344" s="128" t="str">
        <f ca="1"/>
        <v/>
      </c>
      <c r="S344" s="109"/>
    </row>
    <row r="345" spans="2:19" ht="18" customHeight="1">
      <c r="B345" s="104">
        <v>324</v>
      </c>
      <c r="C345" s="228"/>
      <c r="D345" s="228"/>
      <c r="E345" s="228"/>
      <c r="F345" s="228"/>
      <c r="G345" s="228"/>
      <c r="H345" s="228"/>
      <c r="I345" s="228"/>
      <c r="J345" s="108"/>
      <c r="K345" s="108"/>
      <c r="L345" s="128" t="str">
        <f>IF(ISBLANK(C345),"",IF(Q345=$O$9,SUMIFS('LISTA DE INVENTARIO'!$K$22:$K1146,'LISTA DE INVENTARIO'!$C$22:$C1146,C345,$Q$22:$Q1146,$O$9)-SUMIFS('SEGUIMIENTO DE INVENTARIO'!$L$21:$L1347,'SEGUIMIENTO DE INVENTARIO'!$C$21:$C1347,C345),SUMIFS('LISTA DE INVENTARIO'!$K$22:$K1146,'LISTA DE INVENTARIO'!$C$22:$C1146,C345,$Q$22:$Q1146,$O$9)-SUMIFS('SEGUIMIENTO DE INVENTARIO'!$L$21:$L1347,'SEGUIMIENTO DE INVENTARIO'!$C$21:$C1347,C345)))</f>
        <v/>
      </c>
      <c r="M345" s="106"/>
      <c r="N345" s="130" t="str">
        <f t="shared" si="12"/>
        <v xml:space="preserve"> </v>
      </c>
      <c r="O345" s="129" t="str">
        <f t="shared" si="13"/>
        <v xml:space="preserve"> </v>
      </c>
      <c r="P345" s="107"/>
      <c r="Q345" s="108"/>
      <c r="R345" s="128" t="str">
        <f ca="1"/>
        <v/>
      </c>
      <c r="S345" s="109"/>
    </row>
    <row r="346" spans="2:19" ht="18" customHeight="1">
      <c r="B346" s="104">
        <v>325</v>
      </c>
      <c r="C346" s="228"/>
      <c r="D346" s="228"/>
      <c r="E346" s="228"/>
      <c r="F346" s="228"/>
      <c r="G346" s="228"/>
      <c r="H346" s="228"/>
      <c r="I346" s="228"/>
      <c r="J346" s="108"/>
      <c r="K346" s="108"/>
      <c r="L346" s="128" t="str">
        <f>IF(ISBLANK(C346),"",IF(Q346=$O$9,SUMIFS('LISTA DE INVENTARIO'!$K$22:$K1147,'LISTA DE INVENTARIO'!$C$22:$C1147,C346,$Q$22:$Q1147,$O$9)-SUMIFS('SEGUIMIENTO DE INVENTARIO'!$L$21:$L1348,'SEGUIMIENTO DE INVENTARIO'!$C$21:$C1348,C346),SUMIFS('LISTA DE INVENTARIO'!$K$22:$K1147,'LISTA DE INVENTARIO'!$C$22:$C1147,C346,$Q$22:$Q1147,$O$9)-SUMIFS('SEGUIMIENTO DE INVENTARIO'!$L$21:$L1348,'SEGUIMIENTO DE INVENTARIO'!$C$21:$C1348,C346)))</f>
        <v/>
      </c>
      <c r="M346" s="106"/>
      <c r="N346" s="130" t="str">
        <f t="shared" si="12"/>
        <v xml:space="preserve"> </v>
      </c>
      <c r="O346" s="129" t="str">
        <f t="shared" si="13"/>
        <v xml:space="preserve"> </v>
      </c>
      <c r="P346" s="107"/>
      <c r="Q346" s="108"/>
      <c r="R346" s="128" t="str">
        <f ca="1"/>
        <v/>
      </c>
      <c r="S346" s="109"/>
    </row>
    <row r="347" spans="2:19" ht="18" customHeight="1">
      <c r="B347" s="104">
        <v>326</v>
      </c>
      <c r="C347" s="228"/>
      <c r="D347" s="228"/>
      <c r="E347" s="228"/>
      <c r="F347" s="228"/>
      <c r="G347" s="228"/>
      <c r="H347" s="228"/>
      <c r="I347" s="228"/>
      <c r="J347" s="108"/>
      <c r="K347" s="108"/>
      <c r="L347" s="128" t="str">
        <f>IF(ISBLANK(C347),"",IF(Q347=$O$9,SUMIFS('LISTA DE INVENTARIO'!$K$22:$K1148,'LISTA DE INVENTARIO'!$C$22:$C1148,C347,$Q$22:$Q1148,$O$9)-SUMIFS('SEGUIMIENTO DE INVENTARIO'!$L$21:$L1349,'SEGUIMIENTO DE INVENTARIO'!$C$21:$C1349,C347),SUMIFS('LISTA DE INVENTARIO'!$K$22:$K1148,'LISTA DE INVENTARIO'!$C$22:$C1148,C347,$Q$22:$Q1148,$O$9)-SUMIFS('SEGUIMIENTO DE INVENTARIO'!$L$21:$L1349,'SEGUIMIENTO DE INVENTARIO'!$C$21:$C1349,C347)))</f>
        <v/>
      </c>
      <c r="M347" s="106"/>
      <c r="N347" s="130" t="str">
        <f t="shared" si="12"/>
        <v xml:space="preserve"> </v>
      </c>
      <c r="O347" s="129" t="str">
        <f t="shared" si="13"/>
        <v xml:space="preserve"> </v>
      </c>
      <c r="P347" s="107"/>
      <c r="Q347" s="108"/>
      <c r="R347" s="128" t="str">
        <f ca="1"/>
        <v/>
      </c>
      <c r="S347" s="109"/>
    </row>
    <row r="348" spans="2:19" ht="18" customHeight="1">
      <c r="B348" s="104">
        <v>327</v>
      </c>
      <c r="C348" s="228"/>
      <c r="D348" s="228"/>
      <c r="E348" s="228"/>
      <c r="F348" s="228"/>
      <c r="G348" s="228"/>
      <c r="H348" s="228"/>
      <c r="I348" s="228"/>
      <c r="J348" s="108"/>
      <c r="K348" s="108"/>
      <c r="L348" s="128" t="str">
        <f>IF(ISBLANK(C348),"",IF(Q348=$O$9,SUMIFS('LISTA DE INVENTARIO'!$K$22:$K1149,'LISTA DE INVENTARIO'!$C$22:$C1149,C348,$Q$22:$Q1149,$O$9)-SUMIFS('SEGUIMIENTO DE INVENTARIO'!$L$21:$L1350,'SEGUIMIENTO DE INVENTARIO'!$C$21:$C1350,C348),SUMIFS('LISTA DE INVENTARIO'!$K$22:$K1149,'LISTA DE INVENTARIO'!$C$22:$C1149,C348,$Q$22:$Q1149,$O$9)-SUMIFS('SEGUIMIENTO DE INVENTARIO'!$L$21:$L1350,'SEGUIMIENTO DE INVENTARIO'!$C$21:$C1350,C348)))</f>
        <v/>
      </c>
      <c r="M348" s="106"/>
      <c r="N348" s="130" t="str">
        <f t="shared" si="12"/>
        <v xml:space="preserve"> </v>
      </c>
      <c r="O348" s="129" t="str">
        <f t="shared" si="13"/>
        <v xml:space="preserve"> </v>
      </c>
      <c r="P348" s="107"/>
      <c r="Q348" s="108"/>
      <c r="R348" s="128" t="str">
        <f ca="1"/>
        <v/>
      </c>
      <c r="S348" s="109"/>
    </row>
    <row r="349" spans="2:19" ht="18" customHeight="1">
      <c r="B349" s="104">
        <v>328</v>
      </c>
      <c r="C349" s="228"/>
      <c r="D349" s="228"/>
      <c r="E349" s="228"/>
      <c r="F349" s="228"/>
      <c r="G349" s="228"/>
      <c r="H349" s="228"/>
      <c r="I349" s="228"/>
      <c r="J349" s="108"/>
      <c r="K349" s="108"/>
      <c r="L349" s="128" t="str">
        <f>IF(ISBLANK(C349),"",IF(Q349=$O$9,SUMIFS('LISTA DE INVENTARIO'!$K$22:$K1150,'LISTA DE INVENTARIO'!$C$22:$C1150,C349,$Q$22:$Q1150,$O$9)-SUMIFS('SEGUIMIENTO DE INVENTARIO'!$L$21:$L1351,'SEGUIMIENTO DE INVENTARIO'!$C$21:$C1351,C349),SUMIFS('LISTA DE INVENTARIO'!$K$22:$K1150,'LISTA DE INVENTARIO'!$C$22:$C1150,C349,$Q$22:$Q1150,$O$9)-SUMIFS('SEGUIMIENTO DE INVENTARIO'!$L$21:$L1351,'SEGUIMIENTO DE INVENTARIO'!$C$21:$C1351,C349)))</f>
        <v/>
      </c>
      <c r="M349" s="106"/>
      <c r="N349" s="130" t="str">
        <f t="shared" ref="N349:N412" si="14">IF(ISBLANK(C349)," ",K349*M349)</f>
        <v xml:space="preserve"> </v>
      </c>
      <c r="O349" s="129" t="str">
        <f t="shared" ref="O349:O412" si="15">IF(ISBLANK(C349)," ",K349*M349+O348)</f>
        <v xml:space="preserve"> </v>
      </c>
      <c r="P349" s="107"/>
      <c r="Q349" s="108"/>
      <c r="R349" s="128" t="str">
        <f ca="1"/>
        <v/>
      </c>
      <c r="S349" s="109"/>
    </row>
    <row r="350" spans="2:19" ht="18" customHeight="1">
      <c r="B350" s="104">
        <v>329</v>
      </c>
      <c r="C350" s="228"/>
      <c r="D350" s="228"/>
      <c r="E350" s="228"/>
      <c r="F350" s="228"/>
      <c r="G350" s="228"/>
      <c r="H350" s="228"/>
      <c r="I350" s="228"/>
      <c r="J350" s="108"/>
      <c r="K350" s="108"/>
      <c r="L350" s="128" t="str">
        <f>IF(ISBLANK(C350),"",IF(Q350=$O$9,SUMIFS('LISTA DE INVENTARIO'!$K$22:$K1151,'LISTA DE INVENTARIO'!$C$22:$C1151,C350,$Q$22:$Q1151,$O$9)-SUMIFS('SEGUIMIENTO DE INVENTARIO'!$L$21:$L1352,'SEGUIMIENTO DE INVENTARIO'!$C$21:$C1352,C350),SUMIFS('LISTA DE INVENTARIO'!$K$22:$K1151,'LISTA DE INVENTARIO'!$C$22:$C1151,C350,$Q$22:$Q1151,$O$9)-SUMIFS('SEGUIMIENTO DE INVENTARIO'!$L$21:$L1352,'SEGUIMIENTO DE INVENTARIO'!$C$21:$C1352,C350)))</f>
        <v/>
      </c>
      <c r="M350" s="106"/>
      <c r="N350" s="130" t="str">
        <f t="shared" si="14"/>
        <v xml:space="preserve"> </v>
      </c>
      <c r="O350" s="129" t="str">
        <f t="shared" si="15"/>
        <v xml:space="preserve"> </v>
      </c>
      <c r="P350" s="107"/>
      <c r="Q350" s="108"/>
      <c r="R350" s="128" t="str">
        <f ca="1"/>
        <v/>
      </c>
      <c r="S350" s="109"/>
    </row>
    <row r="351" spans="2:19" ht="18" customHeight="1">
      <c r="B351" s="104">
        <v>330</v>
      </c>
      <c r="C351" s="228"/>
      <c r="D351" s="228"/>
      <c r="E351" s="228"/>
      <c r="F351" s="228"/>
      <c r="G351" s="228"/>
      <c r="H351" s="228"/>
      <c r="I351" s="228"/>
      <c r="J351" s="108"/>
      <c r="K351" s="108"/>
      <c r="L351" s="128" t="str">
        <f>IF(ISBLANK(C351),"",IF(Q351=$O$9,SUMIFS('LISTA DE INVENTARIO'!$K$22:$K1152,'LISTA DE INVENTARIO'!$C$22:$C1152,C351,$Q$22:$Q1152,$O$9)-SUMIFS('SEGUIMIENTO DE INVENTARIO'!$L$21:$L1353,'SEGUIMIENTO DE INVENTARIO'!$C$21:$C1353,C351),SUMIFS('LISTA DE INVENTARIO'!$K$22:$K1152,'LISTA DE INVENTARIO'!$C$22:$C1152,C351,$Q$22:$Q1152,$O$9)-SUMIFS('SEGUIMIENTO DE INVENTARIO'!$L$21:$L1353,'SEGUIMIENTO DE INVENTARIO'!$C$21:$C1353,C351)))</f>
        <v/>
      </c>
      <c r="M351" s="106"/>
      <c r="N351" s="130" t="str">
        <f t="shared" si="14"/>
        <v xml:space="preserve"> </v>
      </c>
      <c r="O351" s="129" t="str">
        <f t="shared" si="15"/>
        <v xml:space="preserve"> </v>
      </c>
      <c r="P351" s="107"/>
      <c r="Q351" s="108"/>
      <c r="R351" s="128" t="str">
        <f ca="1"/>
        <v/>
      </c>
      <c r="S351" s="109"/>
    </row>
    <row r="352" spans="2:19" ht="18" customHeight="1">
      <c r="B352" s="104">
        <v>331</v>
      </c>
      <c r="C352" s="228"/>
      <c r="D352" s="228"/>
      <c r="E352" s="228"/>
      <c r="F352" s="228"/>
      <c r="G352" s="228"/>
      <c r="H352" s="228"/>
      <c r="I352" s="228"/>
      <c r="J352" s="108"/>
      <c r="K352" s="108"/>
      <c r="L352" s="128" t="str">
        <f>IF(ISBLANK(C352),"",IF(Q352=$O$9,SUMIFS('LISTA DE INVENTARIO'!$K$22:$K1153,'LISTA DE INVENTARIO'!$C$22:$C1153,C352,$Q$22:$Q1153,$O$9)-SUMIFS('SEGUIMIENTO DE INVENTARIO'!$L$21:$L1354,'SEGUIMIENTO DE INVENTARIO'!$C$21:$C1354,C352),SUMIFS('LISTA DE INVENTARIO'!$K$22:$K1153,'LISTA DE INVENTARIO'!$C$22:$C1153,C352,$Q$22:$Q1153,$O$9)-SUMIFS('SEGUIMIENTO DE INVENTARIO'!$L$21:$L1354,'SEGUIMIENTO DE INVENTARIO'!$C$21:$C1354,C352)))</f>
        <v/>
      </c>
      <c r="M352" s="106"/>
      <c r="N352" s="130" t="str">
        <f t="shared" si="14"/>
        <v xml:space="preserve"> </v>
      </c>
      <c r="O352" s="129" t="str">
        <f t="shared" si="15"/>
        <v xml:space="preserve"> </v>
      </c>
      <c r="P352" s="107"/>
      <c r="Q352" s="108"/>
      <c r="R352" s="128" t="str">
        <f ca="1"/>
        <v/>
      </c>
      <c r="S352" s="109"/>
    </row>
    <row r="353" spans="2:19" ht="18" customHeight="1">
      <c r="B353" s="104">
        <v>332</v>
      </c>
      <c r="C353" s="228"/>
      <c r="D353" s="228"/>
      <c r="E353" s="228"/>
      <c r="F353" s="228"/>
      <c r="G353" s="228"/>
      <c r="H353" s="228"/>
      <c r="I353" s="228"/>
      <c r="J353" s="108"/>
      <c r="K353" s="108"/>
      <c r="L353" s="128" t="str">
        <f>IF(ISBLANK(C353),"",IF(Q353=$O$9,SUMIFS('LISTA DE INVENTARIO'!$K$22:$K1154,'LISTA DE INVENTARIO'!$C$22:$C1154,C353,$Q$22:$Q1154,$O$9)-SUMIFS('SEGUIMIENTO DE INVENTARIO'!$L$21:$L1355,'SEGUIMIENTO DE INVENTARIO'!$C$21:$C1355,C353),SUMIFS('LISTA DE INVENTARIO'!$K$22:$K1154,'LISTA DE INVENTARIO'!$C$22:$C1154,C353,$Q$22:$Q1154,$O$9)-SUMIFS('SEGUIMIENTO DE INVENTARIO'!$L$21:$L1355,'SEGUIMIENTO DE INVENTARIO'!$C$21:$C1355,C353)))</f>
        <v/>
      </c>
      <c r="M353" s="106"/>
      <c r="N353" s="130" t="str">
        <f t="shared" si="14"/>
        <v xml:space="preserve"> </v>
      </c>
      <c r="O353" s="129" t="str">
        <f t="shared" si="15"/>
        <v xml:space="preserve"> </v>
      </c>
      <c r="P353" s="107"/>
      <c r="Q353" s="108"/>
      <c r="R353" s="128" t="str">
        <f ca="1"/>
        <v/>
      </c>
      <c r="S353" s="109"/>
    </row>
    <row r="354" spans="2:19" ht="18" customHeight="1">
      <c r="B354" s="104">
        <v>333</v>
      </c>
      <c r="C354" s="228"/>
      <c r="D354" s="228"/>
      <c r="E354" s="228"/>
      <c r="F354" s="228"/>
      <c r="G354" s="228"/>
      <c r="H354" s="228"/>
      <c r="I354" s="228"/>
      <c r="J354" s="108"/>
      <c r="K354" s="108"/>
      <c r="L354" s="128" t="str">
        <f>IF(ISBLANK(C354),"",IF(Q354=$O$9,SUMIFS('LISTA DE INVENTARIO'!$K$22:$K1155,'LISTA DE INVENTARIO'!$C$22:$C1155,C354,$Q$22:$Q1155,$O$9)-SUMIFS('SEGUIMIENTO DE INVENTARIO'!$L$21:$L1356,'SEGUIMIENTO DE INVENTARIO'!$C$21:$C1356,C354),SUMIFS('LISTA DE INVENTARIO'!$K$22:$K1155,'LISTA DE INVENTARIO'!$C$22:$C1155,C354,$Q$22:$Q1155,$O$9)-SUMIFS('SEGUIMIENTO DE INVENTARIO'!$L$21:$L1356,'SEGUIMIENTO DE INVENTARIO'!$C$21:$C1356,C354)))</f>
        <v/>
      </c>
      <c r="M354" s="106"/>
      <c r="N354" s="130" t="str">
        <f t="shared" si="14"/>
        <v xml:space="preserve"> </v>
      </c>
      <c r="O354" s="129" t="str">
        <f t="shared" si="15"/>
        <v xml:space="preserve"> </v>
      </c>
      <c r="P354" s="107"/>
      <c r="Q354" s="108"/>
      <c r="R354" s="128" t="str">
        <f ca="1"/>
        <v/>
      </c>
      <c r="S354" s="109"/>
    </row>
    <row r="355" spans="2:19" ht="18" customHeight="1">
      <c r="B355" s="104">
        <v>334</v>
      </c>
      <c r="C355" s="228"/>
      <c r="D355" s="228"/>
      <c r="E355" s="228"/>
      <c r="F355" s="228"/>
      <c r="G355" s="228"/>
      <c r="H355" s="228"/>
      <c r="I355" s="228"/>
      <c r="J355" s="108"/>
      <c r="K355" s="108"/>
      <c r="L355" s="128" t="str">
        <f>IF(ISBLANK(C355),"",IF(Q355=$O$9,SUMIFS('LISTA DE INVENTARIO'!$K$22:$K1156,'LISTA DE INVENTARIO'!$C$22:$C1156,C355,$Q$22:$Q1156,$O$9)-SUMIFS('SEGUIMIENTO DE INVENTARIO'!$L$21:$L1357,'SEGUIMIENTO DE INVENTARIO'!$C$21:$C1357,C355),SUMIFS('LISTA DE INVENTARIO'!$K$22:$K1156,'LISTA DE INVENTARIO'!$C$22:$C1156,C355,$Q$22:$Q1156,$O$9)-SUMIFS('SEGUIMIENTO DE INVENTARIO'!$L$21:$L1357,'SEGUIMIENTO DE INVENTARIO'!$C$21:$C1357,C355)))</f>
        <v/>
      </c>
      <c r="M355" s="106"/>
      <c r="N355" s="130" t="str">
        <f t="shared" si="14"/>
        <v xml:space="preserve"> </v>
      </c>
      <c r="O355" s="129" t="str">
        <f t="shared" si="15"/>
        <v xml:space="preserve"> </v>
      </c>
      <c r="P355" s="107"/>
      <c r="Q355" s="108"/>
      <c r="R355" s="128" t="str">
        <f ca="1"/>
        <v/>
      </c>
      <c r="S355" s="109"/>
    </row>
    <row r="356" spans="2:19" ht="18" customHeight="1">
      <c r="B356" s="104">
        <v>335</v>
      </c>
      <c r="C356" s="228"/>
      <c r="D356" s="228"/>
      <c r="E356" s="228"/>
      <c r="F356" s="228"/>
      <c r="G356" s="228"/>
      <c r="H356" s="228"/>
      <c r="I356" s="228"/>
      <c r="J356" s="108"/>
      <c r="K356" s="108"/>
      <c r="L356" s="128" t="str">
        <f>IF(ISBLANK(C356),"",IF(Q356=$O$9,SUMIFS('LISTA DE INVENTARIO'!$K$22:$K1157,'LISTA DE INVENTARIO'!$C$22:$C1157,C356,$Q$22:$Q1157,$O$9)-SUMIFS('SEGUIMIENTO DE INVENTARIO'!$L$21:$L1358,'SEGUIMIENTO DE INVENTARIO'!$C$21:$C1358,C356),SUMIFS('LISTA DE INVENTARIO'!$K$22:$K1157,'LISTA DE INVENTARIO'!$C$22:$C1157,C356,$Q$22:$Q1157,$O$9)-SUMIFS('SEGUIMIENTO DE INVENTARIO'!$L$21:$L1358,'SEGUIMIENTO DE INVENTARIO'!$C$21:$C1358,C356)))</f>
        <v/>
      </c>
      <c r="M356" s="106"/>
      <c r="N356" s="130" t="str">
        <f t="shared" si="14"/>
        <v xml:space="preserve"> </v>
      </c>
      <c r="O356" s="129" t="str">
        <f t="shared" si="15"/>
        <v xml:space="preserve"> </v>
      </c>
      <c r="P356" s="107"/>
      <c r="Q356" s="108"/>
      <c r="R356" s="128" t="str">
        <f ca="1"/>
        <v/>
      </c>
      <c r="S356" s="109"/>
    </row>
    <row r="357" spans="2:19" ht="18" customHeight="1">
      <c r="B357" s="104">
        <v>336</v>
      </c>
      <c r="C357" s="228"/>
      <c r="D357" s="228"/>
      <c r="E357" s="228"/>
      <c r="F357" s="228"/>
      <c r="G357" s="228"/>
      <c r="H357" s="228"/>
      <c r="I357" s="228"/>
      <c r="J357" s="108"/>
      <c r="K357" s="108"/>
      <c r="L357" s="128" t="str">
        <f>IF(ISBLANK(C357),"",IF(Q357=$O$9,SUMIFS('LISTA DE INVENTARIO'!$K$22:$K1158,'LISTA DE INVENTARIO'!$C$22:$C1158,C357,$Q$22:$Q1158,$O$9)-SUMIFS('SEGUIMIENTO DE INVENTARIO'!$L$21:$L1359,'SEGUIMIENTO DE INVENTARIO'!$C$21:$C1359,C357),SUMIFS('LISTA DE INVENTARIO'!$K$22:$K1158,'LISTA DE INVENTARIO'!$C$22:$C1158,C357,$Q$22:$Q1158,$O$9)-SUMIFS('SEGUIMIENTO DE INVENTARIO'!$L$21:$L1359,'SEGUIMIENTO DE INVENTARIO'!$C$21:$C1359,C357)))</f>
        <v/>
      </c>
      <c r="M357" s="106"/>
      <c r="N357" s="130" t="str">
        <f t="shared" si="14"/>
        <v xml:space="preserve"> </v>
      </c>
      <c r="O357" s="129" t="str">
        <f t="shared" si="15"/>
        <v xml:space="preserve"> </v>
      </c>
      <c r="P357" s="107"/>
      <c r="Q357" s="108"/>
      <c r="R357" s="128" t="str">
        <f ca="1"/>
        <v/>
      </c>
      <c r="S357" s="109"/>
    </row>
    <row r="358" spans="2:19" ht="18" customHeight="1">
      <c r="B358" s="104">
        <v>337</v>
      </c>
      <c r="C358" s="228"/>
      <c r="D358" s="228"/>
      <c r="E358" s="228"/>
      <c r="F358" s="228"/>
      <c r="G358" s="228"/>
      <c r="H358" s="228"/>
      <c r="I358" s="228"/>
      <c r="J358" s="108"/>
      <c r="K358" s="108"/>
      <c r="L358" s="128" t="str">
        <f>IF(ISBLANK(C358),"",IF(Q358=$O$9,SUMIFS('LISTA DE INVENTARIO'!$K$22:$K1159,'LISTA DE INVENTARIO'!$C$22:$C1159,C358,$Q$22:$Q1159,$O$9)-SUMIFS('SEGUIMIENTO DE INVENTARIO'!$L$21:$L1360,'SEGUIMIENTO DE INVENTARIO'!$C$21:$C1360,C358),SUMIFS('LISTA DE INVENTARIO'!$K$22:$K1159,'LISTA DE INVENTARIO'!$C$22:$C1159,C358,$Q$22:$Q1159,$O$9)-SUMIFS('SEGUIMIENTO DE INVENTARIO'!$L$21:$L1360,'SEGUIMIENTO DE INVENTARIO'!$C$21:$C1360,C358)))</f>
        <v/>
      </c>
      <c r="M358" s="106"/>
      <c r="N358" s="130" t="str">
        <f t="shared" si="14"/>
        <v xml:space="preserve"> </v>
      </c>
      <c r="O358" s="129" t="str">
        <f t="shared" si="15"/>
        <v xml:space="preserve"> </v>
      </c>
      <c r="P358" s="107"/>
      <c r="Q358" s="108"/>
      <c r="R358" s="128" t="str">
        <f ca="1"/>
        <v/>
      </c>
      <c r="S358" s="109"/>
    </row>
    <row r="359" spans="2:19" ht="18" customHeight="1">
      <c r="B359" s="104">
        <v>338</v>
      </c>
      <c r="C359" s="228"/>
      <c r="D359" s="228"/>
      <c r="E359" s="228"/>
      <c r="F359" s="228"/>
      <c r="G359" s="228"/>
      <c r="H359" s="228"/>
      <c r="I359" s="228"/>
      <c r="J359" s="108"/>
      <c r="K359" s="108"/>
      <c r="L359" s="128" t="str">
        <f>IF(ISBLANK(C359),"",IF(Q359=$O$9,SUMIFS('LISTA DE INVENTARIO'!$K$22:$K1160,'LISTA DE INVENTARIO'!$C$22:$C1160,C359,$Q$22:$Q1160,$O$9)-SUMIFS('SEGUIMIENTO DE INVENTARIO'!$L$21:$L1361,'SEGUIMIENTO DE INVENTARIO'!$C$21:$C1361,C359),SUMIFS('LISTA DE INVENTARIO'!$K$22:$K1160,'LISTA DE INVENTARIO'!$C$22:$C1160,C359,$Q$22:$Q1160,$O$9)-SUMIFS('SEGUIMIENTO DE INVENTARIO'!$L$21:$L1361,'SEGUIMIENTO DE INVENTARIO'!$C$21:$C1361,C359)))</f>
        <v/>
      </c>
      <c r="M359" s="106"/>
      <c r="N359" s="130" t="str">
        <f t="shared" si="14"/>
        <v xml:space="preserve"> </v>
      </c>
      <c r="O359" s="129" t="str">
        <f t="shared" si="15"/>
        <v xml:space="preserve"> </v>
      </c>
      <c r="P359" s="107"/>
      <c r="Q359" s="108"/>
      <c r="R359" s="128" t="str">
        <f ca="1"/>
        <v/>
      </c>
      <c r="S359" s="109"/>
    </row>
    <row r="360" spans="2:19" ht="18" customHeight="1">
      <c r="B360" s="104">
        <v>339</v>
      </c>
      <c r="C360" s="228"/>
      <c r="D360" s="228"/>
      <c r="E360" s="228"/>
      <c r="F360" s="228"/>
      <c r="G360" s="228"/>
      <c r="H360" s="228"/>
      <c r="I360" s="228"/>
      <c r="J360" s="108"/>
      <c r="K360" s="108"/>
      <c r="L360" s="128" t="str">
        <f>IF(ISBLANK(C360),"",IF(Q360=$O$9,SUMIFS('LISTA DE INVENTARIO'!$K$22:$K1161,'LISTA DE INVENTARIO'!$C$22:$C1161,C360,$Q$22:$Q1161,$O$9)-SUMIFS('SEGUIMIENTO DE INVENTARIO'!$L$21:$L1362,'SEGUIMIENTO DE INVENTARIO'!$C$21:$C1362,C360),SUMIFS('LISTA DE INVENTARIO'!$K$22:$K1161,'LISTA DE INVENTARIO'!$C$22:$C1161,C360,$Q$22:$Q1161,$O$9)-SUMIFS('SEGUIMIENTO DE INVENTARIO'!$L$21:$L1362,'SEGUIMIENTO DE INVENTARIO'!$C$21:$C1362,C360)))</f>
        <v/>
      </c>
      <c r="M360" s="106"/>
      <c r="N360" s="130" t="str">
        <f t="shared" si="14"/>
        <v xml:space="preserve"> </v>
      </c>
      <c r="O360" s="129" t="str">
        <f t="shared" si="15"/>
        <v xml:space="preserve"> </v>
      </c>
      <c r="P360" s="107"/>
      <c r="Q360" s="108"/>
      <c r="R360" s="128" t="str">
        <f ca="1"/>
        <v/>
      </c>
      <c r="S360" s="109"/>
    </row>
    <row r="361" spans="2:19" ht="18" customHeight="1">
      <c r="B361" s="104">
        <v>340</v>
      </c>
      <c r="C361" s="228"/>
      <c r="D361" s="228"/>
      <c r="E361" s="228"/>
      <c r="F361" s="228"/>
      <c r="G361" s="228"/>
      <c r="H361" s="228"/>
      <c r="I361" s="228"/>
      <c r="J361" s="108"/>
      <c r="K361" s="108"/>
      <c r="L361" s="128" t="str">
        <f>IF(ISBLANK(C361),"",IF(Q361=$O$9,SUMIFS('LISTA DE INVENTARIO'!$K$22:$K1162,'LISTA DE INVENTARIO'!$C$22:$C1162,C361,$Q$22:$Q1162,$O$9)-SUMIFS('SEGUIMIENTO DE INVENTARIO'!$L$21:$L1363,'SEGUIMIENTO DE INVENTARIO'!$C$21:$C1363,C361),SUMIFS('LISTA DE INVENTARIO'!$K$22:$K1162,'LISTA DE INVENTARIO'!$C$22:$C1162,C361,$Q$22:$Q1162,$O$9)-SUMIFS('SEGUIMIENTO DE INVENTARIO'!$L$21:$L1363,'SEGUIMIENTO DE INVENTARIO'!$C$21:$C1363,C361)))</f>
        <v/>
      </c>
      <c r="M361" s="106"/>
      <c r="N361" s="130" t="str">
        <f t="shared" si="14"/>
        <v xml:space="preserve"> </v>
      </c>
      <c r="O361" s="129" t="str">
        <f t="shared" si="15"/>
        <v xml:space="preserve"> </v>
      </c>
      <c r="P361" s="107"/>
      <c r="Q361" s="108"/>
      <c r="R361" s="128" t="str">
        <f ca="1"/>
        <v/>
      </c>
      <c r="S361" s="109"/>
    </row>
    <row r="362" spans="2:19" ht="18" customHeight="1">
      <c r="B362" s="104">
        <v>341</v>
      </c>
      <c r="C362" s="228"/>
      <c r="D362" s="228"/>
      <c r="E362" s="228"/>
      <c r="F362" s="228"/>
      <c r="G362" s="228"/>
      <c r="H362" s="228"/>
      <c r="I362" s="228"/>
      <c r="J362" s="108"/>
      <c r="K362" s="108"/>
      <c r="L362" s="128" t="str">
        <f>IF(ISBLANK(C362),"",IF(Q362=$O$9,SUMIFS('LISTA DE INVENTARIO'!$K$22:$K1163,'LISTA DE INVENTARIO'!$C$22:$C1163,C362,$Q$22:$Q1163,$O$9)-SUMIFS('SEGUIMIENTO DE INVENTARIO'!$L$21:$L1364,'SEGUIMIENTO DE INVENTARIO'!$C$21:$C1364,C362),SUMIFS('LISTA DE INVENTARIO'!$K$22:$K1163,'LISTA DE INVENTARIO'!$C$22:$C1163,C362,$Q$22:$Q1163,$O$9)-SUMIFS('SEGUIMIENTO DE INVENTARIO'!$L$21:$L1364,'SEGUIMIENTO DE INVENTARIO'!$C$21:$C1364,C362)))</f>
        <v/>
      </c>
      <c r="M362" s="106"/>
      <c r="N362" s="130" t="str">
        <f t="shared" si="14"/>
        <v xml:space="preserve"> </v>
      </c>
      <c r="O362" s="129" t="str">
        <f t="shared" si="15"/>
        <v xml:space="preserve"> </v>
      </c>
      <c r="P362" s="107"/>
      <c r="Q362" s="108"/>
      <c r="R362" s="128" t="str">
        <f ca="1"/>
        <v/>
      </c>
      <c r="S362" s="109"/>
    </row>
    <row r="363" spans="2:19" ht="18" customHeight="1">
      <c r="B363" s="104">
        <v>342</v>
      </c>
      <c r="C363" s="228"/>
      <c r="D363" s="228"/>
      <c r="E363" s="228"/>
      <c r="F363" s="228"/>
      <c r="G363" s="228"/>
      <c r="H363" s="228"/>
      <c r="I363" s="228"/>
      <c r="J363" s="108"/>
      <c r="K363" s="108"/>
      <c r="L363" s="128" t="str">
        <f>IF(ISBLANK(C363),"",IF(Q363=$O$9,SUMIFS('LISTA DE INVENTARIO'!$K$22:$K1164,'LISTA DE INVENTARIO'!$C$22:$C1164,C363,$Q$22:$Q1164,$O$9)-SUMIFS('SEGUIMIENTO DE INVENTARIO'!$L$21:$L1365,'SEGUIMIENTO DE INVENTARIO'!$C$21:$C1365,C363),SUMIFS('LISTA DE INVENTARIO'!$K$22:$K1164,'LISTA DE INVENTARIO'!$C$22:$C1164,C363,$Q$22:$Q1164,$O$9)-SUMIFS('SEGUIMIENTO DE INVENTARIO'!$L$21:$L1365,'SEGUIMIENTO DE INVENTARIO'!$C$21:$C1365,C363)))</f>
        <v/>
      </c>
      <c r="M363" s="106"/>
      <c r="N363" s="130" t="str">
        <f t="shared" si="14"/>
        <v xml:space="preserve"> </v>
      </c>
      <c r="O363" s="129" t="str">
        <f t="shared" si="15"/>
        <v xml:space="preserve"> </v>
      </c>
      <c r="P363" s="107"/>
      <c r="Q363" s="108"/>
      <c r="R363" s="128" t="str">
        <f ca="1"/>
        <v/>
      </c>
      <c r="S363" s="109"/>
    </row>
    <row r="364" spans="2:19" ht="18" customHeight="1">
      <c r="B364" s="104">
        <v>343</v>
      </c>
      <c r="C364" s="228"/>
      <c r="D364" s="228"/>
      <c r="E364" s="228"/>
      <c r="F364" s="228"/>
      <c r="G364" s="228"/>
      <c r="H364" s="228"/>
      <c r="I364" s="228"/>
      <c r="J364" s="108"/>
      <c r="K364" s="108"/>
      <c r="L364" s="128" t="str">
        <f>IF(ISBLANK(C364),"",IF(Q364=$O$9,SUMIFS('LISTA DE INVENTARIO'!$K$22:$K1165,'LISTA DE INVENTARIO'!$C$22:$C1165,C364,$Q$22:$Q1165,$O$9)-SUMIFS('SEGUIMIENTO DE INVENTARIO'!$L$21:$L1366,'SEGUIMIENTO DE INVENTARIO'!$C$21:$C1366,C364),SUMIFS('LISTA DE INVENTARIO'!$K$22:$K1165,'LISTA DE INVENTARIO'!$C$22:$C1165,C364,$Q$22:$Q1165,$O$9)-SUMIFS('SEGUIMIENTO DE INVENTARIO'!$L$21:$L1366,'SEGUIMIENTO DE INVENTARIO'!$C$21:$C1366,C364)))</f>
        <v/>
      </c>
      <c r="M364" s="106"/>
      <c r="N364" s="130" t="str">
        <f t="shared" si="14"/>
        <v xml:space="preserve"> </v>
      </c>
      <c r="O364" s="129" t="str">
        <f t="shared" si="15"/>
        <v xml:space="preserve"> </v>
      </c>
      <c r="P364" s="107"/>
      <c r="Q364" s="108"/>
      <c r="R364" s="128" t="str">
        <f ca="1"/>
        <v/>
      </c>
      <c r="S364" s="109"/>
    </row>
    <row r="365" spans="2:19" ht="18" customHeight="1">
      <c r="B365" s="104">
        <v>344</v>
      </c>
      <c r="C365" s="228"/>
      <c r="D365" s="228"/>
      <c r="E365" s="228"/>
      <c r="F365" s="228"/>
      <c r="G365" s="228"/>
      <c r="H365" s="228"/>
      <c r="I365" s="228"/>
      <c r="J365" s="108"/>
      <c r="K365" s="108"/>
      <c r="L365" s="128" t="str">
        <f>IF(ISBLANK(C365),"",IF(Q365=$O$9,SUMIFS('LISTA DE INVENTARIO'!$K$22:$K1166,'LISTA DE INVENTARIO'!$C$22:$C1166,C365,$Q$22:$Q1166,$O$9)-SUMIFS('SEGUIMIENTO DE INVENTARIO'!$L$21:$L1367,'SEGUIMIENTO DE INVENTARIO'!$C$21:$C1367,C365),SUMIFS('LISTA DE INVENTARIO'!$K$22:$K1166,'LISTA DE INVENTARIO'!$C$22:$C1166,C365,$Q$22:$Q1166,$O$9)-SUMIFS('SEGUIMIENTO DE INVENTARIO'!$L$21:$L1367,'SEGUIMIENTO DE INVENTARIO'!$C$21:$C1367,C365)))</f>
        <v/>
      </c>
      <c r="M365" s="106"/>
      <c r="N365" s="130" t="str">
        <f t="shared" si="14"/>
        <v xml:space="preserve"> </v>
      </c>
      <c r="O365" s="129" t="str">
        <f t="shared" si="15"/>
        <v xml:space="preserve"> </v>
      </c>
      <c r="P365" s="107"/>
      <c r="Q365" s="108"/>
      <c r="R365" s="128" t="str">
        <f ca="1"/>
        <v/>
      </c>
      <c r="S365" s="109"/>
    </row>
    <row r="366" spans="2:19" ht="18" customHeight="1">
      <c r="B366" s="104">
        <v>345</v>
      </c>
      <c r="C366" s="228"/>
      <c r="D366" s="228"/>
      <c r="E366" s="228"/>
      <c r="F366" s="228"/>
      <c r="G366" s="228"/>
      <c r="H366" s="228"/>
      <c r="I366" s="228"/>
      <c r="J366" s="108"/>
      <c r="K366" s="108"/>
      <c r="L366" s="128" t="str">
        <f>IF(ISBLANK(C366),"",IF(Q366=$O$9,SUMIFS('LISTA DE INVENTARIO'!$K$22:$K1167,'LISTA DE INVENTARIO'!$C$22:$C1167,C366,$Q$22:$Q1167,$O$9)-SUMIFS('SEGUIMIENTO DE INVENTARIO'!$L$21:$L1368,'SEGUIMIENTO DE INVENTARIO'!$C$21:$C1368,C366),SUMIFS('LISTA DE INVENTARIO'!$K$22:$K1167,'LISTA DE INVENTARIO'!$C$22:$C1167,C366,$Q$22:$Q1167,$O$9)-SUMIFS('SEGUIMIENTO DE INVENTARIO'!$L$21:$L1368,'SEGUIMIENTO DE INVENTARIO'!$C$21:$C1368,C366)))</f>
        <v/>
      </c>
      <c r="M366" s="106"/>
      <c r="N366" s="130" t="str">
        <f t="shared" si="14"/>
        <v xml:space="preserve"> </v>
      </c>
      <c r="O366" s="129" t="str">
        <f t="shared" si="15"/>
        <v xml:space="preserve"> </v>
      </c>
      <c r="P366" s="107"/>
      <c r="Q366" s="108"/>
      <c r="R366" s="128" t="str">
        <f ca="1"/>
        <v/>
      </c>
      <c r="S366" s="109"/>
    </row>
    <row r="367" spans="2:19" ht="18" customHeight="1">
      <c r="B367" s="104">
        <v>346</v>
      </c>
      <c r="C367" s="228"/>
      <c r="D367" s="228"/>
      <c r="E367" s="228"/>
      <c r="F367" s="228"/>
      <c r="G367" s="228"/>
      <c r="H367" s="228"/>
      <c r="I367" s="228"/>
      <c r="J367" s="108"/>
      <c r="K367" s="108"/>
      <c r="L367" s="128" t="str">
        <f>IF(ISBLANK(C367),"",IF(Q367=$O$9,SUMIFS('LISTA DE INVENTARIO'!$K$22:$K1168,'LISTA DE INVENTARIO'!$C$22:$C1168,C367,$Q$22:$Q1168,$O$9)-SUMIFS('SEGUIMIENTO DE INVENTARIO'!$L$21:$L1369,'SEGUIMIENTO DE INVENTARIO'!$C$21:$C1369,C367),SUMIFS('LISTA DE INVENTARIO'!$K$22:$K1168,'LISTA DE INVENTARIO'!$C$22:$C1168,C367,$Q$22:$Q1168,$O$9)-SUMIFS('SEGUIMIENTO DE INVENTARIO'!$L$21:$L1369,'SEGUIMIENTO DE INVENTARIO'!$C$21:$C1369,C367)))</f>
        <v/>
      </c>
      <c r="M367" s="106"/>
      <c r="N367" s="130" t="str">
        <f t="shared" si="14"/>
        <v xml:space="preserve"> </v>
      </c>
      <c r="O367" s="129" t="str">
        <f t="shared" si="15"/>
        <v xml:space="preserve"> </v>
      </c>
      <c r="P367" s="107"/>
      <c r="Q367" s="108"/>
      <c r="R367" s="128" t="str">
        <f ca="1"/>
        <v/>
      </c>
      <c r="S367" s="109"/>
    </row>
    <row r="368" spans="2:19" ht="18" customHeight="1">
      <c r="B368" s="104">
        <v>347</v>
      </c>
      <c r="C368" s="228"/>
      <c r="D368" s="228"/>
      <c r="E368" s="228"/>
      <c r="F368" s="228"/>
      <c r="G368" s="228"/>
      <c r="H368" s="228"/>
      <c r="I368" s="228"/>
      <c r="J368" s="108"/>
      <c r="K368" s="108"/>
      <c r="L368" s="128" t="str">
        <f>IF(ISBLANK(C368),"",IF(Q368=$O$9,SUMIFS('LISTA DE INVENTARIO'!$K$22:$K1169,'LISTA DE INVENTARIO'!$C$22:$C1169,C368,$Q$22:$Q1169,$O$9)-SUMIFS('SEGUIMIENTO DE INVENTARIO'!$L$21:$L1370,'SEGUIMIENTO DE INVENTARIO'!$C$21:$C1370,C368),SUMIFS('LISTA DE INVENTARIO'!$K$22:$K1169,'LISTA DE INVENTARIO'!$C$22:$C1169,C368,$Q$22:$Q1169,$O$9)-SUMIFS('SEGUIMIENTO DE INVENTARIO'!$L$21:$L1370,'SEGUIMIENTO DE INVENTARIO'!$C$21:$C1370,C368)))</f>
        <v/>
      </c>
      <c r="M368" s="106"/>
      <c r="N368" s="130" t="str">
        <f t="shared" si="14"/>
        <v xml:space="preserve"> </v>
      </c>
      <c r="O368" s="129" t="str">
        <f t="shared" si="15"/>
        <v xml:space="preserve"> </v>
      </c>
      <c r="P368" s="107"/>
      <c r="Q368" s="108"/>
      <c r="R368" s="128" t="str">
        <f ca="1"/>
        <v/>
      </c>
      <c r="S368" s="109"/>
    </row>
    <row r="369" spans="2:19" ht="18" customHeight="1">
      <c r="B369" s="104">
        <v>348</v>
      </c>
      <c r="C369" s="228"/>
      <c r="D369" s="228"/>
      <c r="E369" s="228"/>
      <c r="F369" s="228"/>
      <c r="G369" s="228"/>
      <c r="H369" s="228"/>
      <c r="I369" s="228"/>
      <c r="J369" s="108"/>
      <c r="K369" s="108"/>
      <c r="L369" s="128" t="str">
        <f>IF(ISBLANK(C369),"",IF(Q369=$O$9,SUMIFS('LISTA DE INVENTARIO'!$K$22:$K1170,'LISTA DE INVENTARIO'!$C$22:$C1170,C369,$Q$22:$Q1170,$O$9)-SUMIFS('SEGUIMIENTO DE INVENTARIO'!$L$21:$L1371,'SEGUIMIENTO DE INVENTARIO'!$C$21:$C1371,C369),SUMIFS('LISTA DE INVENTARIO'!$K$22:$K1170,'LISTA DE INVENTARIO'!$C$22:$C1170,C369,$Q$22:$Q1170,$O$9)-SUMIFS('SEGUIMIENTO DE INVENTARIO'!$L$21:$L1371,'SEGUIMIENTO DE INVENTARIO'!$C$21:$C1371,C369)))</f>
        <v/>
      </c>
      <c r="M369" s="106"/>
      <c r="N369" s="130" t="str">
        <f t="shared" si="14"/>
        <v xml:space="preserve"> </v>
      </c>
      <c r="O369" s="129" t="str">
        <f t="shared" si="15"/>
        <v xml:space="preserve"> </v>
      </c>
      <c r="P369" s="107"/>
      <c r="Q369" s="108"/>
      <c r="R369" s="128" t="str">
        <f ca="1"/>
        <v/>
      </c>
      <c r="S369" s="109"/>
    </row>
    <row r="370" spans="2:19" ht="18" customHeight="1">
      <c r="B370" s="104">
        <v>349</v>
      </c>
      <c r="C370" s="228"/>
      <c r="D370" s="228"/>
      <c r="E370" s="228"/>
      <c r="F370" s="228"/>
      <c r="G370" s="228"/>
      <c r="H370" s="228"/>
      <c r="I370" s="228"/>
      <c r="J370" s="108"/>
      <c r="K370" s="108"/>
      <c r="L370" s="128" t="str">
        <f>IF(ISBLANK(C370),"",IF(Q370=$O$9,SUMIFS('LISTA DE INVENTARIO'!$K$22:$K1171,'LISTA DE INVENTARIO'!$C$22:$C1171,C370,$Q$22:$Q1171,$O$9)-SUMIFS('SEGUIMIENTO DE INVENTARIO'!$L$21:$L1372,'SEGUIMIENTO DE INVENTARIO'!$C$21:$C1372,C370),SUMIFS('LISTA DE INVENTARIO'!$K$22:$K1171,'LISTA DE INVENTARIO'!$C$22:$C1171,C370,$Q$22:$Q1171,$O$9)-SUMIFS('SEGUIMIENTO DE INVENTARIO'!$L$21:$L1372,'SEGUIMIENTO DE INVENTARIO'!$C$21:$C1372,C370)))</f>
        <v/>
      </c>
      <c r="M370" s="106"/>
      <c r="N370" s="130" t="str">
        <f t="shared" si="14"/>
        <v xml:space="preserve"> </v>
      </c>
      <c r="O370" s="129" t="str">
        <f t="shared" si="15"/>
        <v xml:space="preserve"> </v>
      </c>
      <c r="P370" s="107"/>
      <c r="Q370" s="108"/>
      <c r="R370" s="128" t="str">
        <f ca="1"/>
        <v/>
      </c>
      <c r="S370" s="109"/>
    </row>
    <row r="371" spans="2:19" ht="18" customHeight="1">
      <c r="B371" s="104">
        <v>350</v>
      </c>
      <c r="C371" s="228"/>
      <c r="D371" s="228"/>
      <c r="E371" s="228"/>
      <c r="F371" s="228"/>
      <c r="G371" s="228"/>
      <c r="H371" s="228"/>
      <c r="I371" s="228"/>
      <c r="J371" s="108"/>
      <c r="K371" s="108"/>
      <c r="L371" s="128" t="str">
        <f>IF(ISBLANK(C371),"",IF(Q371=$O$9,SUMIFS('LISTA DE INVENTARIO'!$K$22:$K1172,'LISTA DE INVENTARIO'!$C$22:$C1172,C371,$Q$22:$Q1172,$O$9)-SUMIFS('SEGUIMIENTO DE INVENTARIO'!$L$21:$L1373,'SEGUIMIENTO DE INVENTARIO'!$C$21:$C1373,C371),SUMIFS('LISTA DE INVENTARIO'!$K$22:$K1172,'LISTA DE INVENTARIO'!$C$22:$C1172,C371,$Q$22:$Q1172,$O$9)-SUMIFS('SEGUIMIENTO DE INVENTARIO'!$L$21:$L1373,'SEGUIMIENTO DE INVENTARIO'!$C$21:$C1373,C371)))</f>
        <v/>
      </c>
      <c r="M371" s="106"/>
      <c r="N371" s="130" t="str">
        <f t="shared" si="14"/>
        <v xml:space="preserve"> </v>
      </c>
      <c r="O371" s="129" t="str">
        <f t="shared" si="15"/>
        <v xml:space="preserve"> </v>
      </c>
      <c r="P371" s="107"/>
      <c r="Q371" s="108"/>
      <c r="R371" s="128" t="str">
        <f ca="1"/>
        <v/>
      </c>
      <c r="S371" s="109"/>
    </row>
    <row r="372" spans="2:19" ht="18" customHeight="1">
      <c r="B372" s="104">
        <v>351</v>
      </c>
      <c r="C372" s="228"/>
      <c r="D372" s="228"/>
      <c r="E372" s="228"/>
      <c r="F372" s="228"/>
      <c r="G372" s="228"/>
      <c r="H372" s="228"/>
      <c r="I372" s="228"/>
      <c r="J372" s="108"/>
      <c r="K372" s="108"/>
      <c r="L372" s="128" t="str">
        <f>IF(ISBLANK(C372),"",IF(Q372=$O$9,SUMIFS('LISTA DE INVENTARIO'!$K$22:$K1173,'LISTA DE INVENTARIO'!$C$22:$C1173,C372,$Q$22:$Q1173,$O$9)-SUMIFS('SEGUIMIENTO DE INVENTARIO'!$L$21:$L1374,'SEGUIMIENTO DE INVENTARIO'!$C$21:$C1374,C372),SUMIFS('LISTA DE INVENTARIO'!$K$22:$K1173,'LISTA DE INVENTARIO'!$C$22:$C1173,C372,$Q$22:$Q1173,$O$9)-SUMIFS('SEGUIMIENTO DE INVENTARIO'!$L$21:$L1374,'SEGUIMIENTO DE INVENTARIO'!$C$21:$C1374,C372)))</f>
        <v/>
      </c>
      <c r="M372" s="106"/>
      <c r="N372" s="130" t="str">
        <f t="shared" si="14"/>
        <v xml:space="preserve"> </v>
      </c>
      <c r="O372" s="129" t="str">
        <f t="shared" si="15"/>
        <v xml:space="preserve"> </v>
      </c>
      <c r="P372" s="107"/>
      <c r="Q372" s="108"/>
      <c r="R372" s="128" t="str">
        <f ca="1"/>
        <v/>
      </c>
      <c r="S372" s="109"/>
    </row>
    <row r="373" spans="2:19" ht="18" customHeight="1">
      <c r="B373" s="104">
        <v>352</v>
      </c>
      <c r="C373" s="228"/>
      <c r="D373" s="228"/>
      <c r="E373" s="228"/>
      <c r="F373" s="228"/>
      <c r="G373" s="228"/>
      <c r="H373" s="228"/>
      <c r="I373" s="228"/>
      <c r="J373" s="108"/>
      <c r="K373" s="108"/>
      <c r="L373" s="128" t="str">
        <f>IF(ISBLANK(C373),"",IF(Q373=$O$9,SUMIFS('LISTA DE INVENTARIO'!$K$22:$K1174,'LISTA DE INVENTARIO'!$C$22:$C1174,C373,$Q$22:$Q1174,$O$9)-SUMIFS('SEGUIMIENTO DE INVENTARIO'!$L$21:$L1375,'SEGUIMIENTO DE INVENTARIO'!$C$21:$C1375,C373),SUMIFS('LISTA DE INVENTARIO'!$K$22:$K1174,'LISTA DE INVENTARIO'!$C$22:$C1174,C373,$Q$22:$Q1174,$O$9)-SUMIFS('SEGUIMIENTO DE INVENTARIO'!$L$21:$L1375,'SEGUIMIENTO DE INVENTARIO'!$C$21:$C1375,C373)))</f>
        <v/>
      </c>
      <c r="M373" s="106"/>
      <c r="N373" s="130" t="str">
        <f t="shared" si="14"/>
        <v xml:space="preserve"> </v>
      </c>
      <c r="O373" s="129" t="str">
        <f t="shared" si="15"/>
        <v xml:space="preserve"> </v>
      </c>
      <c r="P373" s="107"/>
      <c r="Q373" s="108"/>
      <c r="R373" s="128" t="str">
        <f ca="1"/>
        <v/>
      </c>
      <c r="S373" s="109"/>
    </row>
    <row r="374" spans="2:19" ht="18" customHeight="1">
      <c r="B374" s="104">
        <v>353</v>
      </c>
      <c r="C374" s="228"/>
      <c r="D374" s="228"/>
      <c r="E374" s="228"/>
      <c r="F374" s="228"/>
      <c r="G374" s="228"/>
      <c r="H374" s="228"/>
      <c r="I374" s="228"/>
      <c r="J374" s="108"/>
      <c r="K374" s="108"/>
      <c r="L374" s="128" t="str">
        <f>IF(ISBLANK(C374),"",IF(Q374=$O$9,SUMIFS('LISTA DE INVENTARIO'!$K$22:$K1175,'LISTA DE INVENTARIO'!$C$22:$C1175,C374,$Q$22:$Q1175,$O$9)-SUMIFS('SEGUIMIENTO DE INVENTARIO'!$L$21:$L1376,'SEGUIMIENTO DE INVENTARIO'!$C$21:$C1376,C374),SUMIFS('LISTA DE INVENTARIO'!$K$22:$K1175,'LISTA DE INVENTARIO'!$C$22:$C1175,C374,$Q$22:$Q1175,$O$9)-SUMIFS('SEGUIMIENTO DE INVENTARIO'!$L$21:$L1376,'SEGUIMIENTO DE INVENTARIO'!$C$21:$C1376,C374)))</f>
        <v/>
      </c>
      <c r="M374" s="106"/>
      <c r="N374" s="130" t="str">
        <f t="shared" si="14"/>
        <v xml:space="preserve"> </v>
      </c>
      <c r="O374" s="129" t="str">
        <f t="shared" si="15"/>
        <v xml:space="preserve"> </v>
      </c>
      <c r="P374" s="107"/>
      <c r="Q374" s="108"/>
      <c r="R374" s="128" t="str">
        <f ca="1"/>
        <v/>
      </c>
      <c r="S374" s="109"/>
    </row>
    <row r="375" spans="2:19" ht="18" customHeight="1">
      <c r="B375" s="104">
        <v>354</v>
      </c>
      <c r="C375" s="228"/>
      <c r="D375" s="228"/>
      <c r="E375" s="228"/>
      <c r="F375" s="228"/>
      <c r="G375" s="228"/>
      <c r="H375" s="228"/>
      <c r="I375" s="228"/>
      <c r="J375" s="108"/>
      <c r="K375" s="108"/>
      <c r="L375" s="128" t="str">
        <f>IF(ISBLANK(C375),"",IF(Q375=$O$9,SUMIFS('LISTA DE INVENTARIO'!$K$22:$K1176,'LISTA DE INVENTARIO'!$C$22:$C1176,C375,$Q$22:$Q1176,$O$9)-SUMIFS('SEGUIMIENTO DE INVENTARIO'!$L$21:$L1377,'SEGUIMIENTO DE INVENTARIO'!$C$21:$C1377,C375),SUMIFS('LISTA DE INVENTARIO'!$K$22:$K1176,'LISTA DE INVENTARIO'!$C$22:$C1176,C375,$Q$22:$Q1176,$O$9)-SUMIFS('SEGUIMIENTO DE INVENTARIO'!$L$21:$L1377,'SEGUIMIENTO DE INVENTARIO'!$C$21:$C1377,C375)))</f>
        <v/>
      </c>
      <c r="M375" s="106"/>
      <c r="N375" s="130" t="str">
        <f t="shared" si="14"/>
        <v xml:space="preserve"> </v>
      </c>
      <c r="O375" s="129" t="str">
        <f t="shared" si="15"/>
        <v xml:space="preserve"> </v>
      </c>
      <c r="P375" s="107"/>
      <c r="Q375" s="108"/>
      <c r="R375" s="128" t="str">
        <f ca="1"/>
        <v/>
      </c>
      <c r="S375" s="109"/>
    </row>
    <row r="376" spans="2:19" ht="18" customHeight="1">
      <c r="B376" s="104">
        <v>355</v>
      </c>
      <c r="C376" s="228"/>
      <c r="D376" s="228"/>
      <c r="E376" s="228"/>
      <c r="F376" s="228"/>
      <c r="G376" s="228"/>
      <c r="H376" s="228"/>
      <c r="I376" s="228"/>
      <c r="J376" s="108"/>
      <c r="K376" s="108"/>
      <c r="L376" s="128" t="str">
        <f>IF(ISBLANK(C376),"",IF(Q376=$O$9,SUMIFS('LISTA DE INVENTARIO'!$K$22:$K1177,'LISTA DE INVENTARIO'!$C$22:$C1177,C376,$Q$22:$Q1177,$O$9)-SUMIFS('SEGUIMIENTO DE INVENTARIO'!$L$21:$L1378,'SEGUIMIENTO DE INVENTARIO'!$C$21:$C1378,C376),SUMIFS('LISTA DE INVENTARIO'!$K$22:$K1177,'LISTA DE INVENTARIO'!$C$22:$C1177,C376,$Q$22:$Q1177,$O$9)-SUMIFS('SEGUIMIENTO DE INVENTARIO'!$L$21:$L1378,'SEGUIMIENTO DE INVENTARIO'!$C$21:$C1378,C376)))</f>
        <v/>
      </c>
      <c r="M376" s="106"/>
      <c r="N376" s="130" t="str">
        <f t="shared" si="14"/>
        <v xml:space="preserve"> </v>
      </c>
      <c r="O376" s="129" t="str">
        <f t="shared" si="15"/>
        <v xml:space="preserve"> </v>
      </c>
      <c r="P376" s="107"/>
      <c r="Q376" s="108"/>
      <c r="R376" s="128" t="str">
        <f ca="1"/>
        <v/>
      </c>
      <c r="S376" s="109"/>
    </row>
    <row r="377" spans="2:19" ht="18" customHeight="1">
      <c r="B377" s="104">
        <v>356</v>
      </c>
      <c r="C377" s="228"/>
      <c r="D377" s="228"/>
      <c r="E377" s="228"/>
      <c r="F377" s="228"/>
      <c r="G377" s="228"/>
      <c r="H377" s="228"/>
      <c r="I377" s="228"/>
      <c r="J377" s="108"/>
      <c r="K377" s="108"/>
      <c r="L377" s="128" t="str">
        <f>IF(ISBLANK(C377),"",IF(Q377=$O$9,SUMIFS('LISTA DE INVENTARIO'!$K$22:$K1178,'LISTA DE INVENTARIO'!$C$22:$C1178,C377,$Q$22:$Q1178,$O$9)-SUMIFS('SEGUIMIENTO DE INVENTARIO'!$L$21:$L1379,'SEGUIMIENTO DE INVENTARIO'!$C$21:$C1379,C377),SUMIFS('LISTA DE INVENTARIO'!$K$22:$K1178,'LISTA DE INVENTARIO'!$C$22:$C1178,C377,$Q$22:$Q1178,$O$9)-SUMIFS('SEGUIMIENTO DE INVENTARIO'!$L$21:$L1379,'SEGUIMIENTO DE INVENTARIO'!$C$21:$C1379,C377)))</f>
        <v/>
      </c>
      <c r="M377" s="106"/>
      <c r="N377" s="130" t="str">
        <f t="shared" si="14"/>
        <v xml:space="preserve"> </v>
      </c>
      <c r="O377" s="129" t="str">
        <f t="shared" si="15"/>
        <v xml:space="preserve"> </v>
      </c>
      <c r="P377" s="107"/>
      <c r="Q377" s="108"/>
      <c r="R377" s="128" t="str">
        <f ca="1"/>
        <v/>
      </c>
      <c r="S377" s="109"/>
    </row>
    <row r="378" spans="2:19" ht="18" customHeight="1">
      <c r="B378" s="104">
        <v>357</v>
      </c>
      <c r="C378" s="228"/>
      <c r="D378" s="228"/>
      <c r="E378" s="228"/>
      <c r="F378" s="228"/>
      <c r="G378" s="228"/>
      <c r="H378" s="228"/>
      <c r="I378" s="228"/>
      <c r="J378" s="108"/>
      <c r="K378" s="108"/>
      <c r="L378" s="128" t="str">
        <f>IF(ISBLANK(C378),"",IF(Q378=$O$9,SUMIFS('LISTA DE INVENTARIO'!$K$22:$K1179,'LISTA DE INVENTARIO'!$C$22:$C1179,C378,$Q$22:$Q1179,$O$9)-SUMIFS('SEGUIMIENTO DE INVENTARIO'!$L$21:$L1380,'SEGUIMIENTO DE INVENTARIO'!$C$21:$C1380,C378),SUMIFS('LISTA DE INVENTARIO'!$K$22:$K1179,'LISTA DE INVENTARIO'!$C$22:$C1179,C378,$Q$22:$Q1179,$O$9)-SUMIFS('SEGUIMIENTO DE INVENTARIO'!$L$21:$L1380,'SEGUIMIENTO DE INVENTARIO'!$C$21:$C1380,C378)))</f>
        <v/>
      </c>
      <c r="M378" s="106"/>
      <c r="N378" s="130" t="str">
        <f t="shared" si="14"/>
        <v xml:space="preserve"> </v>
      </c>
      <c r="O378" s="129" t="str">
        <f t="shared" si="15"/>
        <v xml:space="preserve"> </v>
      </c>
      <c r="P378" s="107"/>
      <c r="Q378" s="108"/>
      <c r="R378" s="128" t="str">
        <f ca="1"/>
        <v/>
      </c>
      <c r="S378" s="109"/>
    </row>
    <row r="379" spans="2:19" ht="18" customHeight="1">
      <c r="B379" s="104">
        <v>358</v>
      </c>
      <c r="C379" s="228"/>
      <c r="D379" s="228"/>
      <c r="E379" s="228"/>
      <c r="F379" s="228"/>
      <c r="G379" s="228"/>
      <c r="H379" s="228"/>
      <c r="I379" s="228"/>
      <c r="J379" s="108"/>
      <c r="K379" s="108"/>
      <c r="L379" s="128" t="str">
        <f>IF(ISBLANK(C379),"",IF(Q379=$O$9,SUMIFS('LISTA DE INVENTARIO'!$K$22:$K1180,'LISTA DE INVENTARIO'!$C$22:$C1180,C379,$Q$22:$Q1180,$O$9)-SUMIFS('SEGUIMIENTO DE INVENTARIO'!$L$21:$L1381,'SEGUIMIENTO DE INVENTARIO'!$C$21:$C1381,C379),SUMIFS('LISTA DE INVENTARIO'!$K$22:$K1180,'LISTA DE INVENTARIO'!$C$22:$C1180,C379,$Q$22:$Q1180,$O$9)-SUMIFS('SEGUIMIENTO DE INVENTARIO'!$L$21:$L1381,'SEGUIMIENTO DE INVENTARIO'!$C$21:$C1381,C379)))</f>
        <v/>
      </c>
      <c r="M379" s="106"/>
      <c r="N379" s="130" t="str">
        <f t="shared" si="14"/>
        <v xml:space="preserve"> </v>
      </c>
      <c r="O379" s="129" t="str">
        <f t="shared" si="15"/>
        <v xml:space="preserve"> </v>
      </c>
      <c r="P379" s="107"/>
      <c r="Q379" s="108"/>
      <c r="R379" s="128" t="str">
        <f ca="1"/>
        <v/>
      </c>
      <c r="S379" s="109"/>
    </row>
    <row r="380" spans="2:19" ht="18" customHeight="1">
      <c r="B380" s="104">
        <v>359</v>
      </c>
      <c r="C380" s="228"/>
      <c r="D380" s="228"/>
      <c r="E380" s="228"/>
      <c r="F380" s="228"/>
      <c r="G380" s="228"/>
      <c r="H380" s="228"/>
      <c r="I380" s="228"/>
      <c r="J380" s="108"/>
      <c r="K380" s="108"/>
      <c r="L380" s="128" t="str">
        <f>IF(ISBLANK(C380),"",IF(Q380=$O$9,SUMIFS('LISTA DE INVENTARIO'!$K$22:$K1181,'LISTA DE INVENTARIO'!$C$22:$C1181,C380,$Q$22:$Q1181,$O$9)-SUMIFS('SEGUIMIENTO DE INVENTARIO'!$L$21:$L1382,'SEGUIMIENTO DE INVENTARIO'!$C$21:$C1382,C380),SUMIFS('LISTA DE INVENTARIO'!$K$22:$K1181,'LISTA DE INVENTARIO'!$C$22:$C1181,C380,$Q$22:$Q1181,$O$9)-SUMIFS('SEGUIMIENTO DE INVENTARIO'!$L$21:$L1382,'SEGUIMIENTO DE INVENTARIO'!$C$21:$C1382,C380)))</f>
        <v/>
      </c>
      <c r="M380" s="106"/>
      <c r="N380" s="130" t="str">
        <f t="shared" si="14"/>
        <v xml:space="preserve"> </v>
      </c>
      <c r="O380" s="129" t="str">
        <f t="shared" si="15"/>
        <v xml:space="preserve"> </v>
      </c>
      <c r="P380" s="107"/>
      <c r="Q380" s="108"/>
      <c r="R380" s="128" t="str">
        <f ca="1"/>
        <v/>
      </c>
      <c r="S380" s="109"/>
    </row>
    <row r="381" spans="2:19" ht="18" customHeight="1">
      <c r="B381" s="104">
        <v>360</v>
      </c>
      <c r="C381" s="228"/>
      <c r="D381" s="228"/>
      <c r="E381" s="228"/>
      <c r="F381" s="228"/>
      <c r="G381" s="228"/>
      <c r="H381" s="228"/>
      <c r="I381" s="228"/>
      <c r="J381" s="108"/>
      <c r="K381" s="108"/>
      <c r="L381" s="128" t="str">
        <f>IF(ISBLANK(C381),"",IF(Q381=$O$9,SUMIFS('LISTA DE INVENTARIO'!$K$22:$K1182,'LISTA DE INVENTARIO'!$C$22:$C1182,C381,$Q$22:$Q1182,$O$9)-SUMIFS('SEGUIMIENTO DE INVENTARIO'!$L$21:$L1383,'SEGUIMIENTO DE INVENTARIO'!$C$21:$C1383,C381),SUMIFS('LISTA DE INVENTARIO'!$K$22:$K1182,'LISTA DE INVENTARIO'!$C$22:$C1182,C381,$Q$22:$Q1182,$O$9)-SUMIFS('SEGUIMIENTO DE INVENTARIO'!$L$21:$L1383,'SEGUIMIENTO DE INVENTARIO'!$C$21:$C1383,C381)))</f>
        <v/>
      </c>
      <c r="M381" s="106"/>
      <c r="N381" s="130" t="str">
        <f t="shared" si="14"/>
        <v xml:space="preserve"> </v>
      </c>
      <c r="O381" s="129" t="str">
        <f t="shared" si="15"/>
        <v xml:space="preserve"> </v>
      </c>
      <c r="P381" s="107"/>
      <c r="Q381" s="108"/>
      <c r="R381" s="128" t="str">
        <f ca="1"/>
        <v/>
      </c>
      <c r="S381" s="109"/>
    </row>
    <row r="382" spans="2:19" ht="18" customHeight="1">
      <c r="B382" s="104">
        <v>361</v>
      </c>
      <c r="C382" s="228"/>
      <c r="D382" s="228"/>
      <c r="E382" s="228"/>
      <c r="F382" s="228"/>
      <c r="G382" s="228"/>
      <c r="H382" s="228"/>
      <c r="I382" s="228"/>
      <c r="J382" s="108"/>
      <c r="K382" s="108"/>
      <c r="L382" s="128" t="str">
        <f>IF(ISBLANK(C382),"",IF(Q382=$O$9,SUMIFS('LISTA DE INVENTARIO'!$K$22:$K1183,'LISTA DE INVENTARIO'!$C$22:$C1183,C382,$Q$22:$Q1183,$O$9)-SUMIFS('SEGUIMIENTO DE INVENTARIO'!$L$21:$L1384,'SEGUIMIENTO DE INVENTARIO'!$C$21:$C1384,C382),SUMIFS('LISTA DE INVENTARIO'!$K$22:$K1183,'LISTA DE INVENTARIO'!$C$22:$C1183,C382,$Q$22:$Q1183,$O$9)-SUMIFS('SEGUIMIENTO DE INVENTARIO'!$L$21:$L1384,'SEGUIMIENTO DE INVENTARIO'!$C$21:$C1384,C382)))</f>
        <v/>
      </c>
      <c r="M382" s="106"/>
      <c r="N382" s="130" t="str">
        <f t="shared" si="14"/>
        <v xml:space="preserve"> </v>
      </c>
      <c r="O382" s="129" t="str">
        <f t="shared" si="15"/>
        <v xml:space="preserve"> </v>
      </c>
      <c r="P382" s="107"/>
      <c r="Q382" s="108"/>
      <c r="R382" s="128" t="str">
        <f ca="1"/>
        <v/>
      </c>
      <c r="S382" s="109"/>
    </row>
    <row r="383" spans="2:19" ht="18" customHeight="1">
      <c r="B383" s="104">
        <v>362</v>
      </c>
      <c r="C383" s="228"/>
      <c r="D383" s="228"/>
      <c r="E383" s="228"/>
      <c r="F383" s="228"/>
      <c r="G383" s="228"/>
      <c r="H383" s="228"/>
      <c r="I383" s="228"/>
      <c r="J383" s="108"/>
      <c r="K383" s="108"/>
      <c r="L383" s="128" t="str">
        <f>IF(ISBLANK(C383),"",IF(Q383=$O$9,SUMIFS('LISTA DE INVENTARIO'!$K$22:$K1184,'LISTA DE INVENTARIO'!$C$22:$C1184,C383,$Q$22:$Q1184,$O$9)-SUMIFS('SEGUIMIENTO DE INVENTARIO'!$L$21:$L1385,'SEGUIMIENTO DE INVENTARIO'!$C$21:$C1385,C383),SUMIFS('LISTA DE INVENTARIO'!$K$22:$K1184,'LISTA DE INVENTARIO'!$C$22:$C1184,C383,$Q$22:$Q1184,$O$9)-SUMIFS('SEGUIMIENTO DE INVENTARIO'!$L$21:$L1385,'SEGUIMIENTO DE INVENTARIO'!$C$21:$C1385,C383)))</f>
        <v/>
      </c>
      <c r="M383" s="106"/>
      <c r="N383" s="130" t="str">
        <f t="shared" si="14"/>
        <v xml:space="preserve"> </v>
      </c>
      <c r="O383" s="129" t="str">
        <f t="shared" si="15"/>
        <v xml:space="preserve"> </v>
      </c>
      <c r="P383" s="107"/>
      <c r="Q383" s="108"/>
      <c r="R383" s="128" t="str">
        <f ca="1"/>
        <v/>
      </c>
      <c r="S383" s="109"/>
    </row>
    <row r="384" spans="2:19" ht="18" customHeight="1">
      <c r="B384" s="104">
        <v>363</v>
      </c>
      <c r="C384" s="228"/>
      <c r="D384" s="228"/>
      <c r="E384" s="228"/>
      <c r="F384" s="228"/>
      <c r="G384" s="228"/>
      <c r="H384" s="228"/>
      <c r="I384" s="228"/>
      <c r="J384" s="108"/>
      <c r="K384" s="108"/>
      <c r="L384" s="128" t="str">
        <f>IF(ISBLANK(C384),"",IF(Q384=$O$9,SUMIFS('LISTA DE INVENTARIO'!$K$22:$K1185,'LISTA DE INVENTARIO'!$C$22:$C1185,C384,$Q$22:$Q1185,$O$9)-SUMIFS('SEGUIMIENTO DE INVENTARIO'!$L$21:$L1386,'SEGUIMIENTO DE INVENTARIO'!$C$21:$C1386,C384),SUMIFS('LISTA DE INVENTARIO'!$K$22:$K1185,'LISTA DE INVENTARIO'!$C$22:$C1185,C384,$Q$22:$Q1185,$O$9)-SUMIFS('SEGUIMIENTO DE INVENTARIO'!$L$21:$L1386,'SEGUIMIENTO DE INVENTARIO'!$C$21:$C1386,C384)))</f>
        <v/>
      </c>
      <c r="M384" s="106"/>
      <c r="N384" s="130" t="str">
        <f t="shared" si="14"/>
        <v xml:space="preserve"> </v>
      </c>
      <c r="O384" s="129" t="str">
        <f t="shared" si="15"/>
        <v xml:space="preserve"> </v>
      </c>
      <c r="P384" s="107"/>
      <c r="Q384" s="108"/>
      <c r="R384" s="128" t="str">
        <f ca="1"/>
        <v/>
      </c>
      <c r="S384" s="109"/>
    </row>
    <row r="385" spans="2:19" ht="18" customHeight="1">
      <c r="B385" s="104">
        <v>364</v>
      </c>
      <c r="C385" s="228"/>
      <c r="D385" s="228"/>
      <c r="E385" s="228"/>
      <c r="F385" s="228"/>
      <c r="G385" s="228"/>
      <c r="H385" s="228"/>
      <c r="I385" s="228"/>
      <c r="J385" s="108"/>
      <c r="K385" s="108"/>
      <c r="L385" s="128" t="str">
        <f>IF(ISBLANK(C385),"",IF(Q385=$O$9,SUMIFS('LISTA DE INVENTARIO'!$K$22:$K1186,'LISTA DE INVENTARIO'!$C$22:$C1186,C385,$Q$22:$Q1186,$O$9)-SUMIFS('SEGUIMIENTO DE INVENTARIO'!$L$21:$L1387,'SEGUIMIENTO DE INVENTARIO'!$C$21:$C1387,C385),SUMIFS('LISTA DE INVENTARIO'!$K$22:$K1186,'LISTA DE INVENTARIO'!$C$22:$C1186,C385,$Q$22:$Q1186,$O$9)-SUMIFS('SEGUIMIENTO DE INVENTARIO'!$L$21:$L1387,'SEGUIMIENTO DE INVENTARIO'!$C$21:$C1387,C385)))</f>
        <v/>
      </c>
      <c r="M385" s="106"/>
      <c r="N385" s="130" t="str">
        <f t="shared" si="14"/>
        <v xml:space="preserve"> </v>
      </c>
      <c r="O385" s="129" t="str">
        <f t="shared" si="15"/>
        <v xml:space="preserve"> </v>
      </c>
      <c r="P385" s="107"/>
      <c r="Q385" s="108"/>
      <c r="R385" s="128" t="str">
        <f ca="1"/>
        <v/>
      </c>
      <c r="S385" s="109"/>
    </row>
    <row r="386" spans="2:19" ht="18" customHeight="1">
      <c r="B386" s="104">
        <v>365</v>
      </c>
      <c r="C386" s="228"/>
      <c r="D386" s="228"/>
      <c r="E386" s="228"/>
      <c r="F386" s="228"/>
      <c r="G386" s="228"/>
      <c r="H386" s="228"/>
      <c r="I386" s="228"/>
      <c r="J386" s="108"/>
      <c r="K386" s="108"/>
      <c r="L386" s="128" t="str">
        <f>IF(ISBLANK(C386),"",IF(Q386=$O$9,SUMIFS('LISTA DE INVENTARIO'!$K$22:$K1187,'LISTA DE INVENTARIO'!$C$22:$C1187,C386,$Q$22:$Q1187,$O$9)-SUMIFS('SEGUIMIENTO DE INVENTARIO'!$L$21:$L1388,'SEGUIMIENTO DE INVENTARIO'!$C$21:$C1388,C386),SUMIFS('LISTA DE INVENTARIO'!$K$22:$K1187,'LISTA DE INVENTARIO'!$C$22:$C1187,C386,$Q$22:$Q1187,$O$9)-SUMIFS('SEGUIMIENTO DE INVENTARIO'!$L$21:$L1388,'SEGUIMIENTO DE INVENTARIO'!$C$21:$C1388,C386)))</f>
        <v/>
      </c>
      <c r="M386" s="106"/>
      <c r="N386" s="130" t="str">
        <f t="shared" si="14"/>
        <v xml:space="preserve"> </v>
      </c>
      <c r="O386" s="129" t="str">
        <f t="shared" si="15"/>
        <v xml:space="preserve"> </v>
      </c>
      <c r="P386" s="107"/>
      <c r="Q386" s="108"/>
      <c r="R386" s="128" t="str">
        <f ca="1"/>
        <v/>
      </c>
      <c r="S386" s="109"/>
    </row>
    <row r="387" spans="2:19" ht="18" customHeight="1">
      <c r="B387" s="104">
        <v>366</v>
      </c>
      <c r="C387" s="228"/>
      <c r="D387" s="228"/>
      <c r="E387" s="228"/>
      <c r="F387" s="228"/>
      <c r="G387" s="228"/>
      <c r="H387" s="228"/>
      <c r="I387" s="228"/>
      <c r="J387" s="108"/>
      <c r="K387" s="108"/>
      <c r="L387" s="128" t="str">
        <f>IF(ISBLANK(C387),"",IF(Q387=$O$9,SUMIFS('LISTA DE INVENTARIO'!$K$22:$K1188,'LISTA DE INVENTARIO'!$C$22:$C1188,C387,$Q$22:$Q1188,$O$9)-SUMIFS('SEGUIMIENTO DE INVENTARIO'!$L$21:$L1389,'SEGUIMIENTO DE INVENTARIO'!$C$21:$C1389,C387),SUMIFS('LISTA DE INVENTARIO'!$K$22:$K1188,'LISTA DE INVENTARIO'!$C$22:$C1188,C387,$Q$22:$Q1188,$O$9)-SUMIFS('SEGUIMIENTO DE INVENTARIO'!$L$21:$L1389,'SEGUIMIENTO DE INVENTARIO'!$C$21:$C1389,C387)))</f>
        <v/>
      </c>
      <c r="M387" s="106"/>
      <c r="N387" s="130" t="str">
        <f t="shared" si="14"/>
        <v xml:space="preserve"> </v>
      </c>
      <c r="O387" s="129" t="str">
        <f t="shared" si="15"/>
        <v xml:space="preserve"> </v>
      </c>
      <c r="P387" s="107"/>
      <c r="Q387" s="108"/>
      <c r="R387" s="128" t="str">
        <f ca="1"/>
        <v/>
      </c>
      <c r="S387" s="109"/>
    </row>
    <row r="388" spans="2:19" ht="18" customHeight="1">
      <c r="B388" s="104">
        <v>367</v>
      </c>
      <c r="C388" s="228"/>
      <c r="D388" s="228"/>
      <c r="E388" s="228"/>
      <c r="F388" s="228"/>
      <c r="G388" s="228"/>
      <c r="H388" s="228"/>
      <c r="I388" s="228"/>
      <c r="J388" s="108"/>
      <c r="K388" s="108"/>
      <c r="L388" s="128" t="str">
        <f>IF(ISBLANK(C388),"",IF(Q388=$O$9,SUMIFS('LISTA DE INVENTARIO'!$K$22:$K1189,'LISTA DE INVENTARIO'!$C$22:$C1189,C388,$Q$22:$Q1189,$O$9)-SUMIFS('SEGUIMIENTO DE INVENTARIO'!$L$21:$L1390,'SEGUIMIENTO DE INVENTARIO'!$C$21:$C1390,C388),SUMIFS('LISTA DE INVENTARIO'!$K$22:$K1189,'LISTA DE INVENTARIO'!$C$22:$C1189,C388,$Q$22:$Q1189,$O$9)-SUMIFS('SEGUIMIENTO DE INVENTARIO'!$L$21:$L1390,'SEGUIMIENTO DE INVENTARIO'!$C$21:$C1390,C388)))</f>
        <v/>
      </c>
      <c r="M388" s="106"/>
      <c r="N388" s="130" t="str">
        <f t="shared" si="14"/>
        <v xml:space="preserve"> </v>
      </c>
      <c r="O388" s="129" t="str">
        <f t="shared" si="15"/>
        <v xml:space="preserve"> </v>
      </c>
      <c r="P388" s="107"/>
      <c r="Q388" s="108"/>
      <c r="R388" s="128" t="str">
        <f ca="1"/>
        <v/>
      </c>
      <c r="S388" s="109"/>
    </row>
    <row r="389" spans="2:19" ht="18" customHeight="1">
      <c r="B389" s="104">
        <v>368</v>
      </c>
      <c r="C389" s="228"/>
      <c r="D389" s="228"/>
      <c r="E389" s="228"/>
      <c r="F389" s="228"/>
      <c r="G389" s="228"/>
      <c r="H389" s="228"/>
      <c r="I389" s="228"/>
      <c r="J389" s="108"/>
      <c r="K389" s="108"/>
      <c r="L389" s="128" t="str">
        <f>IF(ISBLANK(C389),"",IF(Q389=$O$9,SUMIFS('LISTA DE INVENTARIO'!$K$22:$K1190,'LISTA DE INVENTARIO'!$C$22:$C1190,C389,$Q$22:$Q1190,$O$9)-SUMIFS('SEGUIMIENTO DE INVENTARIO'!$L$21:$L1391,'SEGUIMIENTO DE INVENTARIO'!$C$21:$C1391,C389),SUMIFS('LISTA DE INVENTARIO'!$K$22:$K1190,'LISTA DE INVENTARIO'!$C$22:$C1190,C389,$Q$22:$Q1190,$O$9)-SUMIFS('SEGUIMIENTO DE INVENTARIO'!$L$21:$L1391,'SEGUIMIENTO DE INVENTARIO'!$C$21:$C1391,C389)))</f>
        <v/>
      </c>
      <c r="M389" s="106"/>
      <c r="N389" s="130" t="str">
        <f t="shared" si="14"/>
        <v xml:space="preserve"> </v>
      </c>
      <c r="O389" s="129" t="str">
        <f t="shared" si="15"/>
        <v xml:space="preserve"> </v>
      </c>
      <c r="P389" s="107"/>
      <c r="Q389" s="108"/>
      <c r="R389" s="128" t="str">
        <f ca="1"/>
        <v/>
      </c>
      <c r="S389" s="109"/>
    </row>
    <row r="390" spans="2:19" ht="18" customHeight="1">
      <c r="B390" s="104">
        <v>369</v>
      </c>
      <c r="C390" s="228"/>
      <c r="D390" s="228"/>
      <c r="E390" s="228"/>
      <c r="F390" s="228"/>
      <c r="G390" s="228"/>
      <c r="H390" s="228"/>
      <c r="I390" s="228"/>
      <c r="J390" s="108"/>
      <c r="K390" s="108"/>
      <c r="L390" s="128" t="str">
        <f>IF(ISBLANK(C390),"",IF(Q390=$O$9,SUMIFS('LISTA DE INVENTARIO'!$K$22:$K1191,'LISTA DE INVENTARIO'!$C$22:$C1191,C390,$Q$22:$Q1191,$O$9)-SUMIFS('SEGUIMIENTO DE INVENTARIO'!$L$21:$L1392,'SEGUIMIENTO DE INVENTARIO'!$C$21:$C1392,C390),SUMIFS('LISTA DE INVENTARIO'!$K$22:$K1191,'LISTA DE INVENTARIO'!$C$22:$C1191,C390,$Q$22:$Q1191,$O$9)-SUMIFS('SEGUIMIENTO DE INVENTARIO'!$L$21:$L1392,'SEGUIMIENTO DE INVENTARIO'!$C$21:$C1392,C390)))</f>
        <v/>
      </c>
      <c r="M390" s="106"/>
      <c r="N390" s="130" t="str">
        <f t="shared" si="14"/>
        <v xml:space="preserve"> </v>
      </c>
      <c r="O390" s="129" t="str">
        <f t="shared" si="15"/>
        <v xml:space="preserve"> </v>
      </c>
      <c r="P390" s="107"/>
      <c r="Q390" s="108"/>
      <c r="R390" s="128" t="str">
        <f ca="1"/>
        <v/>
      </c>
      <c r="S390" s="109"/>
    </row>
    <row r="391" spans="2:19" ht="18" customHeight="1">
      <c r="B391" s="104">
        <v>370</v>
      </c>
      <c r="C391" s="228"/>
      <c r="D391" s="228"/>
      <c r="E391" s="228"/>
      <c r="F391" s="228"/>
      <c r="G391" s="228"/>
      <c r="H391" s="228"/>
      <c r="I391" s="228"/>
      <c r="J391" s="108"/>
      <c r="K391" s="108"/>
      <c r="L391" s="128" t="str">
        <f>IF(ISBLANK(C391),"",IF(Q391=$O$9,SUMIFS('LISTA DE INVENTARIO'!$K$22:$K1192,'LISTA DE INVENTARIO'!$C$22:$C1192,C391,$Q$22:$Q1192,$O$9)-SUMIFS('SEGUIMIENTO DE INVENTARIO'!$L$21:$L1393,'SEGUIMIENTO DE INVENTARIO'!$C$21:$C1393,C391),SUMIFS('LISTA DE INVENTARIO'!$K$22:$K1192,'LISTA DE INVENTARIO'!$C$22:$C1192,C391,$Q$22:$Q1192,$O$9)-SUMIFS('SEGUIMIENTO DE INVENTARIO'!$L$21:$L1393,'SEGUIMIENTO DE INVENTARIO'!$C$21:$C1393,C391)))</f>
        <v/>
      </c>
      <c r="M391" s="106"/>
      <c r="N391" s="130" t="str">
        <f t="shared" si="14"/>
        <v xml:space="preserve"> </v>
      </c>
      <c r="O391" s="129" t="str">
        <f t="shared" si="15"/>
        <v xml:space="preserve"> </v>
      </c>
      <c r="P391" s="107"/>
      <c r="Q391" s="108"/>
      <c r="R391" s="128" t="str">
        <f ca="1"/>
        <v/>
      </c>
      <c r="S391" s="109"/>
    </row>
    <row r="392" spans="2:19" ht="18" customHeight="1">
      <c r="B392" s="104">
        <v>371</v>
      </c>
      <c r="C392" s="228"/>
      <c r="D392" s="228"/>
      <c r="E392" s="228"/>
      <c r="F392" s="228"/>
      <c r="G392" s="228"/>
      <c r="H392" s="228"/>
      <c r="I392" s="228"/>
      <c r="J392" s="108"/>
      <c r="K392" s="108"/>
      <c r="L392" s="128" t="str">
        <f>IF(ISBLANK(C392),"",IF(Q392=$O$9,SUMIFS('LISTA DE INVENTARIO'!$K$22:$K1193,'LISTA DE INVENTARIO'!$C$22:$C1193,C392,$Q$22:$Q1193,$O$9)-SUMIFS('SEGUIMIENTO DE INVENTARIO'!$L$21:$L1394,'SEGUIMIENTO DE INVENTARIO'!$C$21:$C1394,C392),SUMIFS('LISTA DE INVENTARIO'!$K$22:$K1193,'LISTA DE INVENTARIO'!$C$22:$C1193,C392,$Q$22:$Q1193,$O$9)-SUMIFS('SEGUIMIENTO DE INVENTARIO'!$L$21:$L1394,'SEGUIMIENTO DE INVENTARIO'!$C$21:$C1394,C392)))</f>
        <v/>
      </c>
      <c r="M392" s="106"/>
      <c r="N392" s="130" t="str">
        <f t="shared" si="14"/>
        <v xml:space="preserve"> </v>
      </c>
      <c r="O392" s="129" t="str">
        <f t="shared" si="15"/>
        <v xml:space="preserve"> </v>
      </c>
      <c r="P392" s="107"/>
      <c r="Q392" s="108"/>
      <c r="R392" s="128" t="str">
        <f ca="1"/>
        <v/>
      </c>
      <c r="S392" s="109"/>
    </row>
    <row r="393" spans="2:19" ht="18" customHeight="1">
      <c r="B393" s="104">
        <v>372</v>
      </c>
      <c r="C393" s="228"/>
      <c r="D393" s="228"/>
      <c r="E393" s="228"/>
      <c r="F393" s="228"/>
      <c r="G393" s="228"/>
      <c r="H393" s="228"/>
      <c r="I393" s="228"/>
      <c r="J393" s="108"/>
      <c r="K393" s="108"/>
      <c r="L393" s="128" t="str">
        <f>IF(ISBLANK(C393),"",IF(Q393=$O$9,SUMIFS('LISTA DE INVENTARIO'!$K$22:$K1194,'LISTA DE INVENTARIO'!$C$22:$C1194,C393,$Q$22:$Q1194,$O$9)-SUMIFS('SEGUIMIENTO DE INVENTARIO'!$L$21:$L1395,'SEGUIMIENTO DE INVENTARIO'!$C$21:$C1395,C393),SUMIFS('LISTA DE INVENTARIO'!$K$22:$K1194,'LISTA DE INVENTARIO'!$C$22:$C1194,C393,$Q$22:$Q1194,$O$9)-SUMIFS('SEGUIMIENTO DE INVENTARIO'!$L$21:$L1395,'SEGUIMIENTO DE INVENTARIO'!$C$21:$C1395,C393)))</f>
        <v/>
      </c>
      <c r="M393" s="106"/>
      <c r="N393" s="130" t="str">
        <f t="shared" si="14"/>
        <v xml:space="preserve"> </v>
      </c>
      <c r="O393" s="129" t="str">
        <f t="shared" si="15"/>
        <v xml:space="preserve"> </v>
      </c>
      <c r="P393" s="107"/>
      <c r="Q393" s="108"/>
      <c r="R393" s="128" t="str">
        <f ca="1"/>
        <v/>
      </c>
      <c r="S393" s="109"/>
    </row>
    <row r="394" spans="2:19" ht="18" customHeight="1">
      <c r="B394" s="104">
        <v>373</v>
      </c>
      <c r="C394" s="228"/>
      <c r="D394" s="228"/>
      <c r="E394" s="228"/>
      <c r="F394" s="228"/>
      <c r="G394" s="228"/>
      <c r="H394" s="228"/>
      <c r="I394" s="228"/>
      <c r="J394" s="108"/>
      <c r="K394" s="108"/>
      <c r="L394" s="128" t="str">
        <f>IF(ISBLANK(C394),"",IF(Q394=$O$9,SUMIFS('LISTA DE INVENTARIO'!$K$22:$K1195,'LISTA DE INVENTARIO'!$C$22:$C1195,C394,$Q$22:$Q1195,$O$9)-SUMIFS('SEGUIMIENTO DE INVENTARIO'!$L$21:$L1396,'SEGUIMIENTO DE INVENTARIO'!$C$21:$C1396,C394),SUMIFS('LISTA DE INVENTARIO'!$K$22:$K1195,'LISTA DE INVENTARIO'!$C$22:$C1195,C394,$Q$22:$Q1195,$O$9)-SUMIFS('SEGUIMIENTO DE INVENTARIO'!$L$21:$L1396,'SEGUIMIENTO DE INVENTARIO'!$C$21:$C1396,C394)))</f>
        <v/>
      </c>
      <c r="M394" s="106"/>
      <c r="N394" s="130" t="str">
        <f t="shared" si="14"/>
        <v xml:space="preserve"> </v>
      </c>
      <c r="O394" s="129" t="str">
        <f t="shared" si="15"/>
        <v xml:space="preserve"> </v>
      </c>
      <c r="P394" s="107"/>
      <c r="Q394" s="108"/>
      <c r="R394" s="128" t="str">
        <f ca="1"/>
        <v/>
      </c>
      <c r="S394" s="109"/>
    </row>
    <row r="395" spans="2:19" ht="18" customHeight="1">
      <c r="B395" s="104">
        <v>374</v>
      </c>
      <c r="C395" s="228"/>
      <c r="D395" s="228"/>
      <c r="E395" s="228"/>
      <c r="F395" s="228"/>
      <c r="G395" s="228"/>
      <c r="H395" s="228"/>
      <c r="I395" s="228"/>
      <c r="J395" s="108"/>
      <c r="K395" s="108"/>
      <c r="L395" s="128" t="str">
        <f>IF(ISBLANK(C395),"",IF(Q395=$O$9,SUMIFS('LISTA DE INVENTARIO'!$K$22:$K1196,'LISTA DE INVENTARIO'!$C$22:$C1196,C395,$Q$22:$Q1196,$O$9)-SUMIFS('SEGUIMIENTO DE INVENTARIO'!$L$21:$L1397,'SEGUIMIENTO DE INVENTARIO'!$C$21:$C1397,C395),SUMIFS('LISTA DE INVENTARIO'!$K$22:$K1196,'LISTA DE INVENTARIO'!$C$22:$C1196,C395,$Q$22:$Q1196,$O$9)-SUMIFS('SEGUIMIENTO DE INVENTARIO'!$L$21:$L1397,'SEGUIMIENTO DE INVENTARIO'!$C$21:$C1397,C395)))</f>
        <v/>
      </c>
      <c r="M395" s="106"/>
      <c r="N395" s="130" t="str">
        <f t="shared" si="14"/>
        <v xml:space="preserve"> </v>
      </c>
      <c r="O395" s="129" t="str">
        <f t="shared" si="15"/>
        <v xml:space="preserve"> </v>
      </c>
      <c r="P395" s="107"/>
      <c r="Q395" s="108"/>
      <c r="R395" s="128" t="str">
        <f ca="1"/>
        <v/>
      </c>
      <c r="S395" s="109"/>
    </row>
    <row r="396" spans="2:19" ht="18" customHeight="1">
      <c r="B396" s="104">
        <v>375</v>
      </c>
      <c r="C396" s="228"/>
      <c r="D396" s="228"/>
      <c r="E396" s="228"/>
      <c r="F396" s="228"/>
      <c r="G396" s="228"/>
      <c r="H396" s="228"/>
      <c r="I396" s="228"/>
      <c r="J396" s="108"/>
      <c r="K396" s="108"/>
      <c r="L396" s="128" t="str">
        <f>IF(ISBLANK(C396),"",IF(Q396=$O$9,SUMIFS('LISTA DE INVENTARIO'!$K$22:$K1197,'LISTA DE INVENTARIO'!$C$22:$C1197,C396,$Q$22:$Q1197,$O$9)-SUMIFS('SEGUIMIENTO DE INVENTARIO'!$L$21:$L1398,'SEGUIMIENTO DE INVENTARIO'!$C$21:$C1398,C396),SUMIFS('LISTA DE INVENTARIO'!$K$22:$K1197,'LISTA DE INVENTARIO'!$C$22:$C1197,C396,$Q$22:$Q1197,$O$9)-SUMIFS('SEGUIMIENTO DE INVENTARIO'!$L$21:$L1398,'SEGUIMIENTO DE INVENTARIO'!$C$21:$C1398,C396)))</f>
        <v/>
      </c>
      <c r="M396" s="106"/>
      <c r="N396" s="130" t="str">
        <f t="shared" si="14"/>
        <v xml:space="preserve"> </v>
      </c>
      <c r="O396" s="129" t="str">
        <f t="shared" si="15"/>
        <v xml:space="preserve"> </v>
      </c>
      <c r="P396" s="107"/>
      <c r="Q396" s="108"/>
      <c r="R396" s="128" t="str">
        <f ca="1"/>
        <v/>
      </c>
      <c r="S396" s="109"/>
    </row>
    <row r="397" spans="2:19" ht="18" customHeight="1">
      <c r="B397" s="104">
        <v>376</v>
      </c>
      <c r="C397" s="228"/>
      <c r="D397" s="228"/>
      <c r="E397" s="228"/>
      <c r="F397" s="228"/>
      <c r="G397" s="228"/>
      <c r="H397" s="228"/>
      <c r="I397" s="228"/>
      <c r="J397" s="108"/>
      <c r="K397" s="108"/>
      <c r="L397" s="128" t="str">
        <f>IF(ISBLANK(C397),"",IF(Q397=$O$9,SUMIFS('LISTA DE INVENTARIO'!$K$22:$K1198,'LISTA DE INVENTARIO'!$C$22:$C1198,C397,$Q$22:$Q1198,$O$9)-SUMIFS('SEGUIMIENTO DE INVENTARIO'!$L$21:$L1399,'SEGUIMIENTO DE INVENTARIO'!$C$21:$C1399,C397),SUMIFS('LISTA DE INVENTARIO'!$K$22:$K1198,'LISTA DE INVENTARIO'!$C$22:$C1198,C397,$Q$22:$Q1198,$O$9)-SUMIFS('SEGUIMIENTO DE INVENTARIO'!$L$21:$L1399,'SEGUIMIENTO DE INVENTARIO'!$C$21:$C1399,C397)))</f>
        <v/>
      </c>
      <c r="M397" s="106"/>
      <c r="N397" s="130" t="str">
        <f t="shared" si="14"/>
        <v xml:space="preserve"> </v>
      </c>
      <c r="O397" s="129" t="str">
        <f t="shared" si="15"/>
        <v xml:space="preserve"> </v>
      </c>
      <c r="P397" s="107"/>
      <c r="Q397" s="108"/>
      <c r="R397" s="128" t="str">
        <f ca="1"/>
        <v/>
      </c>
      <c r="S397" s="109"/>
    </row>
    <row r="398" spans="2:19" ht="18" customHeight="1">
      <c r="B398" s="104">
        <v>377</v>
      </c>
      <c r="C398" s="228"/>
      <c r="D398" s="228"/>
      <c r="E398" s="228"/>
      <c r="F398" s="228"/>
      <c r="G398" s="228"/>
      <c r="H398" s="228"/>
      <c r="I398" s="228"/>
      <c r="J398" s="108"/>
      <c r="K398" s="108"/>
      <c r="L398" s="128" t="str">
        <f>IF(ISBLANK(C398),"",IF(Q398=$O$9,SUMIFS('LISTA DE INVENTARIO'!$K$22:$K1199,'LISTA DE INVENTARIO'!$C$22:$C1199,C398,$Q$22:$Q1199,$O$9)-SUMIFS('SEGUIMIENTO DE INVENTARIO'!$L$21:$L1400,'SEGUIMIENTO DE INVENTARIO'!$C$21:$C1400,C398),SUMIFS('LISTA DE INVENTARIO'!$K$22:$K1199,'LISTA DE INVENTARIO'!$C$22:$C1199,C398,$Q$22:$Q1199,$O$9)-SUMIFS('SEGUIMIENTO DE INVENTARIO'!$L$21:$L1400,'SEGUIMIENTO DE INVENTARIO'!$C$21:$C1400,C398)))</f>
        <v/>
      </c>
      <c r="M398" s="106"/>
      <c r="N398" s="130" t="str">
        <f t="shared" si="14"/>
        <v xml:space="preserve"> </v>
      </c>
      <c r="O398" s="129" t="str">
        <f t="shared" si="15"/>
        <v xml:space="preserve"> </v>
      </c>
      <c r="P398" s="107"/>
      <c r="Q398" s="108"/>
      <c r="R398" s="128" t="str">
        <f ca="1"/>
        <v/>
      </c>
      <c r="S398" s="109"/>
    </row>
    <row r="399" spans="2:19" ht="18" customHeight="1">
      <c r="B399" s="104">
        <v>378</v>
      </c>
      <c r="C399" s="228"/>
      <c r="D399" s="228"/>
      <c r="E399" s="228"/>
      <c r="F399" s="228"/>
      <c r="G399" s="228"/>
      <c r="H399" s="228"/>
      <c r="I399" s="228"/>
      <c r="J399" s="108"/>
      <c r="K399" s="108"/>
      <c r="L399" s="128" t="str">
        <f>IF(ISBLANK(C399),"",IF(Q399=$O$9,SUMIFS('LISTA DE INVENTARIO'!$K$22:$K1200,'LISTA DE INVENTARIO'!$C$22:$C1200,C399,$Q$22:$Q1200,$O$9)-SUMIFS('SEGUIMIENTO DE INVENTARIO'!$L$21:$L1401,'SEGUIMIENTO DE INVENTARIO'!$C$21:$C1401,C399),SUMIFS('LISTA DE INVENTARIO'!$K$22:$K1200,'LISTA DE INVENTARIO'!$C$22:$C1200,C399,$Q$22:$Q1200,$O$9)-SUMIFS('SEGUIMIENTO DE INVENTARIO'!$L$21:$L1401,'SEGUIMIENTO DE INVENTARIO'!$C$21:$C1401,C399)))</f>
        <v/>
      </c>
      <c r="M399" s="106"/>
      <c r="N399" s="130" t="str">
        <f t="shared" si="14"/>
        <v xml:space="preserve"> </v>
      </c>
      <c r="O399" s="129" t="str">
        <f t="shared" si="15"/>
        <v xml:space="preserve"> </v>
      </c>
      <c r="P399" s="107"/>
      <c r="Q399" s="108"/>
      <c r="R399" s="128" t="str">
        <f ca="1"/>
        <v/>
      </c>
      <c r="S399" s="109"/>
    </row>
    <row r="400" spans="2:19" ht="18" customHeight="1">
      <c r="B400" s="104">
        <v>379</v>
      </c>
      <c r="C400" s="228"/>
      <c r="D400" s="228"/>
      <c r="E400" s="228"/>
      <c r="F400" s="228"/>
      <c r="G400" s="228"/>
      <c r="H400" s="228"/>
      <c r="I400" s="228"/>
      <c r="J400" s="108"/>
      <c r="K400" s="108"/>
      <c r="L400" s="128" t="str">
        <f>IF(ISBLANK(C400),"",IF(Q400=$O$9,SUMIFS('LISTA DE INVENTARIO'!$K$22:$K1201,'LISTA DE INVENTARIO'!$C$22:$C1201,C400,$Q$22:$Q1201,$O$9)-SUMIFS('SEGUIMIENTO DE INVENTARIO'!$L$21:$L1402,'SEGUIMIENTO DE INVENTARIO'!$C$21:$C1402,C400),SUMIFS('LISTA DE INVENTARIO'!$K$22:$K1201,'LISTA DE INVENTARIO'!$C$22:$C1201,C400,$Q$22:$Q1201,$O$9)-SUMIFS('SEGUIMIENTO DE INVENTARIO'!$L$21:$L1402,'SEGUIMIENTO DE INVENTARIO'!$C$21:$C1402,C400)))</f>
        <v/>
      </c>
      <c r="M400" s="106"/>
      <c r="N400" s="130" t="str">
        <f t="shared" si="14"/>
        <v xml:space="preserve"> </v>
      </c>
      <c r="O400" s="129" t="str">
        <f t="shared" si="15"/>
        <v xml:space="preserve"> </v>
      </c>
      <c r="P400" s="107"/>
      <c r="Q400" s="108"/>
      <c r="R400" s="128" t="str">
        <f ca="1"/>
        <v/>
      </c>
      <c r="S400" s="109"/>
    </row>
    <row r="401" spans="2:19" ht="18" customHeight="1">
      <c r="B401" s="104">
        <v>380</v>
      </c>
      <c r="C401" s="228"/>
      <c r="D401" s="228"/>
      <c r="E401" s="228"/>
      <c r="F401" s="228"/>
      <c r="G401" s="228"/>
      <c r="H401" s="228"/>
      <c r="I401" s="228"/>
      <c r="J401" s="108"/>
      <c r="K401" s="108"/>
      <c r="L401" s="128" t="str">
        <f>IF(ISBLANK(C401),"",IF(Q401=$O$9,SUMIFS('LISTA DE INVENTARIO'!$K$22:$K1202,'LISTA DE INVENTARIO'!$C$22:$C1202,C401,$Q$22:$Q1202,$O$9)-SUMIFS('SEGUIMIENTO DE INVENTARIO'!$L$21:$L1403,'SEGUIMIENTO DE INVENTARIO'!$C$21:$C1403,C401),SUMIFS('LISTA DE INVENTARIO'!$K$22:$K1202,'LISTA DE INVENTARIO'!$C$22:$C1202,C401,$Q$22:$Q1202,$O$9)-SUMIFS('SEGUIMIENTO DE INVENTARIO'!$L$21:$L1403,'SEGUIMIENTO DE INVENTARIO'!$C$21:$C1403,C401)))</f>
        <v/>
      </c>
      <c r="M401" s="106"/>
      <c r="N401" s="130" t="str">
        <f t="shared" si="14"/>
        <v xml:space="preserve"> </v>
      </c>
      <c r="O401" s="129" t="str">
        <f t="shared" si="15"/>
        <v xml:space="preserve"> </v>
      </c>
      <c r="P401" s="107"/>
      <c r="Q401" s="108"/>
      <c r="R401" s="128" t="str">
        <f ca="1"/>
        <v/>
      </c>
      <c r="S401" s="109"/>
    </row>
    <row r="402" spans="2:19" ht="18" customHeight="1">
      <c r="B402" s="104">
        <v>381</v>
      </c>
      <c r="C402" s="228"/>
      <c r="D402" s="228"/>
      <c r="E402" s="228"/>
      <c r="F402" s="228"/>
      <c r="G402" s="228"/>
      <c r="H402" s="228"/>
      <c r="I402" s="228"/>
      <c r="J402" s="108"/>
      <c r="K402" s="108"/>
      <c r="L402" s="128" t="str">
        <f>IF(ISBLANK(C402),"",IF(Q402=$O$9,SUMIFS('LISTA DE INVENTARIO'!$K$22:$K1203,'LISTA DE INVENTARIO'!$C$22:$C1203,C402,$Q$22:$Q1203,$O$9)-SUMIFS('SEGUIMIENTO DE INVENTARIO'!$L$21:$L1404,'SEGUIMIENTO DE INVENTARIO'!$C$21:$C1404,C402),SUMIFS('LISTA DE INVENTARIO'!$K$22:$K1203,'LISTA DE INVENTARIO'!$C$22:$C1203,C402,$Q$22:$Q1203,$O$9)-SUMIFS('SEGUIMIENTO DE INVENTARIO'!$L$21:$L1404,'SEGUIMIENTO DE INVENTARIO'!$C$21:$C1404,C402)))</f>
        <v/>
      </c>
      <c r="M402" s="106"/>
      <c r="N402" s="130" t="str">
        <f t="shared" si="14"/>
        <v xml:space="preserve"> </v>
      </c>
      <c r="O402" s="129" t="str">
        <f t="shared" si="15"/>
        <v xml:space="preserve"> </v>
      </c>
      <c r="P402" s="107"/>
      <c r="Q402" s="108"/>
      <c r="R402" s="128" t="str">
        <f ca="1"/>
        <v/>
      </c>
      <c r="S402" s="109"/>
    </row>
    <row r="403" spans="2:19" ht="18" customHeight="1">
      <c r="B403" s="104">
        <v>382</v>
      </c>
      <c r="C403" s="228"/>
      <c r="D403" s="228"/>
      <c r="E403" s="228"/>
      <c r="F403" s="228"/>
      <c r="G403" s="228"/>
      <c r="H403" s="228"/>
      <c r="I403" s="228"/>
      <c r="J403" s="108"/>
      <c r="K403" s="108"/>
      <c r="L403" s="128" t="str">
        <f>IF(ISBLANK(C403),"",IF(Q403=$O$9,SUMIFS('LISTA DE INVENTARIO'!$K$22:$K1204,'LISTA DE INVENTARIO'!$C$22:$C1204,C403,$Q$22:$Q1204,$O$9)-SUMIFS('SEGUIMIENTO DE INVENTARIO'!$L$21:$L1405,'SEGUIMIENTO DE INVENTARIO'!$C$21:$C1405,C403),SUMIFS('LISTA DE INVENTARIO'!$K$22:$K1204,'LISTA DE INVENTARIO'!$C$22:$C1204,C403,$Q$22:$Q1204,$O$9)-SUMIFS('SEGUIMIENTO DE INVENTARIO'!$L$21:$L1405,'SEGUIMIENTO DE INVENTARIO'!$C$21:$C1405,C403)))</f>
        <v/>
      </c>
      <c r="M403" s="106"/>
      <c r="N403" s="130" t="str">
        <f t="shared" si="14"/>
        <v xml:space="preserve"> </v>
      </c>
      <c r="O403" s="129" t="str">
        <f t="shared" si="15"/>
        <v xml:space="preserve"> </v>
      </c>
      <c r="P403" s="107"/>
      <c r="Q403" s="108"/>
      <c r="R403" s="128" t="str">
        <f ca="1"/>
        <v/>
      </c>
      <c r="S403" s="109"/>
    </row>
    <row r="404" spans="2:19" ht="18" customHeight="1">
      <c r="B404" s="104">
        <v>383</v>
      </c>
      <c r="C404" s="228"/>
      <c r="D404" s="228"/>
      <c r="E404" s="228"/>
      <c r="F404" s="228"/>
      <c r="G404" s="228"/>
      <c r="H404" s="228"/>
      <c r="I404" s="228"/>
      <c r="J404" s="108"/>
      <c r="K404" s="108"/>
      <c r="L404" s="128" t="str">
        <f>IF(ISBLANK(C404),"",IF(Q404=$O$9,SUMIFS('LISTA DE INVENTARIO'!$K$22:$K1205,'LISTA DE INVENTARIO'!$C$22:$C1205,C404,$Q$22:$Q1205,$O$9)-SUMIFS('SEGUIMIENTO DE INVENTARIO'!$L$21:$L1406,'SEGUIMIENTO DE INVENTARIO'!$C$21:$C1406,C404),SUMIFS('LISTA DE INVENTARIO'!$K$22:$K1205,'LISTA DE INVENTARIO'!$C$22:$C1205,C404,$Q$22:$Q1205,$O$9)-SUMIFS('SEGUIMIENTO DE INVENTARIO'!$L$21:$L1406,'SEGUIMIENTO DE INVENTARIO'!$C$21:$C1406,C404)))</f>
        <v/>
      </c>
      <c r="M404" s="106"/>
      <c r="N404" s="130" t="str">
        <f t="shared" si="14"/>
        <v xml:space="preserve"> </v>
      </c>
      <c r="O404" s="129" t="str">
        <f t="shared" si="15"/>
        <v xml:space="preserve"> </v>
      </c>
      <c r="P404" s="107"/>
      <c r="Q404" s="108"/>
      <c r="R404" s="128" t="str">
        <f ca="1"/>
        <v/>
      </c>
      <c r="S404" s="109"/>
    </row>
    <row r="405" spans="2:19" ht="18" customHeight="1">
      <c r="B405" s="104">
        <v>384</v>
      </c>
      <c r="C405" s="228"/>
      <c r="D405" s="228"/>
      <c r="E405" s="228"/>
      <c r="F405" s="228"/>
      <c r="G405" s="228"/>
      <c r="H405" s="228"/>
      <c r="I405" s="228"/>
      <c r="J405" s="108"/>
      <c r="K405" s="108"/>
      <c r="L405" s="128" t="str">
        <f>IF(ISBLANK(C405),"",IF(Q405=$O$9,SUMIFS('LISTA DE INVENTARIO'!$K$22:$K1206,'LISTA DE INVENTARIO'!$C$22:$C1206,C405,$Q$22:$Q1206,$O$9)-SUMIFS('SEGUIMIENTO DE INVENTARIO'!$L$21:$L1407,'SEGUIMIENTO DE INVENTARIO'!$C$21:$C1407,C405),SUMIFS('LISTA DE INVENTARIO'!$K$22:$K1206,'LISTA DE INVENTARIO'!$C$22:$C1206,C405,$Q$22:$Q1206,$O$9)-SUMIFS('SEGUIMIENTO DE INVENTARIO'!$L$21:$L1407,'SEGUIMIENTO DE INVENTARIO'!$C$21:$C1407,C405)))</f>
        <v/>
      </c>
      <c r="M405" s="106"/>
      <c r="N405" s="130" t="str">
        <f t="shared" si="14"/>
        <v xml:space="preserve"> </v>
      </c>
      <c r="O405" s="129" t="str">
        <f t="shared" si="15"/>
        <v xml:space="preserve"> </v>
      </c>
      <c r="P405" s="107"/>
      <c r="Q405" s="108"/>
      <c r="R405" s="128" t="str">
        <f ca="1"/>
        <v/>
      </c>
      <c r="S405" s="109"/>
    </row>
    <row r="406" spans="2:19" ht="18" customHeight="1">
      <c r="B406" s="104">
        <v>385</v>
      </c>
      <c r="C406" s="228"/>
      <c r="D406" s="228"/>
      <c r="E406" s="228"/>
      <c r="F406" s="228"/>
      <c r="G406" s="228"/>
      <c r="H406" s="228"/>
      <c r="I406" s="228"/>
      <c r="J406" s="108"/>
      <c r="K406" s="108"/>
      <c r="L406" s="128" t="str">
        <f>IF(ISBLANK(C406),"",IF(Q406=$O$9,SUMIFS('LISTA DE INVENTARIO'!$K$22:$K1207,'LISTA DE INVENTARIO'!$C$22:$C1207,C406,$Q$22:$Q1207,$O$9)-SUMIFS('SEGUIMIENTO DE INVENTARIO'!$L$21:$L1408,'SEGUIMIENTO DE INVENTARIO'!$C$21:$C1408,C406),SUMIFS('LISTA DE INVENTARIO'!$K$22:$K1207,'LISTA DE INVENTARIO'!$C$22:$C1207,C406,$Q$22:$Q1207,$O$9)-SUMIFS('SEGUIMIENTO DE INVENTARIO'!$L$21:$L1408,'SEGUIMIENTO DE INVENTARIO'!$C$21:$C1408,C406)))</f>
        <v/>
      </c>
      <c r="M406" s="106"/>
      <c r="N406" s="130" t="str">
        <f t="shared" si="14"/>
        <v xml:space="preserve"> </v>
      </c>
      <c r="O406" s="129" t="str">
        <f t="shared" si="15"/>
        <v xml:space="preserve"> </v>
      </c>
      <c r="P406" s="107"/>
      <c r="Q406" s="108"/>
      <c r="R406" s="128" t="str">
        <f ca="1"/>
        <v/>
      </c>
      <c r="S406" s="109"/>
    </row>
    <row r="407" spans="2:19" ht="18" customHeight="1">
      <c r="B407" s="104">
        <v>386</v>
      </c>
      <c r="C407" s="228"/>
      <c r="D407" s="228"/>
      <c r="E407" s="228"/>
      <c r="F407" s="228"/>
      <c r="G407" s="228"/>
      <c r="H407" s="228"/>
      <c r="I407" s="228"/>
      <c r="J407" s="108"/>
      <c r="K407" s="108"/>
      <c r="L407" s="128" t="str">
        <f>IF(ISBLANK(C407),"",IF(Q407=$O$9,SUMIFS('LISTA DE INVENTARIO'!$K$22:$K1208,'LISTA DE INVENTARIO'!$C$22:$C1208,C407,$Q$22:$Q1208,$O$9)-SUMIFS('SEGUIMIENTO DE INVENTARIO'!$L$21:$L1409,'SEGUIMIENTO DE INVENTARIO'!$C$21:$C1409,C407),SUMIFS('LISTA DE INVENTARIO'!$K$22:$K1208,'LISTA DE INVENTARIO'!$C$22:$C1208,C407,$Q$22:$Q1208,$O$9)-SUMIFS('SEGUIMIENTO DE INVENTARIO'!$L$21:$L1409,'SEGUIMIENTO DE INVENTARIO'!$C$21:$C1409,C407)))</f>
        <v/>
      </c>
      <c r="M407" s="106"/>
      <c r="N407" s="130" t="str">
        <f t="shared" si="14"/>
        <v xml:space="preserve"> </v>
      </c>
      <c r="O407" s="129" t="str">
        <f t="shared" si="15"/>
        <v xml:space="preserve"> </v>
      </c>
      <c r="P407" s="107"/>
      <c r="Q407" s="108"/>
      <c r="R407" s="128" t="str">
        <f ca="1"/>
        <v/>
      </c>
      <c r="S407" s="109"/>
    </row>
    <row r="408" spans="2:19" ht="18" customHeight="1">
      <c r="B408" s="104">
        <v>387</v>
      </c>
      <c r="C408" s="228"/>
      <c r="D408" s="228"/>
      <c r="E408" s="228"/>
      <c r="F408" s="228"/>
      <c r="G408" s="228"/>
      <c r="H408" s="228"/>
      <c r="I408" s="228"/>
      <c r="J408" s="108"/>
      <c r="K408" s="108"/>
      <c r="L408" s="128" t="str">
        <f>IF(ISBLANK(C408),"",IF(Q408=$O$9,SUMIFS('LISTA DE INVENTARIO'!$K$22:$K1209,'LISTA DE INVENTARIO'!$C$22:$C1209,C408,$Q$22:$Q1209,$O$9)-SUMIFS('SEGUIMIENTO DE INVENTARIO'!$L$21:$L1410,'SEGUIMIENTO DE INVENTARIO'!$C$21:$C1410,C408),SUMIFS('LISTA DE INVENTARIO'!$K$22:$K1209,'LISTA DE INVENTARIO'!$C$22:$C1209,C408,$Q$22:$Q1209,$O$9)-SUMIFS('SEGUIMIENTO DE INVENTARIO'!$L$21:$L1410,'SEGUIMIENTO DE INVENTARIO'!$C$21:$C1410,C408)))</f>
        <v/>
      </c>
      <c r="M408" s="106"/>
      <c r="N408" s="130" t="str">
        <f t="shared" si="14"/>
        <v xml:space="preserve"> </v>
      </c>
      <c r="O408" s="129" t="str">
        <f t="shared" si="15"/>
        <v xml:space="preserve"> </v>
      </c>
      <c r="P408" s="107"/>
      <c r="Q408" s="108"/>
      <c r="R408" s="128" t="str">
        <f ca="1"/>
        <v/>
      </c>
      <c r="S408" s="109"/>
    </row>
    <row r="409" spans="2:19" ht="18" customHeight="1">
      <c r="B409" s="104">
        <v>388</v>
      </c>
      <c r="C409" s="228"/>
      <c r="D409" s="228"/>
      <c r="E409" s="228"/>
      <c r="F409" s="228"/>
      <c r="G409" s="228"/>
      <c r="H409" s="228"/>
      <c r="I409" s="228"/>
      <c r="J409" s="108"/>
      <c r="K409" s="108"/>
      <c r="L409" s="128" t="str">
        <f>IF(ISBLANK(C409),"",IF(Q409=$O$9,SUMIFS('LISTA DE INVENTARIO'!$K$22:$K1210,'LISTA DE INVENTARIO'!$C$22:$C1210,C409,$Q$22:$Q1210,$O$9)-SUMIFS('SEGUIMIENTO DE INVENTARIO'!$L$21:$L1411,'SEGUIMIENTO DE INVENTARIO'!$C$21:$C1411,C409),SUMIFS('LISTA DE INVENTARIO'!$K$22:$K1210,'LISTA DE INVENTARIO'!$C$22:$C1210,C409,$Q$22:$Q1210,$O$9)-SUMIFS('SEGUIMIENTO DE INVENTARIO'!$L$21:$L1411,'SEGUIMIENTO DE INVENTARIO'!$C$21:$C1411,C409)))</f>
        <v/>
      </c>
      <c r="M409" s="106"/>
      <c r="N409" s="130" t="str">
        <f t="shared" si="14"/>
        <v xml:space="preserve"> </v>
      </c>
      <c r="O409" s="129" t="str">
        <f t="shared" si="15"/>
        <v xml:space="preserve"> </v>
      </c>
      <c r="P409" s="107"/>
      <c r="Q409" s="108"/>
      <c r="R409" s="128" t="str">
        <f ca="1"/>
        <v/>
      </c>
      <c r="S409" s="109"/>
    </row>
    <row r="410" spans="2:19" ht="18" customHeight="1">
      <c r="B410" s="104">
        <v>389</v>
      </c>
      <c r="C410" s="228"/>
      <c r="D410" s="228"/>
      <c r="E410" s="228"/>
      <c r="F410" s="228"/>
      <c r="G410" s="228"/>
      <c r="H410" s="228"/>
      <c r="I410" s="228"/>
      <c r="J410" s="108"/>
      <c r="K410" s="108"/>
      <c r="L410" s="128" t="str">
        <f>IF(ISBLANK(C410),"",IF(Q410=$O$9,SUMIFS('LISTA DE INVENTARIO'!$K$22:$K1211,'LISTA DE INVENTARIO'!$C$22:$C1211,C410,$Q$22:$Q1211,$O$9)-SUMIFS('SEGUIMIENTO DE INVENTARIO'!$L$21:$L1412,'SEGUIMIENTO DE INVENTARIO'!$C$21:$C1412,C410),SUMIFS('LISTA DE INVENTARIO'!$K$22:$K1211,'LISTA DE INVENTARIO'!$C$22:$C1211,C410,$Q$22:$Q1211,$O$9)-SUMIFS('SEGUIMIENTO DE INVENTARIO'!$L$21:$L1412,'SEGUIMIENTO DE INVENTARIO'!$C$21:$C1412,C410)))</f>
        <v/>
      </c>
      <c r="M410" s="106"/>
      <c r="N410" s="130" t="str">
        <f t="shared" si="14"/>
        <v xml:space="preserve"> </v>
      </c>
      <c r="O410" s="129" t="str">
        <f t="shared" si="15"/>
        <v xml:space="preserve"> </v>
      </c>
      <c r="P410" s="107"/>
      <c r="Q410" s="108"/>
      <c r="R410" s="128" t="str">
        <f ca="1"/>
        <v/>
      </c>
      <c r="S410" s="109"/>
    </row>
    <row r="411" spans="2:19" ht="18" customHeight="1">
      <c r="B411" s="104">
        <v>390</v>
      </c>
      <c r="C411" s="228"/>
      <c r="D411" s="228"/>
      <c r="E411" s="228"/>
      <c r="F411" s="228"/>
      <c r="G411" s="228"/>
      <c r="H411" s="228"/>
      <c r="I411" s="228"/>
      <c r="J411" s="108"/>
      <c r="K411" s="108"/>
      <c r="L411" s="128" t="str">
        <f>IF(ISBLANK(C411),"",IF(Q411=$O$9,SUMIFS('LISTA DE INVENTARIO'!$K$22:$K1212,'LISTA DE INVENTARIO'!$C$22:$C1212,C411,$Q$22:$Q1212,$O$9)-SUMIFS('SEGUIMIENTO DE INVENTARIO'!$L$21:$L1413,'SEGUIMIENTO DE INVENTARIO'!$C$21:$C1413,C411),SUMIFS('LISTA DE INVENTARIO'!$K$22:$K1212,'LISTA DE INVENTARIO'!$C$22:$C1212,C411,$Q$22:$Q1212,$O$9)-SUMIFS('SEGUIMIENTO DE INVENTARIO'!$L$21:$L1413,'SEGUIMIENTO DE INVENTARIO'!$C$21:$C1413,C411)))</f>
        <v/>
      </c>
      <c r="M411" s="106"/>
      <c r="N411" s="130" t="str">
        <f t="shared" si="14"/>
        <v xml:space="preserve"> </v>
      </c>
      <c r="O411" s="129" t="str">
        <f t="shared" si="15"/>
        <v xml:space="preserve"> </v>
      </c>
      <c r="P411" s="107"/>
      <c r="Q411" s="108"/>
      <c r="R411" s="128" t="str">
        <f ca="1"/>
        <v/>
      </c>
      <c r="S411" s="109"/>
    </row>
    <row r="412" spans="2:19" ht="18" customHeight="1">
      <c r="B412" s="104">
        <v>391</v>
      </c>
      <c r="C412" s="228"/>
      <c r="D412" s="228"/>
      <c r="E412" s="228"/>
      <c r="F412" s="228"/>
      <c r="G412" s="228"/>
      <c r="H412" s="228"/>
      <c r="I412" s="228"/>
      <c r="J412" s="108"/>
      <c r="K412" s="108"/>
      <c r="L412" s="128" t="str">
        <f>IF(ISBLANK(C412),"",IF(Q412=$O$9,SUMIFS('LISTA DE INVENTARIO'!$K$22:$K1213,'LISTA DE INVENTARIO'!$C$22:$C1213,C412,$Q$22:$Q1213,$O$9)-SUMIFS('SEGUIMIENTO DE INVENTARIO'!$L$21:$L1414,'SEGUIMIENTO DE INVENTARIO'!$C$21:$C1414,C412),SUMIFS('LISTA DE INVENTARIO'!$K$22:$K1213,'LISTA DE INVENTARIO'!$C$22:$C1213,C412,$Q$22:$Q1213,$O$9)-SUMIFS('SEGUIMIENTO DE INVENTARIO'!$L$21:$L1414,'SEGUIMIENTO DE INVENTARIO'!$C$21:$C1414,C412)))</f>
        <v/>
      </c>
      <c r="M412" s="106"/>
      <c r="N412" s="130" t="str">
        <f t="shared" si="14"/>
        <v xml:space="preserve"> </v>
      </c>
      <c r="O412" s="129" t="str">
        <f t="shared" si="15"/>
        <v xml:space="preserve"> </v>
      </c>
      <c r="P412" s="107"/>
      <c r="Q412" s="108"/>
      <c r="R412" s="128" t="str">
        <f ca="1"/>
        <v/>
      </c>
      <c r="S412" s="109"/>
    </row>
    <row r="413" spans="2:19" ht="18" customHeight="1">
      <c r="B413" s="104">
        <v>392</v>
      </c>
      <c r="C413" s="228"/>
      <c r="D413" s="228"/>
      <c r="E413" s="228"/>
      <c r="F413" s="228"/>
      <c r="G413" s="228"/>
      <c r="H413" s="228"/>
      <c r="I413" s="228"/>
      <c r="J413" s="108"/>
      <c r="K413" s="108"/>
      <c r="L413" s="128" t="str">
        <f>IF(ISBLANK(C413),"",IF(Q413=$O$9,SUMIFS('LISTA DE INVENTARIO'!$K$22:$K1214,'LISTA DE INVENTARIO'!$C$22:$C1214,C413,$Q$22:$Q1214,$O$9)-SUMIFS('SEGUIMIENTO DE INVENTARIO'!$L$21:$L1415,'SEGUIMIENTO DE INVENTARIO'!$C$21:$C1415,C413),SUMIFS('LISTA DE INVENTARIO'!$K$22:$K1214,'LISTA DE INVENTARIO'!$C$22:$C1214,C413,$Q$22:$Q1214,$O$9)-SUMIFS('SEGUIMIENTO DE INVENTARIO'!$L$21:$L1415,'SEGUIMIENTO DE INVENTARIO'!$C$21:$C1415,C413)))</f>
        <v/>
      </c>
      <c r="M413" s="106"/>
      <c r="N413" s="130" t="str">
        <f t="shared" ref="N413:N476" si="16">IF(ISBLANK(C413)," ",K413*M413)</f>
        <v xml:space="preserve"> </v>
      </c>
      <c r="O413" s="129" t="str">
        <f t="shared" ref="O413:O476" si="17">IF(ISBLANK(C413)," ",K413*M413+O412)</f>
        <v xml:space="preserve"> </v>
      </c>
      <c r="P413" s="107"/>
      <c r="Q413" s="108"/>
      <c r="R413" s="128" t="str">
        <f ca="1"/>
        <v/>
      </c>
      <c r="S413" s="109"/>
    </row>
    <row r="414" spans="2:19" ht="18" customHeight="1">
      <c r="B414" s="104">
        <v>393</v>
      </c>
      <c r="C414" s="228"/>
      <c r="D414" s="228"/>
      <c r="E414" s="228"/>
      <c r="F414" s="228"/>
      <c r="G414" s="228"/>
      <c r="H414" s="228"/>
      <c r="I414" s="228"/>
      <c r="J414" s="108"/>
      <c r="K414" s="108"/>
      <c r="L414" s="128" t="str">
        <f>IF(ISBLANK(C414),"",IF(Q414=$O$9,SUMIFS('LISTA DE INVENTARIO'!$K$22:$K1215,'LISTA DE INVENTARIO'!$C$22:$C1215,C414,$Q$22:$Q1215,$O$9)-SUMIFS('SEGUIMIENTO DE INVENTARIO'!$L$21:$L1416,'SEGUIMIENTO DE INVENTARIO'!$C$21:$C1416,C414),SUMIFS('LISTA DE INVENTARIO'!$K$22:$K1215,'LISTA DE INVENTARIO'!$C$22:$C1215,C414,$Q$22:$Q1215,$O$9)-SUMIFS('SEGUIMIENTO DE INVENTARIO'!$L$21:$L1416,'SEGUIMIENTO DE INVENTARIO'!$C$21:$C1416,C414)))</f>
        <v/>
      </c>
      <c r="M414" s="106"/>
      <c r="N414" s="130" t="str">
        <f t="shared" si="16"/>
        <v xml:space="preserve"> </v>
      </c>
      <c r="O414" s="129" t="str">
        <f t="shared" si="17"/>
        <v xml:space="preserve"> </v>
      </c>
      <c r="P414" s="107"/>
      <c r="Q414" s="108"/>
      <c r="R414" s="128" t="str">
        <f ca="1"/>
        <v/>
      </c>
      <c r="S414" s="109"/>
    </row>
    <row r="415" spans="2:19" ht="18" customHeight="1">
      <c r="B415" s="104">
        <v>394</v>
      </c>
      <c r="C415" s="228"/>
      <c r="D415" s="228"/>
      <c r="E415" s="228"/>
      <c r="F415" s="228"/>
      <c r="G415" s="228"/>
      <c r="H415" s="228"/>
      <c r="I415" s="228"/>
      <c r="J415" s="108"/>
      <c r="K415" s="108"/>
      <c r="L415" s="128" t="str">
        <f>IF(ISBLANK(C415),"",IF(Q415=$O$9,SUMIFS('LISTA DE INVENTARIO'!$K$22:$K1216,'LISTA DE INVENTARIO'!$C$22:$C1216,C415,$Q$22:$Q1216,$O$9)-SUMIFS('SEGUIMIENTO DE INVENTARIO'!$L$21:$L1417,'SEGUIMIENTO DE INVENTARIO'!$C$21:$C1417,C415),SUMIFS('LISTA DE INVENTARIO'!$K$22:$K1216,'LISTA DE INVENTARIO'!$C$22:$C1216,C415,$Q$22:$Q1216,$O$9)-SUMIFS('SEGUIMIENTO DE INVENTARIO'!$L$21:$L1417,'SEGUIMIENTO DE INVENTARIO'!$C$21:$C1417,C415)))</f>
        <v/>
      </c>
      <c r="M415" s="106"/>
      <c r="N415" s="130" t="str">
        <f t="shared" si="16"/>
        <v xml:space="preserve"> </v>
      </c>
      <c r="O415" s="129" t="str">
        <f t="shared" si="17"/>
        <v xml:space="preserve"> </v>
      </c>
      <c r="P415" s="107"/>
      <c r="Q415" s="108"/>
      <c r="R415" s="128" t="str">
        <f ca="1"/>
        <v/>
      </c>
      <c r="S415" s="109"/>
    </row>
    <row r="416" spans="2:19" ht="18" customHeight="1">
      <c r="B416" s="104">
        <v>395</v>
      </c>
      <c r="C416" s="228"/>
      <c r="D416" s="228"/>
      <c r="E416" s="228"/>
      <c r="F416" s="228"/>
      <c r="G416" s="228"/>
      <c r="H416" s="228"/>
      <c r="I416" s="228"/>
      <c r="J416" s="108"/>
      <c r="K416" s="108"/>
      <c r="L416" s="128" t="str">
        <f>IF(ISBLANK(C416),"",IF(Q416=$O$9,SUMIFS('LISTA DE INVENTARIO'!$K$22:$K1217,'LISTA DE INVENTARIO'!$C$22:$C1217,C416,$Q$22:$Q1217,$O$9)-SUMIFS('SEGUIMIENTO DE INVENTARIO'!$L$21:$L1418,'SEGUIMIENTO DE INVENTARIO'!$C$21:$C1418,C416),SUMIFS('LISTA DE INVENTARIO'!$K$22:$K1217,'LISTA DE INVENTARIO'!$C$22:$C1217,C416,$Q$22:$Q1217,$O$9)-SUMIFS('SEGUIMIENTO DE INVENTARIO'!$L$21:$L1418,'SEGUIMIENTO DE INVENTARIO'!$C$21:$C1418,C416)))</f>
        <v/>
      </c>
      <c r="M416" s="106"/>
      <c r="N416" s="130" t="str">
        <f t="shared" si="16"/>
        <v xml:space="preserve"> </v>
      </c>
      <c r="O416" s="129" t="str">
        <f t="shared" si="17"/>
        <v xml:space="preserve"> </v>
      </c>
      <c r="P416" s="107"/>
      <c r="Q416" s="108"/>
      <c r="R416" s="128" t="str">
        <f ca="1"/>
        <v/>
      </c>
      <c r="S416" s="109"/>
    </row>
    <row r="417" spans="2:19" ht="18" customHeight="1">
      <c r="B417" s="104">
        <v>396</v>
      </c>
      <c r="C417" s="228"/>
      <c r="D417" s="228"/>
      <c r="E417" s="228"/>
      <c r="F417" s="228"/>
      <c r="G417" s="228"/>
      <c r="H417" s="228"/>
      <c r="I417" s="228"/>
      <c r="J417" s="108"/>
      <c r="K417" s="108"/>
      <c r="L417" s="128" t="str">
        <f>IF(ISBLANK(C417),"",IF(Q417=$O$9,SUMIFS('LISTA DE INVENTARIO'!$K$22:$K1218,'LISTA DE INVENTARIO'!$C$22:$C1218,C417,$Q$22:$Q1218,$O$9)-SUMIFS('SEGUIMIENTO DE INVENTARIO'!$L$21:$L1419,'SEGUIMIENTO DE INVENTARIO'!$C$21:$C1419,C417),SUMIFS('LISTA DE INVENTARIO'!$K$22:$K1218,'LISTA DE INVENTARIO'!$C$22:$C1218,C417,$Q$22:$Q1218,$O$9)-SUMIFS('SEGUIMIENTO DE INVENTARIO'!$L$21:$L1419,'SEGUIMIENTO DE INVENTARIO'!$C$21:$C1419,C417)))</f>
        <v/>
      </c>
      <c r="M417" s="106"/>
      <c r="N417" s="130" t="str">
        <f t="shared" si="16"/>
        <v xml:space="preserve"> </v>
      </c>
      <c r="O417" s="129" t="str">
        <f t="shared" si="17"/>
        <v xml:space="preserve"> </v>
      </c>
      <c r="P417" s="107"/>
      <c r="Q417" s="108"/>
      <c r="R417" s="128" t="str">
        <f ca="1"/>
        <v/>
      </c>
      <c r="S417" s="109"/>
    </row>
    <row r="418" spans="2:19" ht="18" customHeight="1">
      <c r="B418" s="104">
        <v>397</v>
      </c>
      <c r="C418" s="228"/>
      <c r="D418" s="228"/>
      <c r="E418" s="228"/>
      <c r="F418" s="228"/>
      <c r="G418" s="228"/>
      <c r="H418" s="228"/>
      <c r="I418" s="228"/>
      <c r="J418" s="108"/>
      <c r="K418" s="108"/>
      <c r="L418" s="128" t="str">
        <f>IF(ISBLANK(C418),"",IF(Q418=$O$9,SUMIFS('LISTA DE INVENTARIO'!$K$22:$K1219,'LISTA DE INVENTARIO'!$C$22:$C1219,C418,$Q$22:$Q1219,$O$9)-SUMIFS('SEGUIMIENTO DE INVENTARIO'!$L$21:$L1420,'SEGUIMIENTO DE INVENTARIO'!$C$21:$C1420,C418),SUMIFS('LISTA DE INVENTARIO'!$K$22:$K1219,'LISTA DE INVENTARIO'!$C$22:$C1219,C418,$Q$22:$Q1219,$O$9)-SUMIFS('SEGUIMIENTO DE INVENTARIO'!$L$21:$L1420,'SEGUIMIENTO DE INVENTARIO'!$C$21:$C1420,C418)))</f>
        <v/>
      </c>
      <c r="M418" s="106"/>
      <c r="N418" s="130" t="str">
        <f t="shared" si="16"/>
        <v xml:space="preserve"> </v>
      </c>
      <c r="O418" s="129" t="str">
        <f t="shared" si="17"/>
        <v xml:space="preserve"> </v>
      </c>
      <c r="P418" s="107"/>
      <c r="Q418" s="108"/>
      <c r="R418" s="128" t="str">
        <f ca="1"/>
        <v/>
      </c>
      <c r="S418" s="109"/>
    </row>
    <row r="419" spans="2:19" ht="18" customHeight="1">
      <c r="B419" s="104">
        <v>398</v>
      </c>
      <c r="C419" s="228"/>
      <c r="D419" s="228"/>
      <c r="E419" s="228"/>
      <c r="F419" s="228"/>
      <c r="G419" s="228"/>
      <c r="H419" s="228"/>
      <c r="I419" s="228"/>
      <c r="J419" s="108"/>
      <c r="K419" s="108"/>
      <c r="L419" s="128" t="str">
        <f>IF(ISBLANK(C419),"",IF(Q419=$O$9,SUMIFS('LISTA DE INVENTARIO'!$K$22:$K1220,'LISTA DE INVENTARIO'!$C$22:$C1220,C419,$Q$22:$Q1220,$O$9)-SUMIFS('SEGUIMIENTO DE INVENTARIO'!$L$21:$L1421,'SEGUIMIENTO DE INVENTARIO'!$C$21:$C1421,C419),SUMIFS('LISTA DE INVENTARIO'!$K$22:$K1220,'LISTA DE INVENTARIO'!$C$22:$C1220,C419,$Q$22:$Q1220,$O$9)-SUMIFS('SEGUIMIENTO DE INVENTARIO'!$L$21:$L1421,'SEGUIMIENTO DE INVENTARIO'!$C$21:$C1421,C419)))</f>
        <v/>
      </c>
      <c r="M419" s="106"/>
      <c r="N419" s="130" t="str">
        <f t="shared" si="16"/>
        <v xml:space="preserve"> </v>
      </c>
      <c r="O419" s="129" t="str">
        <f t="shared" si="17"/>
        <v xml:space="preserve"> </v>
      </c>
      <c r="P419" s="107"/>
      <c r="Q419" s="108"/>
      <c r="R419" s="128" t="str">
        <f ca="1"/>
        <v/>
      </c>
      <c r="S419" s="109"/>
    </row>
    <row r="420" spans="2:19" ht="18" customHeight="1">
      <c r="B420" s="104">
        <v>399</v>
      </c>
      <c r="C420" s="228"/>
      <c r="D420" s="228"/>
      <c r="E420" s="228"/>
      <c r="F420" s="228"/>
      <c r="G420" s="228"/>
      <c r="H420" s="228"/>
      <c r="I420" s="228"/>
      <c r="J420" s="108"/>
      <c r="K420" s="108"/>
      <c r="L420" s="128" t="str">
        <f>IF(ISBLANK(C420),"",IF(Q420=$O$9,SUMIFS('LISTA DE INVENTARIO'!$K$22:$K1221,'LISTA DE INVENTARIO'!$C$22:$C1221,C420,$Q$22:$Q1221,$O$9)-SUMIFS('SEGUIMIENTO DE INVENTARIO'!$L$21:$L1422,'SEGUIMIENTO DE INVENTARIO'!$C$21:$C1422,C420),SUMIFS('LISTA DE INVENTARIO'!$K$22:$K1221,'LISTA DE INVENTARIO'!$C$22:$C1221,C420,$Q$22:$Q1221,$O$9)-SUMIFS('SEGUIMIENTO DE INVENTARIO'!$L$21:$L1422,'SEGUIMIENTO DE INVENTARIO'!$C$21:$C1422,C420)))</f>
        <v/>
      </c>
      <c r="M420" s="106"/>
      <c r="N420" s="130" t="str">
        <f t="shared" si="16"/>
        <v xml:space="preserve"> </v>
      </c>
      <c r="O420" s="129" t="str">
        <f t="shared" si="17"/>
        <v xml:space="preserve"> </v>
      </c>
      <c r="P420" s="107"/>
      <c r="Q420" s="108"/>
      <c r="R420" s="128" t="str">
        <f ca="1"/>
        <v/>
      </c>
      <c r="S420" s="109"/>
    </row>
    <row r="421" spans="2:19" ht="18" customHeight="1">
      <c r="B421" s="104">
        <v>400</v>
      </c>
      <c r="C421" s="228"/>
      <c r="D421" s="228"/>
      <c r="E421" s="228"/>
      <c r="F421" s="228"/>
      <c r="G421" s="228"/>
      <c r="H421" s="228"/>
      <c r="I421" s="228"/>
      <c r="J421" s="108"/>
      <c r="K421" s="108"/>
      <c r="L421" s="128" t="str">
        <f>IF(ISBLANK(C421),"",IF(Q421=$O$9,SUMIFS('LISTA DE INVENTARIO'!$K$22:$K1222,'LISTA DE INVENTARIO'!$C$22:$C1222,C421,$Q$22:$Q1222,$O$9)-SUMIFS('SEGUIMIENTO DE INVENTARIO'!$L$21:$L1423,'SEGUIMIENTO DE INVENTARIO'!$C$21:$C1423,C421),SUMIFS('LISTA DE INVENTARIO'!$K$22:$K1222,'LISTA DE INVENTARIO'!$C$22:$C1222,C421,$Q$22:$Q1222,$O$9)-SUMIFS('SEGUIMIENTO DE INVENTARIO'!$L$21:$L1423,'SEGUIMIENTO DE INVENTARIO'!$C$21:$C1423,C421)))</f>
        <v/>
      </c>
      <c r="M421" s="106"/>
      <c r="N421" s="130" t="str">
        <f t="shared" si="16"/>
        <v xml:space="preserve"> </v>
      </c>
      <c r="O421" s="129" t="str">
        <f t="shared" si="17"/>
        <v xml:space="preserve"> </v>
      </c>
      <c r="P421" s="107"/>
      <c r="Q421" s="108"/>
      <c r="R421" s="128" t="str">
        <f ca="1"/>
        <v/>
      </c>
      <c r="S421" s="109"/>
    </row>
    <row r="422" spans="2:19" ht="18" customHeight="1">
      <c r="B422" s="104">
        <v>401</v>
      </c>
      <c r="C422" s="228"/>
      <c r="D422" s="228"/>
      <c r="E422" s="228"/>
      <c r="F422" s="228"/>
      <c r="G422" s="228"/>
      <c r="H422" s="228"/>
      <c r="I422" s="228"/>
      <c r="J422" s="108"/>
      <c r="K422" s="108"/>
      <c r="L422" s="128" t="str">
        <f>IF(ISBLANK(C422),"",IF(Q422=$O$9,SUMIFS('LISTA DE INVENTARIO'!$K$22:$K1223,'LISTA DE INVENTARIO'!$C$22:$C1223,C422,$Q$22:$Q1223,$O$9)-SUMIFS('SEGUIMIENTO DE INVENTARIO'!$L$21:$L1424,'SEGUIMIENTO DE INVENTARIO'!$C$21:$C1424,C422),SUMIFS('LISTA DE INVENTARIO'!$K$22:$K1223,'LISTA DE INVENTARIO'!$C$22:$C1223,C422,$Q$22:$Q1223,$O$9)-SUMIFS('SEGUIMIENTO DE INVENTARIO'!$L$21:$L1424,'SEGUIMIENTO DE INVENTARIO'!$C$21:$C1424,C422)))</f>
        <v/>
      </c>
      <c r="M422" s="106"/>
      <c r="N422" s="130" t="str">
        <f t="shared" si="16"/>
        <v xml:space="preserve"> </v>
      </c>
      <c r="O422" s="129" t="str">
        <f t="shared" si="17"/>
        <v xml:space="preserve"> </v>
      </c>
      <c r="P422" s="107"/>
      <c r="Q422" s="108"/>
      <c r="R422" s="128" t="str">
        <f ca="1"/>
        <v/>
      </c>
      <c r="S422" s="109"/>
    </row>
    <row r="423" spans="2:19" ht="18" customHeight="1">
      <c r="B423" s="104">
        <v>402</v>
      </c>
      <c r="C423" s="228"/>
      <c r="D423" s="228"/>
      <c r="E423" s="228"/>
      <c r="F423" s="228"/>
      <c r="G423" s="228"/>
      <c r="H423" s="228"/>
      <c r="I423" s="228"/>
      <c r="J423" s="108"/>
      <c r="K423" s="108"/>
      <c r="L423" s="128" t="str">
        <f>IF(ISBLANK(C423),"",IF(Q423=$O$9,SUMIFS('LISTA DE INVENTARIO'!$K$22:$K1224,'LISTA DE INVENTARIO'!$C$22:$C1224,C423,$Q$22:$Q1224,$O$9)-SUMIFS('SEGUIMIENTO DE INVENTARIO'!$L$21:$L1425,'SEGUIMIENTO DE INVENTARIO'!$C$21:$C1425,C423),SUMIFS('LISTA DE INVENTARIO'!$K$22:$K1224,'LISTA DE INVENTARIO'!$C$22:$C1224,C423,$Q$22:$Q1224,$O$9)-SUMIFS('SEGUIMIENTO DE INVENTARIO'!$L$21:$L1425,'SEGUIMIENTO DE INVENTARIO'!$C$21:$C1425,C423)))</f>
        <v/>
      </c>
      <c r="M423" s="106"/>
      <c r="N423" s="130" t="str">
        <f t="shared" si="16"/>
        <v xml:space="preserve"> </v>
      </c>
      <c r="O423" s="129" t="str">
        <f t="shared" si="17"/>
        <v xml:space="preserve"> </v>
      </c>
      <c r="P423" s="107"/>
      <c r="Q423" s="108"/>
      <c r="R423" s="128" t="str">
        <f ca="1"/>
        <v/>
      </c>
      <c r="S423" s="109"/>
    </row>
    <row r="424" spans="2:19" ht="18" customHeight="1">
      <c r="B424" s="104">
        <v>403</v>
      </c>
      <c r="C424" s="228"/>
      <c r="D424" s="228"/>
      <c r="E424" s="228"/>
      <c r="F424" s="228"/>
      <c r="G424" s="228"/>
      <c r="H424" s="228"/>
      <c r="I424" s="228"/>
      <c r="J424" s="108"/>
      <c r="K424" s="108"/>
      <c r="L424" s="128" t="str">
        <f>IF(ISBLANK(C424),"",IF(Q424=$O$9,SUMIFS('LISTA DE INVENTARIO'!$K$22:$K1225,'LISTA DE INVENTARIO'!$C$22:$C1225,C424,$Q$22:$Q1225,$O$9)-SUMIFS('SEGUIMIENTO DE INVENTARIO'!$L$21:$L1426,'SEGUIMIENTO DE INVENTARIO'!$C$21:$C1426,C424),SUMIFS('LISTA DE INVENTARIO'!$K$22:$K1225,'LISTA DE INVENTARIO'!$C$22:$C1225,C424,$Q$22:$Q1225,$O$9)-SUMIFS('SEGUIMIENTO DE INVENTARIO'!$L$21:$L1426,'SEGUIMIENTO DE INVENTARIO'!$C$21:$C1426,C424)))</f>
        <v/>
      </c>
      <c r="M424" s="106"/>
      <c r="N424" s="130" t="str">
        <f t="shared" si="16"/>
        <v xml:space="preserve"> </v>
      </c>
      <c r="O424" s="129" t="str">
        <f t="shared" si="17"/>
        <v xml:space="preserve"> </v>
      </c>
      <c r="P424" s="107"/>
      <c r="Q424" s="108"/>
      <c r="R424" s="128" t="str">
        <f ca="1"/>
        <v/>
      </c>
      <c r="S424" s="109"/>
    </row>
    <row r="425" spans="2:19" ht="18" customHeight="1">
      <c r="B425" s="104">
        <v>404</v>
      </c>
      <c r="C425" s="228"/>
      <c r="D425" s="228"/>
      <c r="E425" s="228"/>
      <c r="F425" s="228"/>
      <c r="G425" s="228"/>
      <c r="H425" s="228"/>
      <c r="I425" s="228"/>
      <c r="J425" s="108"/>
      <c r="K425" s="108"/>
      <c r="L425" s="128" t="str">
        <f>IF(ISBLANK(C425),"",IF(Q425=$O$9,SUMIFS('LISTA DE INVENTARIO'!$K$22:$K1226,'LISTA DE INVENTARIO'!$C$22:$C1226,C425,$Q$22:$Q1226,$O$9)-SUMIFS('SEGUIMIENTO DE INVENTARIO'!$L$21:$L1427,'SEGUIMIENTO DE INVENTARIO'!$C$21:$C1427,C425),SUMIFS('LISTA DE INVENTARIO'!$K$22:$K1226,'LISTA DE INVENTARIO'!$C$22:$C1226,C425,$Q$22:$Q1226,$O$9)-SUMIFS('SEGUIMIENTO DE INVENTARIO'!$L$21:$L1427,'SEGUIMIENTO DE INVENTARIO'!$C$21:$C1427,C425)))</f>
        <v/>
      </c>
      <c r="M425" s="106"/>
      <c r="N425" s="130" t="str">
        <f t="shared" si="16"/>
        <v xml:space="preserve"> </v>
      </c>
      <c r="O425" s="129" t="str">
        <f t="shared" si="17"/>
        <v xml:space="preserve"> </v>
      </c>
      <c r="P425" s="107"/>
      <c r="Q425" s="108"/>
      <c r="R425" s="128" t="str">
        <f ca="1"/>
        <v/>
      </c>
      <c r="S425" s="109"/>
    </row>
    <row r="426" spans="2:19" ht="18" customHeight="1">
      <c r="B426" s="104">
        <v>405</v>
      </c>
      <c r="C426" s="228"/>
      <c r="D426" s="228"/>
      <c r="E426" s="228"/>
      <c r="F426" s="228"/>
      <c r="G426" s="228"/>
      <c r="H426" s="228"/>
      <c r="I426" s="228"/>
      <c r="J426" s="108"/>
      <c r="K426" s="108"/>
      <c r="L426" s="128" t="str">
        <f>IF(ISBLANK(C426),"",IF(Q426=$O$9,SUMIFS('LISTA DE INVENTARIO'!$K$22:$K1227,'LISTA DE INVENTARIO'!$C$22:$C1227,C426,$Q$22:$Q1227,$O$9)-SUMIFS('SEGUIMIENTO DE INVENTARIO'!$L$21:$L1428,'SEGUIMIENTO DE INVENTARIO'!$C$21:$C1428,C426),SUMIFS('LISTA DE INVENTARIO'!$K$22:$K1227,'LISTA DE INVENTARIO'!$C$22:$C1227,C426,$Q$22:$Q1227,$O$9)-SUMIFS('SEGUIMIENTO DE INVENTARIO'!$L$21:$L1428,'SEGUIMIENTO DE INVENTARIO'!$C$21:$C1428,C426)))</f>
        <v/>
      </c>
      <c r="M426" s="106"/>
      <c r="N426" s="130" t="str">
        <f t="shared" si="16"/>
        <v xml:space="preserve"> </v>
      </c>
      <c r="O426" s="129" t="str">
        <f t="shared" si="17"/>
        <v xml:space="preserve"> </v>
      </c>
      <c r="P426" s="107"/>
      <c r="Q426" s="108"/>
      <c r="R426" s="128" t="str">
        <f ca="1"/>
        <v/>
      </c>
      <c r="S426" s="109"/>
    </row>
    <row r="427" spans="2:19" ht="18" customHeight="1">
      <c r="B427" s="104">
        <v>406</v>
      </c>
      <c r="C427" s="228"/>
      <c r="D427" s="228"/>
      <c r="E427" s="228"/>
      <c r="F427" s="228"/>
      <c r="G427" s="228"/>
      <c r="H427" s="228"/>
      <c r="I427" s="228"/>
      <c r="J427" s="108"/>
      <c r="K427" s="108"/>
      <c r="L427" s="128" t="str">
        <f>IF(ISBLANK(C427),"",IF(Q427=$O$9,SUMIFS('LISTA DE INVENTARIO'!$K$22:$K1228,'LISTA DE INVENTARIO'!$C$22:$C1228,C427,$Q$22:$Q1228,$O$9)-SUMIFS('SEGUIMIENTO DE INVENTARIO'!$L$21:$L1429,'SEGUIMIENTO DE INVENTARIO'!$C$21:$C1429,C427),SUMIFS('LISTA DE INVENTARIO'!$K$22:$K1228,'LISTA DE INVENTARIO'!$C$22:$C1228,C427,$Q$22:$Q1228,$O$9)-SUMIFS('SEGUIMIENTO DE INVENTARIO'!$L$21:$L1429,'SEGUIMIENTO DE INVENTARIO'!$C$21:$C1429,C427)))</f>
        <v/>
      </c>
      <c r="M427" s="106"/>
      <c r="N427" s="130" t="str">
        <f t="shared" si="16"/>
        <v xml:space="preserve"> </v>
      </c>
      <c r="O427" s="129" t="str">
        <f t="shared" si="17"/>
        <v xml:space="preserve"> </v>
      </c>
      <c r="P427" s="107"/>
      <c r="Q427" s="108"/>
      <c r="R427" s="128" t="str">
        <f ca="1"/>
        <v/>
      </c>
      <c r="S427" s="109"/>
    </row>
    <row r="428" spans="2:19" ht="18" customHeight="1">
      <c r="B428" s="104">
        <v>407</v>
      </c>
      <c r="C428" s="228"/>
      <c r="D428" s="228"/>
      <c r="E428" s="228"/>
      <c r="F428" s="228"/>
      <c r="G428" s="228"/>
      <c r="H428" s="228"/>
      <c r="I428" s="228"/>
      <c r="J428" s="108"/>
      <c r="K428" s="108"/>
      <c r="L428" s="128" t="str">
        <f>IF(ISBLANK(C428),"",IF(Q428=$O$9,SUMIFS('LISTA DE INVENTARIO'!$K$22:$K1229,'LISTA DE INVENTARIO'!$C$22:$C1229,C428,$Q$22:$Q1229,$O$9)-SUMIFS('SEGUIMIENTO DE INVENTARIO'!$L$21:$L1430,'SEGUIMIENTO DE INVENTARIO'!$C$21:$C1430,C428),SUMIFS('LISTA DE INVENTARIO'!$K$22:$K1229,'LISTA DE INVENTARIO'!$C$22:$C1229,C428,$Q$22:$Q1229,$O$9)-SUMIFS('SEGUIMIENTO DE INVENTARIO'!$L$21:$L1430,'SEGUIMIENTO DE INVENTARIO'!$C$21:$C1430,C428)))</f>
        <v/>
      </c>
      <c r="M428" s="106"/>
      <c r="N428" s="130" t="str">
        <f t="shared" si="16"/>
        <v xml:space="preserve"> </v>
      </c>
      <c r="O428" s="129" t="str">
        <f t="shared" si="17"/>
        <v xml:space="preserve"> </v>
      </c>
      <c r="P428" s="107"/>
      <c r="Q428" s="108"/>
      <c r="R428" s="128" t="str">
        <f ca="1"/>
        <v/>
      </c>
      <c r="S428" s="109"/>
    </row>
    <row r="429" spans="2:19" ht="18" customHeight="1">
      <c r="B429" s="104">
        <v>408</v>
      </c>
      <c r="C429" s="228"/>
      <c r="D429" s="228"/>
      <c r="E429" s="228"/>
      <c r="F429" s="228"/>
      <c r="G429" s="228"/>
      <c r="H429" s="228"/>
      <c r="I429" s="228"/>
      <c r="J429" s="108"/>
      <c r="K429" s="108"/>
      <c r="L429" s="128" t="str">
        <f>IF(ISBLANK(C429),"",IF(Q429=$O$9,SUMIFS('LISTA DE INVENTARIO'!$K$22:$K1230,'LISTA DE INVENTARIO'!$C$22:$C1230,C429,$Q$22:$Q1230,$O$9)-SUMIFS('SEGUIMIENTO DE INVENTARIO'!$L$21:$L1431,'SEGUIMIENTO DE INVENTARIO'!$C$21:$C1431,C429),SUMIFS('LISTA DE INVENTARIO'!$K$22:$K1230,'LISTA DE INVENTARIO'!$C$22:$C1230,C429,$Q$22:$Q1230,$O$9)-SUMIFS('SEGUIMIENTO DE INVENTARIO'!$L$21:$L1431,'SEGUIMIENTO DE INVENTARIO'!$C$21:$C1431,C429)))</f>
        <v/>
      </c>
      <c r="M429" s="106"/>
      <c r="N429" s="130" t="str">
        <f t="shared" si="16"/>
        <v xml:space="preserve"> </v>
      </c>
      <c r="O429" s="129" t="str">
        <f t="shared" si="17"/>
        <v xml:space="preserve"> </v>
      </c>
      <c r="P429" s="107"/>
      <c r="Q429" s="108"/>
      <c r="R429" s="128" t="str">
        <f ca="1"/>
        <v/>
      </c>
      <c r="S429" s="109"/>
    </row>
    <row r="430" spans="2:19" ht="18" customHeight="1">
      <c r="B430" s="104">
        <v>409</v>
      </c>
      <c r="C430" s="228"/>
      <c r="D430" s="228"/>
      <c r="E430" s="228"/>
      <c r="F430" s="228"/>
      <c r="G430" s="228"/>
      <c r="H430" s="228"/>
      <c r="I430" s="228"/>
      <c r="J430" s="108"/>
      <c r="K430" s="108"/>
      <c r="L430" s="128" t="str">
        <f>IF(ISBLANK(C430),"",IF(Q430=$O$9,SUMIFS('LISTA DE INVENTARIO'!$K$22:$K1231,'LISTA DE INVENTARIO'!$C$22:$C1231,C430,$Q$22:$Q1231,$O$9)-SUMIFS('SEGUIMIENTO DE INVENTARIO'!$L$21:$L1432,'SEGUIMIENTO DE INVENTARIO'!$C$21:$C1432,C430),SUMIFS('LISTA DE INVENTARIO'!$K$22:$K1231,'LISTA DE INVENTARIO'!$C$22:$C1231,C430,$Q$22:$Q1231,$O$9)-SUMIFS('SEGUIMIENTO DE INVENTARIO'!$L$21:$L1432,'SEGUIMIENTO DE INVENTARIO'!$C$21:$C1432,C430)))</f>
        <v/>
      </c>
      <c r="M430" s="106"/>
      <c r="N430" s="130" t="str">
        <f t="shared" si="16"/>
        <v xml:space="preserve"> </v>
      </c>
      <c r="O430" s="129" t="str">
        <f t="shared" si="17"/>
        <v xml:space="preserve"> </v>
      </c>
      <c r="P430" s="107"/>
      <c r="Q430" s="108"/>
      <c r="R430" s="128" t="str">
        <f ca="1"/>
        <v/>
      </c>
      <c r="S430" s="109"/>
    </row>
    <row r="431" spans="2:19" ht="18" customHeight="1">
      <c r="B431" s="104">
        <v>410</v>
      </c>
      <c r="C431" s="228"/>
      <c r="D431" s="228"/>
      <c r="E431" s="228"/>
      <c r="F431" s="228"/>
      <c r="G431" s="228"/>
      <c r="H431" s="228"/>
      <c r="I431" s="228"/>
      <c r="J431" s="108"/>
      <c r="K431" s="108"/>
      <c r="L431" s="128" t="str">
        <f>IF(ISBLANK(C431),"",IF(Q431=$O$9,SUMIFS('LISTA DE INVENTARIO'!$K$22:$K1232,'LISTA DE INVENTARIO'!$C$22:$C1232,C431,$Q$22:$Q1232,$O$9)-SUMIFS('SEGUIMIENTO DE INVENTARIO'!$L$21:$L1433,'SEGUIMIENTO DE INVENTARIO'!$C$21:$C1433,C431),SUMIFS('LISTA DE INVENTARIO'!$K$22:$K1232,'LISTA DE INVENTARIO'!$C$22:$C1232,C431,$Q$22:$Q1232,$O$9)-SUMIFS('SEGUIMIENTO DE INVENTARIO'!$L$21:$L1433,'SEGUIMIENTO DE INVENTARIO'!$C$21:$C1433,C431)))</f>
        <v/>
      </c>
      <c r="M431" s="106"/>
      <c r="N431" s="130" t="str">
        <f t="shared" si="16"/>
        <v xml:space="preserve"> </v>
      </c>
      <c r="O431" s="129" t="str">
        <f t="shared" si="17"/>
        <v xml:space="preserve"> </v>
      </c>
      <c r="P431" s="107"/>
      <c r="Q431" s="108"/>
      <c r="R431" s="128" t="str">
        <f ca="1"/>
        <v/>
      </c>
      <c r="S431" s="109"/>
    </row>
    <row r="432" spans="2:19" ht="18" customHeight="1">
      <c r="B432" s="104">
        <v>411</v>
      </c>
      <c r="C432" s="228"/>
      <c r="D432" s="228"/>
      <c r="E432" s="228"/>
      <c r="F432" s="228"/>
      <c r="G432" s="228"/>
      <c r="H432" s="228"/>
      <c r="I432" s="228"/>
      <c r="J432" s="108"/>
      <c r="K432" s="108"/>
      <c r="L432" s="128" t="str">
        <f>IF(ISBLANK(C432),"",IF(Q432=$O$9,SUMIFS('LISTA DE INVENTARIO'!$K$22:$K1233,'LISTA DE INVENTARIO'!$C$22:$C1233,C432,$Q$22:$Q1233,$O$9)-SUMIFS('SEGUIMIENTO DE INVENTARIO'!$L$21:$L1434,'SEGUIMIENTO DE INVENTARIO'!$C$21:$C1434,C432),SUMIFS('LISTA DE INVENTARIO'!$K$22:$K1233,'LISTA DE INVENTARIO'!$C$22:$C1233,C432,$Q$22:$Q1233,$O$9)-SUMIFS('SEGUIMIENTO DE INVENTARIO'!$L$21:$L1434,'SEGUIMIENTO DE INVENTARIO'!$C$21:$C1434,C432)))</f>
        <v/>
      </c>
      <c r="M432" s="106"/>
      <c r="N432" s="130" t="str">
        <f t="shared" si="16"/>
        <v xml:space="preserve"> </v>
      </c>
      <c r="O432" s="129" t="str">
        <f t="shared" si="17"/>
        <v xml:space="preserve"> </v>
      </c>
      <c r="P432" s="107"/>
      <c r="Q432" s="108"/>
      <c r="R432" s="128" t="str">
        <f ca="1"/>
        <v/>
      </c>
      <c r="S432" s="109"/>
    </row>
    <row r="433" spans="2:19" ht="18" customHeight="1">
      <c r="B433" s="104">
        <v>412</v>
      </c>
      <c r="C433" s="228"/>
      <c r="D433" s="228"/>
      <c r="E433" s="228"/>
      <c r="F433" s="228"/>
      <c r="G433" s="228"/>
      <c r="H433" s="228"/>
      <c r="I433" s="228"/>
      <c r="J433" s="108"/>
      <c r="K433" s="108"/>
      <c r="L433" s="128" t="str">
        <f>IF(ISBLANK(C433),"",IF(Q433=$O$9,SUMIFS('LISTA DE INVENTARIO'!$K$22:$K1234,'LISTA DE INVENTARIO'!$C$22:$C1234,C433,$Q$22:$Q1234,$O$9)-SUMIFS('SEGUIMIENTO DE INVENTARIO'!$L$21:$L1435,'SEGUIMIENTO DE INVENTARIO'!$C$21:$C1435,C433),SUMIFS('LISTA DE INVENTARIO'!$K$22:$K1234,'LISTA DE INVENTARIO'!$C$22:$C1234,C433,$Q$22:$Q1234,$O$9)-SUMIFS('SEGUIMIENTO DE INVENTARIO'!$L$21:$L1435,'SEGUIMIENTO DE INVENTARIO'!$C$21:$C1435,C433)))</f>
        <v/>
      </c>
      <c r="M433" s="106"/>
      <c r="N433" s="130" t="str">
        <f t="shared" si="16"/>
        <v xml:space="preserve"> </v>
      </c>
      <c r="O433" s="129" t="str">
        <f t="shared" si="17"/>
        <v xml:space="preserve"> </v>
      </c>
      <c r="P433" s="107"/>
      <c r="Q433" s="108"/>
      <c r="R433" s="128" t="str">
        <f ca="1"/>
        <v/>
      </c>
      <c r="S433" s="109"/>
    </row>
    <row r="434" spans="2:19" ht="18" customHeight="1">
      <c r="B434" s="104">
        <v>413</v>
      </c>
      <c r="C434" s="228"/>
      <c r="D434" s="228"/>
      <c r="E434" s="228"/>
      <c r="F434" s="228"/>
      <c r="G434" s="228"/>
      <c r="H434" s="228"/>
      <c r="I434" s="228"/>
      <c r="J434" s="108"/>
      <c r="K434" s="108"/>
      <c r="L434" s="128" t="str">
        <f>IF(ISBLANK(C434),"",IF(Q434=$O$9,SUMIFS('LISTA DE INVENTARIO'!$K$22:$K1235,'LISTA DE INVENTARIO'!$C$22:$C1235,C434,$Q$22:$Q1235,$O$9)-SUMIFS('SEGUIMIENTO DE INVENTARIO'!$L$21:$L1436,'SEGUIMIENTO DE INVENTARIO'!$C$21:$C1436,C434),SUMIFS('LISTA DE INVENTARIO'!$K$22:$K1235,'LISTA DE INVENTARIO'!$C$22:$C1235,C434,$Q$22:$Q1235,$O$9)-SUMIFS('SEGUIMIENTO DE INVENTARIO'!$L$21:$L1436,'SEGUIMIENTO DE INVENTARIO'!$C$21:$C1436,C434)))</f>
        <v/>
      </c>
      <c r="M434" s="106"/>
      <c r="N434" s="130" t="str">
        <f t="shared" si="16"/>
        <v xml:space="preserve"> </v>
      </c>
      <c r="O434" s="129" t="str">
        <f t="shared" si="17"/>
        <v xml:space="preserve"> </v>
      </c>
      <c r="P434" s="107"/>
      <c r="Q434" s="108"/>
      <c r="R434" s="128" t="str">
        <f ca="1"/>
        <v/>
      </c>
      <c r="S434" s="109"/>
    </row>
    <row r="435" spans="2:19" ht="18" customHeight="1">
      <c r="B435" s="104">
        <v>414</v>
      </c>
      <c r="C435" s="228"/>
      <c r="D435" s="228"/>
      <c r="E435" s="228"/>
      <c r="F435" s="228"/>
      <c r="G435" s="228"/>
      <c r="H435" s="228"/>
      <c r="I435" s="228"/>
      <c r="J435" s="108"/>
      <c r="K435" s="108"/>
      <c r="L435" s="128" t="str">
        <f>IF(ISBLANK(C435),"",IF(Q435=$O$9,SUMIFS('LISTA DE INVENTARIO'!$K$22:$K1236,'LISTA DE INVENTARIO'!$C$22:$C1236,C435,$Q$22:$Q1236,$O$9)-SUMIFS('SEGUIMIENTO DE INVENTARIO'!$L$21:$L1437,'SEGUIMIENTO DE INVENTARIO'!$C$21:$C1437,C435),SUMIFS('LISTA DE INVENTARIO'!$K$22:$K1236,'LISTA DE INVENTARIO'!$C$22:$C1236,C435,$Q$22:$Q1236,$O$9)-SUMIFS('SEGUIMIENTO DE INVENTARIO'!$L$21:$L1437,'SEGUIMIENTO DE INVENTARIO'!$C$21:$C1437,C435)))</f>
        <v/>
      </c>
      <c r="M435" s="106"/>
      <c r="N435" s="130" t="str">
        <f t="shared" si="16"/>
        <v xml:space="preserve"> </v>
      </c>
      <c r="O435" s="129" t="str">
        <f t="shared" si="17"/>
        <v xml:space="preserve"> </v>
      </c>
      <c r="P435" s="107"/>
      <c r="Q435" s="108"/>
      <c r="R435" s="128" t="str">
        <f ca="1"/>
        <v/>
      </c>
      <c r="S435" s="109"/>
    </row>
    <row r="436" spans="2:19" ht="18" customHeight="1">
      <c r="B436" s="104">
        <v>415</v>
      </c>
      <c r="C436" s="228"/>
      <c r="D436" s="228"/>
      <c r="E436" s="228"/>
      <c r="F436" s="228"/>
      <c r="G436" s="228"/>
      <c r="H436" s="228"/>
      <c r="I436" s="228"/>
      <c r="J436" s="108"/>
      <c r="K436" s="108"/>
      <c r="L436" s="128" t="str">
        <f>IF(ISBLANK(C436),"",IF(Q436=$O$9,SUMIFS('LISTA DE INVENTARIO'!$K$22:$K1237,'LISTA DE INVENTARIO'!$C$22:$C1237,C436,$Q$22:$Q1237,$O$9)-SUMIFS('SEGUIMIENTO DE INVENTARIO'!$L$21:$L1438,'SEGUIMIENTO DE INVENTARIO'!$C$21:$C1438,C436),SUMIFS('LISTA DE INVENTARIO'!$K$22:$K1237,'LISTA DE INVENTARIO'!$C$22:$C1237,C436,$Q$22:$Q1237,$O$9)-SUMIFS('SEGUIMIENTO DE INVENTARIO'!$L$21:$L1438,'SEGUIMIENTO DE INVENTARIO'!$C$21:$C1438,C436)))</f>
        <v/>
      </c>
      <c r="M436" s="106"/>
      <c r="N436" s="130" t="str">
        <f t="shared" si="16"/>
        <v xml:space="preserve"> </v>
      </c>
      <c r="O436" s="129" t="str">
        <f t="shared" si="17"/>
        <v xml:space="preserve"> </v>
      </c>
      <c r="P436" s="107"/>
      <c r="Q436" s="108"/>
      <c r="R436" s="128" t="str">
        <f ca="1"/>
        <v/>
      </c>
      <c r="S436" s="109"/>
    </row>
    <row r="437" spans="2:19" ht="18" customHeight="1">
      <c r="B437" s="104">
        <v>416</v>
      </c>
      <c r="C437" s="228"/>
      <c r="D437" s="228"/>
      <c r="E437" s="228"/>
      <c r="F437" s="228"/>
      <c r="G437" s="228"/>
      <c r="H437" s="228"/>
      <c r="I437" s="228"/>
      <c r="J437" s="108"/>
      <c r="K437" s="108"/>
      <c r="L437" s="128" t="str">
        <f>IF(ISBLANK(C437),"",IF(Q437=$O$9,SUMIFS('LISTA DE INVENTARIO'!$K$22:$K1238,'LISTA DE INVENTARIO'!$C$22:$C1238,C437,$Q$22:$Q1238,$O$9)-SUMIFS('SEGUIMIENTO DE INVENTARIO'!$L$21:$L1439,'SEGUIMIENTO DE INVENTARIO'!$C$21:$C1439,C437),SUMIFS('LISTA DE INVENTARIO'!$K$22:$K1238,'LISTA DE INVENTARIO'!$C$22:$C1238,C437,$Q$22:$Q1238,$O$9)-SUMIFS('SEGUIMIENTO DE INVENTARIO'!$L$21:$L1439,'SEGUIMIENTO DE INVENTARIO'!$C$21:$C1439,C437)))</f>
        <v/>
      </c>
      <c r="M437" s="106"/>
      <c r="N437" s="130" t="str">
        <f t="shared" si="16"/>
        <v xml:space="preserve"> </v>
      </c>
      <c r="O437" s="129" t="str">
        <f t="shared" si="17"/>
        <v xml:space="preserve"> </v>
      </c>
      <c r="P437" s="107"/>
      <c r="Q437" s="108"/>
      <c r="R437" s="128" t="str">
        <f ca="1"/>
        <v/>
      </c>
      <c r="S437" s="109"/>
    </row>
    <row r="438" spans="2:19" ht="18" customHeight="1">
      <c r="B438" s="104">
        <v>417</v>
      </c>
      <c r="C438" s="228"/>
      <c r="D438" s="228"/>
      <c r="E438" s="228"/>
      <c r="F438" s="228"/>
      <c r="G438" s="228"/>
      <c r="H438" s="228"/>
      <c r="I438" s="228"/>
      <c r="J438" s="108"/>
      <c r="K438" s="108"/>
      <c r="L438" s="128" t="str">
        <f>IF(ISBLANK(C438),"",IF(Q438=$O$9,SUMIFS('LISTA DE INVENTARIO'!$K$22:$K1239,'LISTA DE INVENTARIO'!$C$22:$C1239,C438,$Q$22:$Q1239,$O$9)-SUMIFS('SEGUIMIENTO DE INVENTARIO'!$L$21:$L1440,'SEGUIMIENTO DE INVENTARIO'!$C$21:$C1440,C438),SUMIFS('LISTA DE INVENTARIO'!$K$22:$K1239,'LISTA DE INVENTARIO'!$C$22:$C1239,C438,$Q$22:$Q1239,$O$9)-SUMIFS('SEGUIMIENTO DE INVENTARIO'!$L$21:$L1440,'SEGUIMIENTO DE INVENTARIO'!$C$21:$C1440,C438)))</f>
        <v/>
      </c>
      <c r="M438" s="106"/>
      <c r="N438" s="130" t="str">
        <f t="shared" si="16"/>
        <v xml:space="preserve"> </v>
      </c>
      <c r="O438" s="129" t="str">
        <f t="shared" si="17"/>
        <v xml:space="preserve"> </v>
      </c>
      <c r="P438" s="107"/>
      <c r="Q438" s="108"/>
      <c r="R438" s="128" t="str">
        <f ca="1"/>
        <v/>
      </c>
      <c r="S438" s="109"/>
    </row>
    <row r="439" spans="2:19" ht="18" customHeight="1">
      <c r="B439" s="104">
        <v>418</v>
      </c>
      <c r="C439" s="228"/>
      <c r="D439" s="228"/>
      <c r="E439" s="228"/>
      <c r="F439" s="228"/>
      <c r="G439" s="228"/>
      <c r="H439" s="228"/>
      <c r="I439" s="228"/>
      <c r="J439" s="108"/>
      <c r="K439" s="108"/>
      <c r="L439" s="128" t="str">
        <f>IF(ISBLANK(C439),"",IF(Q439=$O$9,SUMIFS('LISTA DE INVENTARIO'!$K$22:$K1240,'LISTA DE INVENTARIO'!$C$22:$C1240,C439,$Q$22:$Q1240,$O$9)-SUMIFS('SEGUIMIENTO DE INVENTARIO'!$L$21:$L1441,'SEGUIMIENTO DE INVENTARIO'!$C$21:$C1441,C439),SUMIFS('LISTA DE INVENTARIO'!$K$22:$K1240,'LISTA DE INVENTARIO'!$C$22:$C1240,C439,$Q$22:$Q1240,$O$9)-SUMIFS('SEGUIMIENTO DE INVENTARIO'!$L$21:$L1441,'SEGUIMIENTO DE INVENTARIO'!$C$21:$C1441,C439)))</f>
        <v/>
      </c>
      <c r="M439" s="106"/>
      <c r="N439" s="130" t="str">
        <f t="shared" si="16"/>
        <v xml:space="preserve"> </v>
      </c>
      <c r="O439" s="129" t="str">
        <f t="shared" si="17"/>
        <v xml:space="preserve"> </v>
      </c>
      <c r="P439" s="107"/>
      <c r="Q439" s="108"/>
      <c r="R439" s="128" t="str">
        <f ca="1"/>
        <v/>
      </c>
      <c r="S439" s="109"/>
    </row>
    <row r="440" spans="2:19" ht="18" customHeight="1">
      <c r="B440" s="104">
        <v>419</v>
      </c>
      <c r="C440" s="228"/>
      <c r="D440" s="228"/>
      <c r="E440" s="228"/>
      <c r="F440" s="228"/>
      <c r="G440" s="228"/>
      <c r="H440" s="228"/>
      <c r="I440" s="228"/>
      <c r="J440" s="108"/>
      <c r="K440" s="108"/>
      <c r="L440" s="128" t="str">
        <f>IF(ISBLANK(C440),"",IF(Q440=$O$9,SUMIFS('LISTA DE INVENTARIO'!$K$22:$K1241,'LISTA DE INVENTARIO'!$C$22:$C1241,C440,$Q$22:$Q1241,$O$9)-SUMIFS('SEGUIMIENTO DE INVENTARIO'!$L$21:$L1442,'SEGUIMIENTO DE INVENTARIO'!$C$21:$C1442,C440),SUMIFS('LISTA DE INVENTARIO'!$K$22:$K1241,'LISTA DE INVENTARIO'!$C$22:$C1241,C440,$Q$22:$Q1241,$O$9)-SUMIFS('SEGUIMIENTO DE INVENTARIO'!$L$21:$L1442,'SEGUIMIENTO DE INVENTARIO'!$C$21:$C1442,C440)))</f>
        <v/>
      </c>
      <c r="M440" s="106"/>
      <c r="N440" s="130" t="str">
        <f t="shared" si="16"/>
        <v xml:space="preserve"> </v>
      </c>
      <c r="O440" s="129" t="str">
        <f t="shared" si="17"/>
        <v xml:space="preserve"> </v>
      </c>
      <c r="P440" s="107"/>
      <c r="Q440" s="108"/>
      <c r="R440" s="128" t="str">
        <f ca="1"/>
        <v/>
      </c>
      <c r="S440" s="109"/>
    </row>
    <row r="441" spans="2:19" ht="18" customHeight="1">
      <c r="B441" s="104">
        <v>420</v>
      </c>
      <c r="C441" s="228"/>
      <c r="D441" s="228"/>
      <c r="E441" s="228"/>
      <c r="F441" s="228"/>
      <c r="G441" s="228"/>
      <c r="H441" s="228"/>
      <c r="I441" s="228"/>
      <c r="J441" s="108"/>
      <c r="K441" s="108"/>
      <c r="L441" s="128" t="str">
        <f>IF(ISBLANK(C441),"",IF(Q441=$O$9,SUMIFS('LISTA DE INVENTARIO'!$K$22:$K1242,'LISTA DE INVENTARIO'!$C$22:$C1242,C441,$Q$22:$Q1242,$O$9)-SUMIFS('SEGUIMIENTO DE INVENTARIO'!$L$21:$L1443,'SEGUIMIENTO DE INVENTARIO'!$C$21:$C1443,C441),SUMIFS('LISTA DE INVENTARIO'!$K$22:$K1242,'LISTA DE INVENTARIO'!$C$22:$C1242,C441,$Q$22:$Q1242,$O$9)-SUMIFS('SEGUIMIENTO DE INVENTARIO'!$L$21:$L1443,'SEGUIMIENTO DE INVENTARIO'!$C$21:$C1443,C441)))</f>
        <v/>
      </c>
      <c r="M441" s="106"/>
      <c r="N441" s="130" t="str">
        <f t="shared" si="16"/>
        <v xml:space="preserve"> </v>
      </c>
      <c r="O441" s="129" t="str">
        <f t="shared" si="17"/>
        <v xml:space="preserve"> </v>
      </c>
      <c r="P441" s="107"/>
      <c r="Q441" s="108"/>
      <c r="R441" s="128" t="str">
        <f ca="1"/>
        <v/>
      </c>
      <c r="S441" s="109"/>
    </row>
    <row r="442" spans="2:19" ht="18" customHeight="1">
      <c r="B442" s="104">
        <v>421</v>
      </c>
      <c r="C442" s="228"/>
      <c r="D442" s="228"/>
      <c r="E442" s="228"/>
      <c r="F442" s="228"/>
      <c r="G442" s="228"/>
      <c r="H442" s="228"/>
      <c r="I442" s="228"/>
      <c r="J442" s="108"/>
      <c r="K442" s="108"/>
      <c r="L442" s="128" t="str">
        <f>IF(ISBLANK(C442),"",IF(Q442=$O$9,SUMIFS('LISTA DE INVENTARIO'!$K$22:$K1243,'LISTA DE INVENTARIO'!$C$22:$C1243,C442,$Q$22:$Q1243,$O$9)-SUMIFS('SEGUIMIENTO DE INVENTARIO'!$L$21:$L1444,'SEGUIMIENTO DE INVENTARIO'!$C$21:$C1444,C442),SUMIFS('LISTA DE INVENTARIO'!$K$22:$K1243,'LISTA DE INVENTARIO'!$C$22:$C1243,C442,$Q$22:$Q1243,$O$9)-SUMIFS('SEGUIMIENTO DE INVENTARIO'!$L$21:$L1444,'SEGUIMIENTO DE INVENTARIO'!$C$21:$C1444,C442)))</f>
        <v/>
      </c>
      <c r="M442" s="106"/>
      <c r="N442" s="130" t="str">
        <f t="shared" si="16"/>
        <v xml:space="preserve"> </v>
      </c>
      <c r="O442" s="129" t="str">
        <f t="shared" si="17"/>
        <v xml:space="preserve"> </v>
      </c>
      <c r="P442" s="107"/>
      <c r="Q442" s="108"/>
      <c r="R442" s="128" t="str">
        <f ca="1"/>
        <v/>
      </c>
      <c r="S442" s="109"/>
    </row>
    <row r="443" spans="2:19" ht="18" customHeight="1">
      <c r="B443" s="104">
        <v>422</v>
      </c>
      <c r="C443" s="228"/>
      <c r="D443" s="228"/>
      <c r="E443" s="228"/>
      <c r="F443" s="228"/>
      <c r="G443" s="228"/>
      <c r="H443" s="228"/>
      <c r="I443" s="228"/>
      <c r="J443" s="108"/>
      <c r="K443" s="108"/>
      <c r="L443" s="128" t="str">
        <f>IF(ISBLANK(C443),"",IF(Q443=$O$9,SUMIFS('LISTA DE INVENTARIO'!$K$22:$K1244,'LISTA DE INVENTARIO'!$C$22:$C1244,C443,$Q$22:$Q1244,$O$9)-SUMIFS('SEGUIMIENTO DE INVENTARIO'!$L$21:$L1445,'SEGUIMIENTO DE INVENTARIO'!$C$21:$C1445,C443),SUMIFS('LISTA DE INVENTARIO'!$K$22:$K1244,'LISTA DE INVENTARIO'!$C$22:$C1244,C443,$Q$22:$Q1244,$O$9)-SUMIFS('SEGUIMIENTO DE INVENTARIO'!$L$21:$L1445,'SEGUIMIENTO DE INVENTARIO'!$C$21:$C1445,C443)))</f>
        <v/>
      </c>
      <c r="M443" s="106"/>
      <c r="N443" s="130" t="str">
        <f t="shared" si="16"/>
        <v xml:space="preserve"> </v>
      </c>
      <c r="O443" s="129" t="str">
        <f t="shared" si="17"/>
        <v xml:space="preserve"> </v>
      </c>
      <c r="P443" s="107"/>
      <c r="Q443" s="108"/>
      <c r="R443" s="128" t="str">
        <f ca="1"/>
        <v/>
      </c>
      <c r="S443" s="109"/>
    </row>
    <row r="444" spans="2:19" ht="18" customHeight="1">
      <c r="B444" s="104">
        <v>423</v>
      </c>
      <c r="C444" s="228"/>
      <c r="D444" s="228"/>
      <c r="E444" s="228"/>
      <c r="F444" s="228"/>
      <c r="G444" s="228"/>
      <c r="H444" s="228"/>
      <c r="I444" s="228"/>
      <c r="J444" s="108"/>
      <c r="K444" s="108"/>
      <c r="L444" s="128" t="str">
        <f>IF(ISBLANK(C444),"",IF(Q444=$O$9,SUMIFS('LISTA DE INVENTARIO'!$K$22:$K1245,'LISTA DE INVENTARIO'!$C$22:$C1245,C444,$Q$22:$Q1245,$O$9)-SUMIFS('SEGUIMIENTO DE INVENTARIO'!$L$21:$L1446,'SEGUIMIENTO DE INVENTARIO'!$C$21:$C1446,C444),SUMIFS('LISTA DE INVENTARIO'!$K$22:$K1245,'LISTA DE INVENTARIO'!$C$22:$C1245,C444,$Q$22:$Q1245,$O$9)-SUMIFS('SEGUIMIENTO DE INVENTARIO'!$L$21:$L1446,'SEGUIMIENTO DE INVENTARIO'!$C$21:$C1446,C444)))</f>
        <v/>
      </c>
      <c r="M444" s="106"/>
      <c r="N444" s="130" t="str">
        <f t="shared" si="16"/>
        <v xml:space="preserve"> </v>
      </c>
      <c r="O444" s="129" t="str">
        <f t="shared" si="17"/>
        <v xml:space="preserve"> </v>
      </c>
      <c r="P444" s="107"/>
      <c r="Q444" s="108"/>
      <c r="R444" s="128" t="str">
        <f ca="1"/>
        <v/>
      </c>
      <c r="S444" s="109"/>
    </row>
    <row r="445" spans="2:19" ht="18" customHeight="1">
      <c r="B445" s="104">
        <v>424</v>
      </c>
      <c r="C445" s="228"/>
      <c r="D445" s="228"/>
      <c r="E445" s="228"/>
      <c r="F445" s="228"/>
      <c r="G445" s="228"/>
      <c r="H445" s="228"/>
      <c r="I445" s="228"/>
      <c r="J445" s="108"/>
      <c r="K445" s="108"/>
      <c r="L445" s="128" t="str">
        <f>IF(ISBLANK(C445),"",IF(Q445=$O$9,SUMIFS('LISTA DE INVENTARIO'!$K$22:$K1246,'LISTA DE INVENTARIO'!$C$22:$C1246,C445,$Q$22:$Q1246,$O$9)-SUMIFS('SEGUIMIENTO DE INVENTARIO'!$L$21:$L1447,'SEGUIMIENTO DE INVENTARIO'!$C$21:$C1447,C445),SUMIFS('LISTA DE INVENTARIO'!$K$22:$K1246,'LISTA DE INVENTARIO'!$C$22:$C1246,C445,$Q$22:$Q1246,$O$9)-SUMIFS('SEGUIMIENTO DE INVENTARIO'!$L$21:$L1447,'SEGUIMIENTO DE INVENTARIO'!$C$21:$C1447,C445)))</f>
        <v/>
      </c>
      <c r="M445" s="106"/>
      <c r="N445" s="130" t="str">
        <f t="shared" si="16"/>
        <v xml:space="preserve"> </v>
      </c>
      <c r="O445" s="129" t="str">
        <f t="shared" si="17"/>
        <v xml:space="preserve"> </v>
      </c>
      <c r="P445" s="107"/>
      <c r="Q445" s="108"/>
      <c r="R445" s="128" t="str">
        <f ca="1"/>
        <v/>
      </c>
      <c r="S445" s="109"/>
    </row>
    <row r="446" spans="2:19" ht="18" customHeight="1">
      <c r="B446" s="104">
        <v>425</v>
      </c>
      <c r="C446" s="228"/>
      <c r="D446" s="228"/>
      <c r="E446" s="228"/>
      <c r="F446" s="228"/>
      <c r="G446" s="228"/>
      <c r="H446" s="228"/>
      <c r="I446" s="228"/>
      <c r="J446" s="108"/>
      <c r="K446" s="108"/>
      <c r="L446" s="128" t="str">
        <f>IF(ISBLANK(C446),"",IF(Q446=$O$9,SUMIFS('LISTA DE INVENTARIO'!$K$22:$K1247,'LISTA DE INVENTARIO'!$C$22:$C1247,C446,$Q$22:$Q1247,$O$9)-SUMIFS('SEGUIMIENTO DE INVENTARIO'!$L$21:$L1448,'SEGUIMIENTO DE INVENTARIO'!$C$21:$C1448,C446),SUMIFS('LISTA DE INVENTARIO'!$K$22:$K1247,'LISTA DE INVENTARIO'!$C$22:$C1247,C446,$Q$22:$Q1247,$O$9)-SUMIFS('SEGUIMIENTO DE INVENTARIO'!$L$21:$L1448,'SEGUIMIENTO DE INVENTARIO'!$C$21:$C1448,C446)))</f>
        <v/>
      </c>
      <c r="M446" s="106"/>
      <c r="N446" s="130" t="str">
        <f t="shared" si="16"/>
        <v xml:space="preserve"> </v>
      </c>
      <c r="O446" s="129" t="str">
        <f t="shared" si="17"/>
        <v xml:space="preserve"> </v>
      </c>
      <c r="P446" s="107"/>
      <c r="Q446" s="108"/>
      <c r="R446" s="128" t="str">
        <f ca="1"/>
        <v/>
      </c>
      <c r="S446" s="109"/>
    </row>
    <row r="447" spans="2:19" ht="18" customHeight="1">
      <c r="B447" s="104">
        <v>426</v>
      </c>
      <c r="C447" s="228"/>
      <c r="D447" s="228"/>
      <c r="E447" s="228"/>
      <c r="F447" s="228"/>
      <c r="G447" s="228"/>
      <c r="H447" s="228"/>
      <c r="I447" s="228"/>
      <c r="J447" s="108"/>
      <c r="K447" s="108"/>
      <c r="L447" s="128" t="str">
        <f>IF(ISBLANK(C447),"",IF(Q447=$O$9,SUMIFS('LISTA DE INVENTARIO'!$K$22:$K1248,'LISTA DE INVENTARIO'!$C$22:$C1248,C447,$Q$22:$Q1248,$O$9)-SUMIFS('SEGUIMIENTO DE INVENTARIO'!$L$21:$L1449,'SEGUIMIENTO DE INVENTARIO'!$C$21:$C1449,C447),SUMIFS('LISTA DE INVENTARIO'!$K$22:$K1248,'LISTA DE INVENTARIO'!$C$22:$C1248,C447,$Q$22:$Q1248,$O$9)-SUMIFS('SEGUIMIENTO DE INVENTARIO'!$L$21:$L1449,'SEGUIMIENTO DE INVENTARIO'!$C$21:$C1449,C447)))</f>
        <v/>
      </c>
      <c r="M447" s="106"/>
      <c r="N447" s="130" t="str">
        <f t="shared" si="16"/>
        <v xml:space="preserve"> </v>
      </c>
      <c r="O447" s="129" t="str">
        <f t="shared" si="17"/>
        <v xml:space="preserve"> </v>
      </c>
      <c r="P447" s="107"/>
      <c r="Q447" s="108"/>
      <c r="R447" s="128" t="str">
        <f ca="1"/>
        <v/>
      </c>
      <c r="S447" s="109"/>
    </row>
    <row r="448" spans="2:19" ht="18" customHeight="1">
      <c r="B448" s="104">
        <v>427</v>
      </c>
      <c r="C448" s="228"/>
      <c r="D448" s="228"/>
      <c r="E448" s="228"/>
      <c r="F448" s="228"/>
      <c r="G448" s="228"/>
      <c r="H448" s="228"/>
      <c r="I448" s="228"/>
      <c r="J448" s="108"/>
      <c r="K448" s="108"/>
      <c r="L448" s="128" t="str">
        <f>IF(ISBLANK(C448),"",IF(Q448=$O$9,SUMIFS('LISTA DE INVENTARIO'!$K$22:$K1249,'LISTA DE INVENTARIO'!$C$22:$C1249,C448,$Q$22:$Q1249,$O$9)-SUMIFS('SEGUIMIENTO DE INVENTARIO'!$L$21:$L1450,'SEGUIMIENTO DE INVENTARIO'!$C$21:$C1450,C448),SUMIFS('LISTA DE INVENTARIO'!$K$22:$K1249,'LISTA DE INVENTARIO'!$C$22:$C1249,C448,$Q$22:$Q1249,$O$9)-SUMIFS('SEGUIMIENTO DE INVENTARIO'!$L$21:$L1450,'SEGUIMIENTO DE INVENTARIO'!$C$21:$C1450,C448)))</f>
        <v/>
      </c>
      <c r="M448" s="106"/>
      <c r="N448" s="130" t="str">
        <f t="shared" si="16"/>
        <v xml:space="preserve"> </v>
      </c>
      <c r="O448" s="129" t="str">
        <f t="shared" si="17"/>
        <v xml:space="preserve"> </v>
      </c>
      <c r="P448" s="107"/>
      <c r="Q448" s="108"/>
      <c r="R448" s="128" t="str">
        <f ca="1"/>
        <v/>
      </c>
      <c r="S448" s="109"/>
    </row>
    <row r="449" spans="2:19" ht="18" customHeight="1">
      <c r="B449" s="104">
        <v>428</v>
      </c>
      <c r="C449" s="228"/>
      <c r="D449" s="228"/>
      <c r="E449" s="228"/>
      <c r="F449" s="228"/>
      <c r="G449" s="228"/>
      <c r="H449" s="228"/>
      <c r="I449" s="228"/>
      <c r="J449" s="108"/>
      <c r="K449" s="108"/>
      <c r="L449" s="128" t="str">
        <f>IF(ISBLANK(C449),"",IF(Q449=$O$9,SUMIFS('LISTA DE INVENTARIO'!$K$22:$K1250,'LISTA DE INVENTARIO'!$C$22:$C1250,C449,$Q$22:$Q1250,$O$9)-SUMIFS('SEGUIMIENTO DE INVENTARIO'!$L$21:$L1451,'SEGUIMIENTO DE INVENTARIO'!$C$21:$C1451,C449),SUMIFS('LISTA DE INVENTARIO'!$K$22:$K1250,'LISTA DE INVENTARIO'!$C$22:$C1250,C449,$Q$22:$Q1250,$O$9)-SUMIFS('SEGUIMIENTO DE INVENTARIO'!$L$21:$L1451,'SEGUIMIENTO DE INVENTARIO'!$C$21:$C1451,C449)))</f>
        <v/>
      </c>
      <c r="M449" s="106"/>
      <c r="N449" s="130" t="str">
        <f t="shared" si="16"/>
        <v xml:space="preserve"> </v>
      </c>
      <c r="O449" s="129" t="str">
        <f t="shared" si="17"/>
        <v xml:space="preserve"> </v>
      </c>
      <c r="P449" s="107"/>
      <c r="Q449" s="108"/>
      <c r="R449" s="128" t="str">
        <f ca="1"/>
        <v/>
      </c>
      <c r="S449" s="109"/>
    </row>
    <row r="450" spans="2:19" ht="18" customHeight="1">
      <c r="B450" s="104">
        <v>429</v>
      </c>
      <c r="C450" s="228"/>
      <c r="D450" s="228"/>
      <c r="E450" s="228"/>
      <c r="F450" s="228"/>
      <c r="G450" s="228"/>
      <c r="H450" s="228"/>
      <c r="I450" s="228"/>
      <c r="J450" s="108"/>
      <c r="K450" s="108"/>
      <c r="L450" s="128" t="str">
        <f>IF(ISBLANK(C450),"",IF(Q450=$O$9,SUMIFS('LISTA DE INVENTARIO'!$K$22:$K1251,'LISTA DE INVENTARIO'!$C$22:$C1251,C450,$Q$22:$Q1251,$O$9)-SUMIFS('SEGUIMIENTO DE INVENTARIO'!$L$21:$L1452,'SEGUIMIENTO DE INVENTARIO'!$C$21:$C1452,C450),SUMIFS('LISTA DE INVENTARIO'!$K$22:$K1251,'LISTA DE INVENTARIO'!$C$22:$C1251,C450,$Q$22:$Q1251,$O$9)-SUMIFS('SEGUIMIENTO DE INVENTARIO'!$L$21:$L1452,'SEGUIMIENTO DE INVENTARIO'!$C$21:$C1452,C450)))</f>
        <v/>
      </c>
      <c r="M450" s="106"/>
      <c r="N450" s="130" t="str">
        <f t="shared" si="16"/>
        <v xml:space="preserve"> </v>
      </c>
      <c r="O450" s="129" t="str">
        <f t="shared" si="17"/>
        <v xml:space="preserve"> </v>
      </c>
      <c r="P450" s="107"/>
      <c r="Q450" s="108"/>
      <c r="R450" s="128" t="str">
        <f ca="1"/>
        <v/>
      </c>
      <c r="S450" s="109"/>
    </row>
    <row r="451" spans="2:19" ht="18" customHeight="1">
      <c r="B451" s="104">
        <v>430</v>
      </c>
      <c r="C451" s="228"/>
      <c r="D451" s="228"/>
      <c r="E451" s="228"/>
      <c r="F451" s="228"/>
      <c r="G451" s="228"/>
      <c r="H451" s="228"/>
      <c r="I451" s="228"/>
      <c r="J451" s="108"/>
      <c r="K451" s="108"/>
      <c r="L451" s="128" t="str">
        <f>IF(ISBLANK(C451),"",IF(Q451=$O$9,SUMIFS('LISTA DE INVENTARIO'!$K$22:$K1252,'LISTA DE INVENTARIO'!$C$22:$C1252,C451,$Q$22:$Q1252,$O$9)-SUMIFS('SEGUIMIENTO DE INVENTARIO'!$L$21:$L1453,'SEGUIMIENTO DE INVENTARIO'!$C$21:$C1453,C451),SUMIFS('LISTA DE INVENTARIO'!$K$22:$K1252,'LISTA DE INVENTARIO'!$C$22:$C1252,C451,$Q$22:$Q1252,$O$9)-SUMIFS('SEGUIMIENTO DE INVENTARIO'!$L$21:$L1453,'SEGUIMIENTO DE INVENTARIO'!$C$21:$C1453,C451)))</f>
        <v/>
      </c>
      <c r="M451" s="106"/>
      <c r="N451" s="130" t="str">
        <f t="shared" si="16"/>
        <v xml:space="preserve"> </v>
      </c>
      <c r="O451" s="129" t="str">
        <f t="shared" si="17"/>
        <v xml:space="preserve"> </v>
      </c>
      <c r="P451" s="107"/>
      <c r="Q451" s="108"/>
      <c r="R451" s="128" t="str">
        <f ca="1"/>
        <v/>
      </c>
      <c r="S451" s="109"/>
    </row>
    <row r="452" spans="2:19" ht="18" customHeight="1">
      <c r="B452" s="104">
        <v>431</v>
      </c>
      <c r="C452" s="228"/>
      <c r="D452" s="228"/>
      <c r="E452" s="228"/>
      <c r="F452" s="228"/>
      <c r="G452" s="228"/>
      <c r="H452" s="228"/>
      <c r="I452" s="228"/>
      <c r="J452" s="108"/>
      <c r="K452" s="108"/>
      <c r="L452" s="128" t="str">
        <f>IF(ISBLANK(C452),"",IF(Q452=$O$9,SUMIFS('LISTA DE INVENTARIO'!$K$22:$K1253,'LISTA DE INVENTARIO'!$C$22:$C1253,C452,$Q$22:$Q1253,$O$9)-SUMIFS('SEGUIMIENTO DE INVENTARIO'!$L$21:$L1454,'SEGUIMIENTO DE INVENTARIO'!$C$21:$C1454,C452),SUMIFS('LISTA DE INVENTARIO'!$K$22:$K1253,'LISTA DE INVENTARIO'!$C$22:$C1253,C452,$Q$22:$Q1253,$O$9)-SUMIFS('SEGUIMIENTO DE INVENTARIO'!$L$21:$L1454,'SEGUIMIENTO DE INVENTARIO'!$C$21:$C1454,C452)))</f>
        <v/>
      </c>
      <c r="M452" s="106"/>
      <c r="N452" s="130" t="str">
        <f t="shared" si="16"/>
        <v xml:space="preserve"> </v>
      </c>
      <c r="O452" s="129" t="str">
        <f t="shared" si="17"/>
        <v xml:space="preserve"> </v>
      </c>
      <c r="P452" s="107"/>
      <c r="Q452" s="108"/>
      <c r="R452" s="128" t="str">
        <f ca="1"/>
        <v/>
      </c>
      <c r="S452" s="109"/>
    </row>
    <row r="453" spans="2:19" ht="18" customHeight="1">
      <c r="B453" s="104">
        <v>432</v>
      </c>
      <c r="C453" s="228"/>
      <c r="D453" s="228"/>
      <c r="E453" s="228"/>
      <c r="F453" s="228"/>
      <c r="G453" s="228"/>
      <c r="H453" s="228"/>
      <c r="I453" s="228"/>
      <c r="J453" s="108"/>
      <c r="K453" s="108"/>
      <c r="L453" s="128" t="str">
        <f>IF(ISBLANK(C453),"",IF(Q453=$O$9,SUMIFS('LISTA DE INVENTARIO'!$K$22:$K1254,'LISTA DE INVENTARIO'!$C$22:$C1254,C453,$Q$22:$Q1254,$O$9)-SUMIFS('SEGUIMIENTO DE INVENTARIO'!$L$21:$L1455,'SEGUIMIENTO DE INVENTARIO'!$C$21:$C1455,C453),SUMIFS('LISTA DE INVENTARIO'!$K$22:$K1254,'LISTA DE INVENTARIO'!$C$22:$C1254,C453,$Q$22:$Q1254,$O$9)-SUMIFS('SEGUIMIENTO DE INVENTARIO'!$L$21:$L1455,'SEGUIMIENTO DE INVENTARIO'!$C$21:$C1455,C453)))</f>
        <v/>
      </c>
      <c r="M453" s="106"/>
      <c r="N453" s="130" t="str">
        <f t="shared" si="16"/>
        <v xml:space="preserve"> </v>
      </c>
      <c r="O453" s="129" t="str">
        <f t="shared" si="17"/>
        <v xml:space="preserve"> </v>
      </c>
      <c r="P453" s="107"/>
      <c r="Q453" s="108"/>
      <c r="R453" s="128" t="str">
        <f ca="1"/>
        <v/>
      </c>
      <c r="S453" s="109"/>
    </row>
    <row r="454" spans="2:19" ht="18" customHeight="1">
      <c r="B454" s="104">
        <v>433</v>
      </c>
      <c r="C454" s="228"/>
      <c r="D454" s="228"/>
      <c r="E454" s="228"/>
      <c r="F454" s="228"/>
      <c r="G454" s="228"/>
      <c r="H454" s="228"/>
      <c r="I454" s="228"/>
      <c r="J454" s="108"/>
      <c r="K454" s="108"/>
      <c r="L454" s="128" t="str">
        <f>IF(ISBLANK(C454),"",IF(Q454=$O$9,SUMIFS('LISTA DE INVENTARIO'!$K$22:$K1255,'LISTA DE INVENTARIO'!$C$22:$C1255,C454,$Q$22:$Q1255,$O$9)-SUMIFS('SEGUIMIENTO DE INVENTARIO'!$L$21:$L1456,'SEGUIMIENTO DE INVENTARIO'!$C$21:$C1456,C454),SUMIFS('LISTA DE INVENTARIO'!$K$22:$K1255,'LISTA DE INVENTARIO'!$C$22:$C1255,C454,$Q$22:$Q1255,$O$9)-SUMIFS('SEGUIMIENTO DE INVENTARIO'!$L$21:$L1456,'SEGUIMIENTO DE INVENTARIO'!$C$21:$C1456,C454)))</f>
        <v/>
      </c>
      <c r="M454" s="106"/>
      <c r="N454" s="130" t="str">
        <f t="shared" si="16"/>
        <v xml:space="preserve"> </v>
      </c>
      <c r="O454" s="129" t="str">
        <f t="shared" si="17"/>
        <v xml:space="preserve"> </v>
      </c>
      <c r="P454" s="107"/>
      <c r="Q454" s="108"/>
      <c r="R454" s="128" t="str">
        <f ca="1"/>
        <v/>
      </c>
      <c r="S454" s="109"/>
    </row>
    <row r="455" spans="2:19" ht="18" customHeight="1">
      <c r="B455" s="104">
        <v>434</v>
      </c>
      <c r="C455" s="228"/>
      <c r="D455" s="228"/>
      <c r="E455" s="228"/>
      <c r="F455" s="228"/>
      <c r="G455" s="228"/>
      <c r="H455" s="228"/>
      <c r="I455" s="228"/>
      <c r="J455" s="108"/>
      <c r="K455" s="108"/>
      <c r="L455" s="128" t="str">
        <f>IF(ISBLANK(C455),"",IF(Q455=$O$9,SUMIFS('LISTA DE INVENTARIO'!$K$22:$K1256,'LISTA DE INVENTARIO'!$C$22:$C1256,C455,$Q$22:$Q1256,$O$9)-SUMIFS('SEGUIMIENTO DE INVENTARIO'!$L$21:$L1457,'SEGUIMIENTO DE INVENTARIO'!$C$21:$C1457,C455),SUMIFS('LISTA DE INVENTARIO'!$K$22:$K1256,'LISTA DE INVENTARIO'!$C$22:$C1256,C455,$Q$22:$Q1256,$O$9)-SUMIFS('SEGUIMIENTO DE INVENTARIO'!$L$21:$L1457,'SEGUIMIENTO DE INVENTARIO'!$C$21:$C1457,C455)))</f>
        <v/>
      </c>
      <c r="M455" s="106"/>
      <c r="N455" s="130" t="str">
        <f t="shared" si="16"/>
        <v xml:space="preserve"> </v>
      </c>
      <c r="O455" s="129" t="str">
        <f t="shared" si="17"/>
        <v xml:space="preserve"> </v>
      </c>
      <c r="P455" s="107"/>
      <c r="Q455" s="108"/>
      <c r="R455" s="128" t="str">
        <f ca="1"/>
        <v/>
      </c>
      <c r="S455" s="109"/>
    </row>
    <row r="456" spans="2:19" ht="18" customHeight="1">
      <c r="B456" s="104">
        <v>435</v>
      </c>
      <c r="C456" s="228"/>
      <c r="D456" s="228"/>
      <c r="E456" s="228"/>
      <c r="F456" s="228"/>
      <c r="G456" s="228"/>
      <c r="H456" s="228"/>
      <c r="I456" s="228"/>
      <c r="J456" s="108"/>
      <c r="K456" s="108"/>
      <c r="L456" s="128" t="str">
        <f>IF(ISBLANK(C456),"",IF(Q456=$O$9,SUMIFS('LISTA DE INVENTARIO'!$K$22:$K1257,'LISTA DE INVENTARIO'!$C$22:$C1257,C456,$Q$22:$Q1257,$O$9)-SUMIFS('SEGUIMIENTO DE INVENTARIO'!$L$21:$L1458,'SEGUIMIENTO DE INVENTARIO'!$C$21:$C1458,C456),SUMIFS('LISTA DE INVENTARIO'!$K$22:$K1257,'LISTA DE INVENTARIO'!$C$22:$C1257,C456,$Q$22:$Q1257,$O$9)-SUMIFS('SEGUIMIENTO DE INVENTARIO'!$L$21:$L1458,'SEGUIMIENTO DE INVENTARIO'!$C$21:$C1458,C456)))</f>
        <v/>
      </c>
      <c r="M456" s="106"/>
      <c r="N456" s="130" t="str">
        <f t="shared" si="16"/>
        <v xml:space="preserve"> </v>
      </c>
      <c r="O456" s="129" t="str">
        <f t="shared" si="17"/>
        <v xml:space="preserve"> </v>
      </c>
      <c r="P456" s="107"/>
      <c r="Q456" s="108"/>
      <c r="R456" s="128" t="str">
        <f ca="1"/>
        <v/>
      </c>
      <c r="S456" s="109"/>
    </row>
    <row r="457" spans="2:19" ht="18" customHeight="1">
      <c r="B457" s="104">
        <v>436</v>
      </c>
      <c r="C457" s="228"/>
      <c r="D457" s="228"/>
      <c r="E457" s="228"/>
      <c r="F457" s="228"/>
      <c r="G457" s="228"/>
      <c r="H457" s="228"/>
      <c r="I457" s="228"/>
      <c r="J457" s="108"/>
      <c r="K457" s="108"/>
      <c r="L457" s="128" t="str">
        <f>IF(ISBLANK(C457),"",IF(Q457=$O$9,SUMIFS('LISTA DE INVENTARIO'!$K$22:$K1258,'LISTA DE INVENTARIO'!$C$22:$C1258,C457,$Q$22:$Q1258,$O$9)-SUMIFS('SEGUIMIENTO DE INVENTARIO'!$L$21:$L1459,'SEGUIMIENTO DE INVENTARIO'!$C$21:$C1459,C457),SUMIFS('LISTA DE INVENTARIO'!$K$22:$K1258,'LISTA DE INVENTARIO'!$C$22:$C1258,C457,$Q$22:$Q1258,$O$9)-SUMIFS('SEGUIMIENTO DE INVENTARIO'!$L$21:$L1459,'SEGUIMIENTO DE INVENTARIO'!$C$21:$C1459,C457)))</f>
        <v/>
      </c>
      <c r="M457" s="106"/>
      <c r="N457" s="130" t="str">
        <f t="shared" si="16"/>
        <v xml:space="preserve"> </v>
      </c>
      <c r="O457" s="129" t="str">
        <f t="shared" si="17"/>
        <v xml:space="preserve"> </v>
      </c>
      <c r="P457" s="107"/>
      <c r="Q457" s="108"/>
      <c r="R457" s="128" t="str">
        <f ca="1"/>
        <v/>
      </c>
      <c r="S457" s="109"/>
    </row>
    <row r="458" spans="2:19" ht="18" customHeight="1">
      <c r="B458" s="104">
        <v>437</v>
      </c>
      <c r="C458" s="228"/>
      <c r="D458" s="228"/>
      <c r="E458" s="228"/>
      <c r="F458" s="228"/>
      <c r="G458" s="228"/>
      <c r="H458" s="228"/>
      <c r="I458" s="228"/>
      <c r="J458" s="108"/>
      <c r="K458" s="108"/>
      <c r="L458" s="128" t="str">
        <f>IF(ISBLANK(C458),"",IF(Q458=$O$9,SUMIFS('LISTA DE INVENTARIO'!$K$22:$K1259,'LISTA DE INVENTARIO'!$C$22:$C1259,C458,$Q$22:$Q1259,$O$9)-SUMIFS('SEGUIMIENTO DE INVENTARIO'!$L$21:$L1460,'SEGUIMIENTO DE INVENTARIO'!$C$21:$C1460,C458),SUMIFS('LISTA DE INVENTARIO'!$K$22:$K1259,'LISTA DE INVENTARIO'!$C$22:$C1259,C458,$Q$22:$Q1259,$O$9)-SUMIFS('SEGUIMIENTO DE INVENTARIO'!$L$21:$L1460,'SEGUIMIENTO DE INVENTARIO'!$C$21:$C1460,C458)))</f>
        <v/>
      </c>
      <c r="M458" s="106"/>
      <c r="N458" s="130" t="str">
        <f t="shared" si="16"/>
        <v xml:space="preserve"> </v>
      </c>
      <c r="O458" s="129" t="str">
        <f t="shared" si="17"/>
        <v xml:space="preserve"> </v>
      </c>
      <c r="P458" s="107"/>
      <c r="Q458" s="108"/>
      <c r="R458" s="128" t="str">
        <f ca="1"/>
        <v/>
      </c>
      <c r="S458" s="109"/>
    </row>
    <row r="459" spans="2:19" ht="18" customHeight="1">
      <c r="B459" s="104">
        <v>438</v>
      </c>
      <c r="C459" s="228"/>
      <c r="D459" s="228"/>
      <c r="E459" s="228"/>
      <c r="F459" s="228"/>
      <c r="G459" s="228"/>
      <c r="H459" s="228"/>
      <c r="I459" s="228"/>
      <c r="J459" s="108"/>
      <c r="K459" s="108"/>
      <c r="L459" s="128" t="str">
        <f>IF(ISBLANK(C459),"",IF(Q459=$O$9,SUMIFS('LISTA DE INVENTARIO'!$K$22:$K1260,'LISTA DE INVENTARIO'!$C$22:$C1260,C459,$Q$22:$Q1260,$O$9)-SUMIFS('SEGUIMIENTO DE INVENTARIO'!$L$21:$L1461,'SEGUIMIENTO DE INVENTARIO'!$C$21:$C1461,C459),SUMIFS('LISTA DE INVENTARIO'!$K$22:$K1260,'LISTA DE INVENTARIO'!$C$22:$C1260,C459,$Q$22:$Q1260,$O$9)-SUMIFS('SEGUIMIENTO DE INVENTARIO'!$L$21:$L1461,'SEGUIMIENTO DE INVENTARIO'!$C$21:$C1461,C459)))</f>
        <v/>
      </c>
      <c r="M459" s="106"/>
      <c r="N459" s="130" t="str">
        <f t="shared" si="16"/>
        <v xml:space="preserve"> </v>
      </c>
      <c r="O459" s="129" t="str">
        <f t="shared" si="17"/>
        <v xml:space="preserve"> </v>
      </c>
      <c r="P459" s="107"/>
      <c r="Q459" s="108"/>
      <c r="R459" s="128" t="str">
        <f ca="1"/>
        <v/>
      </c>
      <c r="S459" s="109"/>
    </row>
    <row r="460" spans="2:19" ht="18" customHeight="1">
      <c r="B460" s="104">
        <v>439</v>
      </c>
      <c r="C460" s="228"/>
      <c r="D460" s="228"/>
      <c r="E460" s="228"/>
      <c r="F460" s="228"/>
      <c r="G460" s="228"/>
      <c r="H460" s="228"/>
      <c r="I460" s="228"/>
      <c r="J460" s="108"/>
      <c r="K460" s="108"/>
      <c r="L460" s="128" t="str">
        <f>IF(ISBLANK(C460),"",IF(Q460=$O$9,SUMIFS('LISTA DE INVENTARIO'!$K$22:$K1261,'LISTA DE INVENTARIO'!$C$22:$C1261,C460,$Q$22:$Q1261,$O$9)-SUMIFS('SEGUIMIENTO DE INVENTARIO'!$L$21:$L1462,'SEGUIMIENTO DE INVENTARIO'!$C$21:$C1462,C460),SUMIFS('LISTA DE INVENTARIO'!$K$22:$K1261,'LISTA DE INVENTARIO'!$C$22:$C1261,C460,$Q$22:$Q1261,$O$9)-SUMIFS('SEGUIMIENTO DE INVENTARIO'!$L$21:$L1462,'SEGUIMIENTO DE INVENTARIO'!$C$21:$C1462,C460)))</f>
        <v/>
      </c>
      <c r="M460" s="106"/>
      <c r="N460" s="130" t="str">
        <f t="shared" si="16"/>
        <v xml:space="preserve"> </v>
      </c>
      <c r="O460" s="129" t="str">
        <f t="shared" si="17"/>
        <v xml:space="preserve"> </v>
      </c>
      <c r="P460" s="107"/>
      <c r="Q460" s="108"/>
      <c r="R460" s="128" t="str">
        <f ca="1"/>
        <v/>
      </c>
      <c r="S460" s="109"/>
    </row>
    <row r="461" spans="2:19" ht="18" customHeight="1">
      <c r="B461" s="104">
        <v>440</v>
      </c>
      <c r="C461" s="228"/>
      <c r="D461" s="228"/>
      <c r="E461" s="228"/>
      <c r="F461" s="228"/>
      <c r="G461" s="228"/>
      <c r="H461" s="228"/>
      <c r="I461" s="228"/>
      <c r="J461" s="108"/>
      <c r="K461" s="108"/>
      <c r="L461" s="128" t="str">
        <f>IF(ISBLANK(C461),"",IF(Q461=$O$9,SUMIFS('LISTA DE INVENTARIO'!$K$22:$K1262,'LISTA DE INVENTARIO'!$C$22:$C1262,C461,$Q$22:$Q1262,$O$9)-SUMIFS('SEGUIMIENTO DE INVENTARIO'!$L$21:$L1463,'SEGUIMIENTO DE INVENTARIO'!$C$21:$C1463,C461),SUMIFS('LISTA DE INVENTARIO'!$K$22:$K1262,'LISTA DE INVENTARIO'!$C$22:$C1262,C461,$Q$22:$Q1262,$O$9)-SUMIFS('SEGUIMIENTO DE INVENTARIO'!$L$21:$L1463,'SEGUIMIENTO DE INVENTARIO'!$C$21:$C1463,C461)))</f>
        <v/>
      </c>
      <c r="M461" s="106"/>
      <c r="N461" s="130" t="str">
        <f t="shared" si="16"/>
        <v xml:space="preserve"> </v>
      </c>
      <c r="O461" s="129" t="str">
        <f t="shared" si="17"/>
        <v xml:space="preserve"> </v>
      </c>
      <c r="P461" s="107"/>
      <c r="Q461" s="108"/>
      <c r="R461" s="128" t="str">
        <f ca="1"/>
        <v/>
      </c>
      <c r="S461" s="109"/>
    </row>
    <row r="462" spans="2:19" ht="18" customHeight="1">
      <c r="B462" s="104">
        <v>441</v>
      </c>
      <c r="C462" s="228"/>
      <c r="D462" s="228"/>
      <c r="E462" s="228"/>
      <c r="F462" s="228"/>
      <c r="G462" s="228"/>
      <c r="H462" s="228"/>
      <c r="I462" s="228"/>
      <c r="J462" s="108"/>
      <c r="K462" s="108"/>
      <c r="L462" s="128" t="str">
        <f>IF(ISBLANK(C462),"",IF(Q462=$O$9,SUMIFS('LISTA DE INVENTARIO'!$K$22:$K1263,'LISTA DE INVENTARIO'!$C$22:$C1263,C462,$Q$22:$Q1263,$O$9)-SUMIFS('SEGUIMIENTO DE INVENTARIO'!$L$21:$L1464,'SEGUIMIENTO DE INVENTARIO'!$C$21:$C1464,C462),SUMIFS('LISTA DE INVENTARIO'!$K$22:$K1263,'LISTA DE INVENTARIO'!$C$22:$C1263,C462,$Q$22:$Q1263,$O$9)-SUMIFS('SEGUIMIENTO DE INVENTARIO'!$L$21:$L1464,'SEGUIMIENTO DE INVENTARIO'!$C$21:$C1464,C462)))</f>
        <v/>
      </c>
      <c r="M462" s="106"/>
      <c r="N462" s="130" t="str">
        <f t="shared" si="16"/>
        <v xml:space="preserve"> </v>
      </c>
      <c r="O462" s="129" t="str">
        <f t="shared" si="17"/>
        <v xml:space="preserve"> </v>
      </c>
      <c r="P462" s="107"/>
      <c r="Q462" s="108"/>
      <c r="R462" s="128" t="str">
        <f ca="1"/>
        <v/>
      </c>
      <c r="S462" s="109"/>
    </row>
    <row r="463" spans="2:19" ht="18" customHeight="1">
      <c r="B463" s="104">
        <v>442</v>
      </c>
      <c r="C463" s="228"/>
      <c r="D463" s="228"/>
      <c r="E463" s="228"/>
      <c r="F463" s="228"/>
      <c r="G463" s="228"/>
      <c r="H463" s="228"/>
      <c r="I463" s="228"/>
      <c r="J463" s="108"/>
      <c r="K463" s="108"/>
      <c r="L463" s="128" t="str">
        <f>IF(ISBLANK(C463),"",IF(Q463=$O$9,SUMIFS('LISTA DE INVENTARIO'!$K$22:$K1264,'LISTA DE INVENTARIO'!$C$22:$C1264,C463,$Q$22:$Q1264,$O$9)-SUMIFS('SEGUIMIENTO DE INVENTARIO'!$L$21:$L1465,'SEGUIMIENTO DE INVENTARIO'!$C$21:$C1465,C463),SUMIFS('LISTA DE INVENTARIO'!$K$22:$K1264,'LISTA DE INVENTARIO'!$C$22:$C1264,C463,$Q$22:$Q1264,$O$9)-SUMIFS('SEGUIMIENTO DE INVENTARIO'!$L$21:$L1465,'SEGUIMIENTO DE INVENTARIO'!$C$21:$C1465,C463)))</f>
        <v/>
      </c>
      <c r="M463" s="106"/>
      <c r="N463" s="130" t="str">
        <f t="shared" si="16"/>
        <v xml:space="preserve"> </v>
      </c>
      <c r="O463" s="129" t="str">
        <f t="shared" si="17"/>
        <v xml:space="preserve"> </v>
      </c>
      <c r="P463" s="107"/>
      <c r="Q463" s="108"/>
      <c r="R463" s="128" t="str">
        <f ca="1"/>
        <v/>
      </c>
      <c r="S463" s="109"/>
    </row>
    <row r="464" spans="2:19" ht="18" customHeight="1">
      <c r="B464" s="104">
        <v>443</v>
      </c>
      <c r="C464" s="228"/>
      <c r="D464" s="228"/>
      <c r="E464" s="228"/>
      <c r="F464" s="228"/>
      <c r="G464" s="228"/>
      <c r="H464" s="228"/>
      <c r="I464" s="228"/>
      <c r="J464" s="108"/>
      <c r="K464" s="108"/>
      <c r="L464" s="128" t="str">
        <f>IF(ISBLANK(C464),"",IF(Q464=$O$9,SUMIFS('LISTA DE INVENTARIO'!$K$22:$K1265,'LISTA DE INVENTARIO'!$C$22:$C1265,C464,$Q$22:$Q1265,$O$9)-SUMIFS('SEGUIMIENTO DE INVENTARIO'!$L$21:$L1466,'SEGUIMIENTO DE INVENTARIO'!$C$21:$C1466,C464),SUMIFS('LISTA DE INVENTARIO'!$K$22:$K1265,'LISTA DE INVENTARIO'!$C$22:$C1265,C464,$Q$22:$Q1265,$O$9)-SUMIFS('SEGUIMIENTO DE INVENTARIO'!$L$21:$L1466,'SEGUIMIENTO DE INVENTARIO'!$C$21:$C1466,C464)))</f>
        <v/>
      </c>
      <c r="M464" s="106"/>
      <c r="N464" s="130" t="str">
        <f t="shared" si="16"/>
        <v xml:space="preserve"> </v>
      </c>
      <c r="O464" s="129" t="str">
        <f t="shared" si="17"/>
        <v xml:space="preserve"> </v>
      </c>
      <c r="P464" s="107"/>
      <c r="Q464" s="108"/>
      <c r="R464" s="128" t="str">
        <f ca="1"/>
        <v/>
      </c>
      <c r="S464" s="109"/>
    </row>
    <row r="465" spans="2:19" ht="18" customHeight="1">
      <c r="B465" s="104">
        <v>444</v>
      </c>
      <c r="C465" s="228"/>
      <c r="D465" s="228"/>
      <c r="E465" s="228"/>
      <c r="F465" s="228"/>
      <c r="G465" s="228"/>
      <c r="H465" s="228"/>
      <c r="I465" s="228"/>
      <c r="J465" s="108"/>
      <c r="K465" s="108"/>
      <c r="L465" s="128" t="str">
        <f>IF(ISBLANK(C465),"",IF(Q465=$O$9,SUMIFS('LISTA DE INVENTARIO'!$K$22:$K1266,'LISTA DE INVENTARIO'!$C$22:$C1266,C465,$Q$22:$Q1266,$O$9)-SUMIFS('SEGUIMIENTO DE INVENTARIO'!$L$21:$L1467,'SEGUIMIENTO DE INVENTARIO'!$C$21:$C1467,C465),SUMIFS('LISTA DE INVENTARIO'!$K$22:$K1266,'LISTA DE INVENTARIO'!$C$22:$C1266,C465,$Q$22:$Q1266,$O$9)-SUMIFS('SEGUIMIENTO DE INVENTARIO'!$L$21:$L1467,'SEGUIMIENTO DE INVENTARIO'!$C$21:$C1467,C465)))</f>
        <v/>
      </c>
      <c r="M465" s="106"/>
      <c r="N465" s="130" t="str">
        <f t="shared" si="16"/>
        <v xml:space="preserve"> </v>
      </c>
      <c r="O465" s="129" t="str">
        <f t="shared" si="17"/>
        <v xml:space="preserve"> </v>
      </c>
      <c r="P465" s="107"/>
      <c r="Q465" s="108"/>
      <c r="R465" s="128" t="str">
        <f ca="1"/>
        <v/>
      </c>
      <c r="S465" s="109"/>
    </row>
    <row r="466" spans="2:19" ht="18" customHeight="1">
      <c r="B466" s="104">
        <v>445</v>
      </c>
      <c r="C466" s="228"/>
      <c r="D466" s="228"/>
      <c r="E466" s="228"/>
      <c r="F466" s="228"/>
      <c r="G466" s="228"/>
      <c r="H466" s="228"/>
      <c r="I466" s="228"/>
      <c r="J466" s="108"/>
      <c r="K466" s="108"/>
      <c r="L466" s="128" t="str">
        <f>IF(ISBLANK(C466),"",IF(Q466=$O$9,SUMIFS('LISTA DE INVENTARIO'!$K$22:$K1267,'LISTA DE INVENTARIO'!$C$22:$C1267,C466,$Q$22:$Q1267,$O$9)-SUMIFS('SEGUIMIENTO DE INVENTARIO'!$L$21:$L1468,'SEGUIMIENTO DE INVENTARIO'!$C$21:$C1468,C466),SUMIFS('LISTA DE INVENTARIO'!$K$22:$K1267,'LISTA DE INVENTARIO'!$C$22:$C1267,C466,$Q$22:$Q1267,$O$9)-SUMIFS('SEGUIMIENTO DE INVENTARIO'!$L$21:$L1468,'SEGUIMIENTO DE INVENTARIO'!$C$21:$C1468,C466)))</f>
        <v/>
      </c>
      <c r="M466" s="106"/>
      <c r="N466" s="130" t="str">
        <f t="shared" si="16"/>
        <v xml:space="preserve"> </v>
      </c>
      <c r="O466" s="129" t="str">
        <f t="shared" si="17"/>
        <v xml:space="preserve"> </v>
      </c>
      <c r="P466" s="107"/>
      <c r="Q466" s="108"/>
      <c r="R466" s="128" t="str">
        <f ca="1"/>
        <v/>
      </c>
      <c r="S466" s="109"/>
    </row>
    <row r="467" spans="2:19" ht="18" customHeight="1">
      <c r="B467" s="104">
        <v>446</v>
      </c>
      <c r="C467" s="228"/>
      <c r="D467" s="228"/>
      <c r="E467" s="228"/>
      <c r="F467" s="228"/>
      <c r="G467" s="228"/>
      <c r="H467" s="228"/>
      <c r="I467" s="228"/>
      <c r="J467" s="108"/>
      <c r="K467" s="108"/>
      <c r="L467" s="128" t="str">
        <f>IF(ISBLANK(C467),"",IF(Q467=$O$9,SUMIFS('LISTA DE INVENTARIO'!$K$22:$K1268,'LISTA DE INVENTARIO'!$C$22:$C1268,C467,$Q$22:$Q1268,$O$9)-SUMIFS('SEGUIMIENTO DE INVENTARIO'!$L$21:$L1469,'SEGUIMIENTO DE INVENTARIO'!$C$21:$C1469,C467),SUMIFS('LISTA DE INVENTARIO'!$K$22:$K1268,'LISTA DE INVENTARIO'!$C$22:$C1268,C467,$Q$22:$Q1268,$O$9)-SUMIFS('SEGUIMIENTO DE INVENTARIO'!$L$21:$L1469,'SEGUIMIENTO DE INVENTARIO'!$C$21:$C1469,C467)))</f>
        <v/>
      </c>
      <c r="M467" s="106"/>
      <c r="N467" s="130" t="str">
        <f t="shared" si="16"/>
        <v xml:space="preserve"> </v>
      </c>
      <c r="O467" s="129" t="str">
        <f t="shared" si="17"/>
        <v xml:space="preserve"> </v>
      </c>
      <c r="P467" s="107"/>
      <c r="Q467" s="108"/>
      <c r="R467" s="128" t="str">
        <f ca="1"/>
        <v/>
      </c>
      <c r="S467" s="109"/>
    </row>
    <row r="468" spans="2:19" ht="18" customHeight="1">
      <c r="B468" s="104">
        <v>447</v>
      </c>
      <c r="C468" s="228"/>
      <c r="D468" s="228"/>
      <c r="E468" s="228"/>
      <c r="F468" s="228"/>
      <c r="G468" s="228"/>
      <c r="H468" s="228"/>
      <c r="I468" s="228"/>
      <c r="J468" s="108"/>
      <c r="K468" s="108"/>
      <c r="L468" s="128" t="str">
        <f>IF(ISBLANK(C468),"",IF(Q468=$O$9,SUMIFS('LISTA DE INVENTARIO'!$K$22:$K1269,'LISTA DE INVENTARIO'!$C$22:$C1269,C468,$Q$22:$Q1269,$O$9)-SUMIFS('SEGUIMIENTO DE INVENTARIO'!$L$21:$L1470,'SEGUIMIENTO DE INVENTARIO'!$C$21:$C1470,C468),SUMIFS('LISTA DE INVENTARIO'!$K$22:$K1269,'LISTA DE INVENTARIO'!$C$22:$C1269,C468,$Q$22:$Q1269,$O$9)-SUMIFS('SEGUIMIENTO DE INVENTARIO'!$L$21:$L1470,'SEGUIMIENTO DE INVENTARIO'!$C$21:$C1470,C468)))</f>
        <v/>
      </c>
      <c r="M468" s="106"/>
      <c r="N468" s="130" t="str">
        <f t="shared" si="16"/>
        <v xml:space="preserve"> </v>
      </c>
      <c r="O468" s="129" t="str">
        <f t="shared" si="17"/>
        <v xml:space="preserve"> </v>
      </c>
      <c r="P468" s="107"/>
      <c r="Q468" s="108"/>
      <c r="R468" s="128" t="str">
        <f ca="1"/>
        <v/>
      </c>
      <c r="S468" s="109"/>
    </row>
    <row r="469" spans="2:19" ht="18" customHeight="1">
      <c r="B469" s="104">
        <v>448</v>
      </c>
      <c r="C469" s="228"/>
      <c r="D469" s="228"/>
      <c r="E469" s="228"/>
      <c r="F469" s="228"/>
      <c r="G469" s="228"/>
      <c r="H469" s="228"/>
      <c r="I469" s="228"/>
      <c r="J469" s="108"/>
      <c r="K469" s="108"/>
      <c r="L469" s="128" t="str">
        <f>IF(ISBLANK(C469),"",IF(Q469=$O$9,SUMIFS('LISTA DE INVENTARIO'!$K$22:$K1270,'LISTA DE INVENTARIO'!$C$22:$C1270,C469,$Q$22:$Q1270,$O$9)-SUMIFS('SEGUIMIENTO DE INVENTARIO'!$L$21:$L1471,'SEGUIMIENTO DE INVENTARIO'!$C$21:$C1471,C469),SUMIFS('LISTA DE INVENTARIO'!$K$22:$K1270,'LISTA DE INVENTARIO'!$C$22:$C1270,C469,$Q$22:$Q1270,$O$9)-SUMIFS('SEGUIMIENTO DE INVENTARIO'!$L$21:$L1471,'SEGUIMIENTO DE INVENTARIO'!$C$21:$C1471,C469)))</f>
        <v/>
      </c>
      <c r="M469" s="106"/>
      <c r="N469" s="130" t="str">
        <f t="shared" si="16"/>
        <v xml:space="preserve"> </v>
      </c>
      <c r="O469" s="129" t="str">
        <f t="shared" si="17"/>
        <v xml:space="preserve"> </v>
      </c>
      <c r="P469" s="107"/>
      <c r="Q469" s="108"/>
      <c r="R469" s="128" t="str">
        <f ca="1"/>
        <v/>
      </c>
      <c r="S469" s="109"/>
    </row>
    <row r="470" spans="2:19" ht="18" customHeight="1">
      <c r="B470" s="104">
        <v>449</v>
      </c>
      <c r="C470" s="228"/>
      <c r="D470" s="228"/>
      <c r="E470" s="228"/>
      <c r="F470" s="228"/>
      <c r="G470" s="228"/>
      <c r="H470" s="228"/>
      <c r="I470" s="228"/>
      <c r="J470" s="108"/>
      <c r="K470" s="108"/>
      <c r="L470" s="128" t="str">
        <f>IF(ISBLANK(C470),"",IF(Q470=$O$9,SUMIFS('LISTA DE INVENTARIO'!$K$22:$K1271,'LISTA DE INVENTARIO'!$C$22:$C1271,C470,$Q$22:$Q1271,$O$9)-SUMIFS('SEGUIMIENTO DE INVENTARIO'!$L$21:$L1472,'SEGUIMIENTO DE INVENTARIO'!$C$21:$C1472,C470),SUMIFS('LISTA DE INVENTARIO'!$K$22:$K1271,'LISTA DE INVENTARIO'!$C$22:$C1271,C470,$Q$22:$Q1271,$O$9)-SUMIFS('SEGUIMIENTO DE INVENTARIO'!$L$21:$L1472,'SEGUIMIENTO DE INVENTARIO'!$C$21:$C1472,C470)))</f>
        <v/>
      </c>
      <c r="M470" s="106"/>
      <c r="N470" s="130" t="str">
        <f t="shared" si="16"/>
        <v xml:space="preserve"> </v>
      </c>
      <c r="O470" s="129" t="str">
        <f t="shared" si="17"/>
        <v xml:space="preserve"> </v>
      </c>
      <c r="P470" s="107"/>
      <c r="Q470" s="108"/>
      <c r="R470" s="128" t="str">
        <f ca="1"/>
        <v/>
      </c>
      <c r="S470" s="109"/>
    </row>
    <row r="471" spans="2:19" ht="18" customHeight="1">
      <c r="B471" s="104">
        <v>450</v>
      </c>
      <c r="C471" s="228"/>
      <c r="D471" s="228"/>
      <c r="E471" s="228"/>
      <c r="F471" s="228"/>
      <c r="G471" s="228"/>
      <c r="H471" s="228"/>
      <c r="I471" s="228"/>
      <c r="J471" s="108"/>
      <c r="K471" s="108"/>
      <c r="L471" s="128" t="str">
        <f>IF(ISBLANK(C471),"",IF(Q471=$O$9,SUMIFS('LISTA DE INVENTARIO'!$K$22:$K1272,'LISTA DE INVENTARIO'!$C$22:$C1272,C471,$Q$22:$Q1272,$O$9)-SUMIFS('SEGUIMIENTO DE INVENTARIO'!$L$21:$L1473,'SEGUIMIENTO DE INVENTARIO'!$C$21:$C1473,C471),SUMIFS('LISTA DE INVENTARIO'!$K$22:$K1272,'LISTA DE INVENTARIO'!$C$22:$C1272,C471,$Q$22:$Q1272,$O$9)-SUMIFS('SEGUIMIENTO DE INVENTARIO'!$L$21:$L1473,'SEGUIMIENTO DE INVENTARIO'!$C$21:$C1473,C471)))</f>
        <v/>
      </c>
      <c r="M471" s="106"/>
      <c r="N471" s="130" t="str">
        <f t="shared" si="16"/>
        <v xml:space="preserve"> </v>
      </c>
      <c r="O471" s="129" t="str">
        <f t="shared" si="17"/>
        <v xml:space="preserve"> </v>
      </c>
      <c r="P471" s="107"/>
      <c r="Q471" s="108"/>
      <c r="R471" s="128" t="str">
        <f ca="1"/>
        <v/>
      </c>
      <c r="S471" s="109"/>
    </row>
    <row r="472" spans="2:19" ht="18" customHeight="1">
      <c r="B472" s="104">
        <v>451</v>
      </c>
      <c r="C472" s="228"/>
      <c r="D472" s="228"/>
      <c r="E472" s="228"/>
      <c r="F472" s="228"/>
      <c r="G472" s="228"/>
      <c r="H472" s="228"/>
      <c r="I472" s="228"/>
      <c r="J472" s="108"/>
      <c r="K472" s="108"/>
      <c r="L472" s="128" t="str">
        <f>IF(ISBLANK(C472),"",IF(Q472=$O$9,SUMIFS('LISTA DE INVENTARIO'!$K$22:$K1273,'LISTA DE INVENTARIO'!$C$22:$C1273,C472,$Q$22:$Q1273,$O$9)-SUMIFS('SEGUIMIENTO DE INVENTARIO'!$L$21:$L1474,'SEGUIMIENTO DE INVENTARIO'!$C$21:$C1474,C472),SUMIFS('LISTA DE INVENTARIO'!$K$22:$K1273,'LISTA DE INVENTARIO'!$C$22:$C1273,C472,$Q$22:$Q1273,$O$9)-SUMIFS('SEGUIMIENTO DE INVENTARIO'!$L$21:$L1474,'SEGUIMIENTO DE INVENTARIO'!$C$21:$C1474,C472)))</f>
        <v/>
      </c>
      <c r="M472" s="106"/>
      <c r="N472" s="130" t="str">
        <f t="shared" si="16"/>
        <v xml:space="preserve"> </v>
      </c>
      <c r="O472" s="129" t="str">
        <f t="shared" si="17"/>
        <v xml:space="preserve"> </v>
      </c>
      <c r="P472" s="107"/>
      <c r="Q472" s="108"/>
      <c r="R472" s="128" t="str">
        <f ca="1"/>
        <v/>
      </c>
      <c r="S472" s="109"/>
    </row>
    <row r="473" spans="2:19" ht="18" customHeight="1">
      <c r="B473" s="104">
        <v>452</v>
      </c>
      <c r="C473" s="228"/>
      <c r="D473" s="228"/>
      <c r="E473" s="228"/>
      <c r="F473" s="228"/>
      <c r="G473" s="228"/>
      <c r="H473" s="228"/>
      <c r="I473" s="228"/>
      <c r="J473" s="108"/>
      <c r="K473" s="108"/>
      <c r="L473" s="128" t="str">
        <f>IF(ISBLANK(C473),"",IF(Q473=$O$9,SUMIFS('LISTA DE INVENTARIO'!$K$22:$K1274,'LISTA DE INVENTARIO'!$C$22:$C1274,C473,$Q$22:$Q1274,$O$9)-SUMIFS('SEGUIMIENTO DE INVENTARIO'!$L$21:$L1475,'SEGUIMIENTO DE INVENTARIO'!$C$21:$C1475,C473),SUMIFS('LISTA DE INVENTARIO'!$K$22:$K1274,'LISTA DE INVENTARIO'!$C$22:$C1274,C473,$Q$22:$Q1274,$O$9)-SUMIFS('SEGUIMIENTO DE INVENTARIO'!$L$21:$L1475,'SEGUIMIENTO DE INVENTARIO'!$C$21:$C1475,C473)))</f>
        <v/>
      </c>
      <c r="M473" s="106"/>
      <c r="N473" s="130" t="str">
        <f t="shared" si="16"/>
        <v xml:space="preserve"> </v>
      </c>
      <c r="O473" s="129" t="str">
        <f t="shared" si="17"/>
        <v xml:space="preserve"> </v>
      </c>
      <c r="P473" s="107"/>
      <c r="Q473" s="108"/>
      <c r="R473" s="128" t="str">
        <f ca="1"/>
        <v/>
      </c>
      <c r="S473" s="109"/>
    </row>
    <row r="474" spans="2:19" ht="18" customHeight="1">
      <c r="B474" s="104">
        <v>453</v>
      </c>
      <c r="C474" s="228"/>
      <c r="D474" s="228"/>
      <c r="E474" s="228"/>
      <c r="F474" s="228"/>
      <c r="G474" s="228"/>
      <c r="H474" s="228"/>
      <c r="I474" s="228"/>
      <c r="J474" s="108"/>
      <c r="K474" s="108"/>
      <c r="L474" s="128" t="str">
        <f>IF(ISBLANK(C474),"",IF(Q474=$O$9,SUMIFS('LISTA DE INVENTARIO'!$K$22:$K1275,'LISTA DE INVENTARIO'!$C$22:$C1275,C474,$Q$22:$Q1275,$O$9)-SUMIFS('SEGUIMIENTO DE INVENTARIO'!$L$21:$L1476,'SEGUIMIENTO DE INVENTARIO'!$C$21:$C1476,C474),SUMIFS('LISTA DE INVENTARIO'!$K$22:$K1275,'LISTA DE INVENTARIO'!$C$22:$C1275,C474,$Q$22:$Q1275,$O$9)-SUMIFS('SEGUIMIENTO DE INVENTARIO'!$L$21:$L1476,'SEGUIMIENTO DE INVENTARIO'!$C$21:$C1476,C474)))</f>
        <v/>
      </c>
      <c r="M474" s="106"/>
      <c r="N474" s="130" t="str">
        <f t="shared" si="16"/>
        <v xml:space="preserve"> </v>
      </c>
      <c r="O474" s="129" t="str">
        <f t="shared" si="17"/>
        <v xml:space="preserve"> </v>
      </c>
      <c r="P474" s="107"/>
      <c r="Q474" s="108"/>
      <c r="R474" s="128" t="str">
        <f ca="1"/>
        <v/>
      </c>
      <c r="S474" s="109"/>
    </row>
    <row r="475" spans="2:19" ht="18" customHeight="1">
      <c r="B475" s="104">
        <v>454</v>
      </c>
      <c r="C475" s="228"/>
      <c r="D475" s="228"/>
      <c r="E475" s="228"/>
      <c r="F475" s="228"/>
      <c r="G475" s="228"/>
      <c r="H475" s="228"/>
      <c r="I475" s="228"/>
      <c r="J475" s="108"/>
      <c r="K475" s="108"/>
      <c r="L475" s="128" t="str">
        <f>IF(ISBLANK(C475),"",IF(Q475=$O$9,SUMIFS('LISTA DE INVENTARIO'!$K$22:$K1276,'LISTA DE INVENTARIO'!$C$22:$C1276,C475,$Q$22:$Q1276,$O$9)-SUMIFS('SEGUIMIENTO DE INVENTARIO'!$L$21:$L1477,'SEGUIMIENTO DE INVENTARIO'!$C$21:$C1477,C475),SUMIFS('LISTA DE INVENTARIO'!$K$22:$K1276,'LISTA DE INVENTARIO'!$C$22:$C1276,C475,$Q$22:$Q1276,$O$9)-SUMIFS('SEGUIMIENTO DE INVENTARIO'!$L$21:$L1477,'SEGUIMIENTO DE INVENTARIO'!$C$21:$C1477,C475)))</f>
        <v/>
      </c>
      <c r="M475" s="106"/>
      <c r="N475" s="130" t="str">
        <f t="shared" si="16"/>
        <v xml:space="preserve"> </v>
      </c>
      <c r="O475" s="129" t="str">
        <f t="shared" si="17"/>
        <v xml:space="preserve"> </v>
      </c>
      <c r="P475" s="107"/>
      <c r="Q475" s="108"/>
      <c r="R475" s="128" t="str">
        <f ca="1"/>
        <v/>
      </c>
      <c r="S475" s="109"/>
    </row>
    <row r="476" spans="2:19" ht="18" customHeight="1">
      <c r="B476" s="104">
        <v>455</v>
      </c>
      <c r="C476" s="228"/>
      <c r="D476" s="228"/>
      <c r="E476" s="228"/>
      <c r="F476" s="228"/>
      <c r="G476" s="228"/>
      <c r="H476" s="228"/>
      <c r="I476" s="228"/>
      <c r="J476" s="108"/>
      <c r="K476" s="108"/>
      <c r="L476" s="128" t="str">
        <f>IF(ISBLANK(C476),"",IF(Q476=$O$9,SUMIFS('LISTA DE INVENTARIO'!$K$22:$K1277,'LISTA DE INVENTARIO'!$C$22:$C1277,C476,$Q$22:$Q1277,$O$9)-SUMIFS('SEGUIMIENTO DE INVENTARIO'!$L$21:$L1478,'SEGUIMIENTO DE INVENTARIO'!$C$21:$C1478,C476),SUMIFS('LISTA DE INVENTARIO'!$K$22:$K1277,'LISTA DE INVENTARIO'!$C$22:$C1277,C476,$Q$22:$Q1277,$O$9)-SUMIFS('SEGUIMIENTO DE INVENTARIO'!$L$21:$L1478,'SEGUIMIENTO DE INVENTARIO'!$C$21:$C1478,C476)))</f>
        <v/>
      </c>
      <c r="M476" s="106"/>
      <c r="N476" s="130" t="str">
        <f t="shared" si="16"/>
        <v xml:space="preserve"> </v>
      </c>
      <c r="O476" s="129" t="str">
        <f t="shared" si="17"/>
        <v xml:space="preserve"> </v>
      </c>
      <c r="P476" s="107"/>
      <c r="Q476" s="108"/>
      <c r="R476" s="128" t="str">
        <f ca="1"/>
        <v/>
      </c>
      <c r="S476" s="109"/>
    </row>
    <row r="477" spans="2:19" ht="18" customHeight="1">
      <c r="B477" s="104">
        <v>456</v>
      </c>
      <c r="C477" s="228"/>
      <c r="D477" s="228"/>
      <c r="E477" s="228"/>
      <c r="F477" s="228"/>
      <c r="G477" s="228"/>
      <c r="H477" s="228"/>
      <c r="I477" s="228"/>
      <c r="J477" s="108"/>
      <c r="K477" s="108"/>
      <c r="L477" s="128" t="str">
        <f>IF(ISBLANK(C477),"",IF(Q477=$O$9,SUMIFS('LISTA DE INVENTARIO'!$K$22:$K1278,'LISTA DE INVENTARIO'!$C$22:$C1278,C477,$Q$22:$Q1278,$O$9)-SUMIFS('SEGUIMIENTO DE INVENTARIO'!$L$21:$L1479,'SEGUIMIENTO DE INVENTARIO'!$C$21:$C1479,C477),SUMIFS('LISTA DE INVENTARIO'!$K$22:$K1278,'LISTA DE INVENTARIO'!$C$22:$C1278,C477,$Q$22:$Q1278,$O$9)-SUMIFS('SEGUIMIENTO DE INVENTARIO'!$L$21:$L1479,'SEGUIMIENTO DE INVENTARIO'!$C$21:$C1479,C477)))</f>
        <v/>
      </c>
      <c r="M477" s="106"/>
      <c r="N477" s="130" t="str">
        <f t="shared" ref="N477:N540" si="18">IF(ISBLANK(C477)," ",K477*M477)</f>
        <v xml:space="preserve"> </v>
      </c>
      <c r="O477" s="129" t="str">
        <f t="shared" ref="O477:O540" si="19">IF(ISBLANK(C477)," ",K477*M477+O476)</f>
        <v xml:space="preserve"> </v>
      </c>
      <c r="P477" s="107"/>
      <c r="Q477" s="108"/>
      <c r="R477" s="128" t="str">
        <f ca="1"/>
        <v/>
      </c>
      <c r="S477" s="109"/>
    </row>
    <row r="478" spans="2:19" ht="18" customHeight="1">
      <c r="B478" s="104">
        <v>457</v>
      </c>
      <c r="C478" s="228"/>
      <c r="D478" s="228"/>
      <c r="E478" s="228"/>
      <c r="F478" s="228"/>
      <c r="G478" s="228"/>
      <c r="H478" s="228"/>
      <c r="I478" s="228"/>
      <c r="J478" s="108"/>
      <c r="K478" s="108"/>
      <c r="L478" s="128" t="str">
        <f>IF(ISBLANK(C478),"",IF(Q478=$O$9,SUMIFS('LISTA DE INVENTARIO'!$K$22:$K1279,'LISTA DE INVENTARIO'!$C$22:$C1279,C478,$Q$22:$Q1279,$O$9)-SUMIFS('SEGUIMIENTO DE INVENTARIO'!$L$21:$L1480,'SEGUIMIENTO DE INVENTARIO'!$C$21:$C1480,C478),SUMIFS('LISTA DE INVENTARIO'!$K$22:$K1279,'LISTA DE INVENTARIO'!$C$22:$C1279,C478,$Q$22:$Q1279,$O$9)-SUMIFS('SEGUIMIENTO DE INVENTARIO'!$L$21:$L1480,'SEGUIMIENTO DE INVENTARIO'!$C$21:$C1480,C478)))</f>
        <v/>
      </c>
      <c r="M478" s="106"/>
      <c r="N478" s="130" t="str">
        <f t="shared" si="18"/>
        <v xml:space="preserve"> </v>
      </c>
      <c r="O478" s="129" t="str">
        <f t="shared" si="19"/>
        <v xml:space="preserve"> </v>
      </c>
      <c r="P478" s="107"/>
      <c r="Q478" s="108"/>
      <c r="R478" s="128" t="str">
        <f ca="1"/>
        <v/>
      </c>
      <c r="S478" s="109"/>
    </row>
    <row r="479" spans="2:19" ht="18" customHeight="1">
      <c r="B479" s="104">
        <v>458</v>
      </c>
      <c r="C479" s="228"/>
      <c r="D479" s="228"/>
      <c r="E479" s="228"/>
      <c r="F479" s="228"/>
      <c r="G479" s="228"/>
      <c r="H479" s="228"/>
      <c r="I479" s="228"/>
      <c r="J479" s="108"/>
      <c r="K479" s="108"/>
      <c r="L479" s="128" t="str">
        <f>IF(ISBLANK(C479),"",IF(Q479=$O$9,SUMIFS('LISTA DE INVENTARIO'!$K$22:$K1280,'LISTA DE INVENTARIO'!$C$22:$C1280,C479,$Q$22:$Q1280,$O$9)-SUMIFS('SEGUIMIENTO DE INVENTARIO'!$L$21:$L1481,'SEGUIMIENTO DE INVENTARIO'!$C$21:$C1481,C479),SUMIFS('LISTA DE INVENTARIO'!$K$22:$K1280,'LISTA DE INVENTARIO'!$C$22:$C1280,C479,$Q$22:$Q1280,$O$9)-SUMIFS('SEGUIMIENTO DE INVENTARIO'!$L$21:$L1481,'SEGUIMIENTO DE INVENTARIO'!$C$21:$C1481,C479)))</f>
        <v/>
      </c>
      <c r="M479" s="106"/>
      <c r="N479" s="130" t="str">
        <f t="shared" si="18"/>
        <v xml:space="preserve"> </v>
      </c>
      <c r="O479" s="129" t="str">
        <f t="shared" si="19"/>
        <v xml:space="preserve"> </v>
      </c>
      <c r="P479" s="107"/>
      <c r="Q479" s="108"/>
      <c r="R479" s="128" t="str">
        <f ca="1"/>
        <v/>
      </c>
      <c r="S479" s="109"/>
    </row>
    <row r="480" spans="2:19" ht="18" customHeight="1">
      <c r="B480" s="104">
        <v>459</v>
      </c>
      <c r="C480" s="228"/>
      <c r="D480" s="228"/>
      <c r="E480" s="228"/>
      <c r="F480" s="228"/>
      <c r="G480" s="228"/>
      <c r="H480" s="228"/>
      <c r="I480" s="228"/>
      <c r="J480" s="108"/>
      <c r="K480" s="108"/>
      <c r="L480" s="128" t="str">
        <f>IF(ISBLANK(C480),"",IF(Q480=$O$9,SUMIFS('LISTA DE INVENTARIO'!$K$22:$K1281,'LISTA DE INVENTARIO'!$C$22:$C1281,C480,$Q$22:$Q1281,$O$9)-SUMIFS('SEGUIMIENTO DE INVENTARIO'!$L$21:$L1482,'SEGUIMIENTO DE INVENTARIO'!$C$21:$C1482,C480),SUMIFS('LISTA DE INVENTARIO'!$K$22:$K1281,'LISTA DE INVENTARIO'!$C$22:$C1281,C480,$Q$22:$Q1281,$O$9)-SUMIFS('SEGUIMIENTO DE INVENTARIO'!$L$21:$L1482,'SEGUIMIENTO DE INVENTARIO'!$C$21:$C1482,C480)))</f>
        <v/>
      </c>
      <c r="M480" s="106"/>
      <c r="N480" s="130" t="str">
        <f t="shared" si="18"/>
        <v xml:space="preserve"> </v>
      </c>
      <c r="O480" s="129" t="str">
        <f t="shared" si="19"/>
        <v xml:space="preserve"> </v>
      </c>
      <c r="P480" s="107"/>
      <c r="Q480" s="108"/>
      <c r="R480" s="128" t="str">
        <f ca="1"/>
        <v/>
      </c>
      <c r="S480" s="109"/>
    </row>
    <row r="481" spans="2:19" ht="18" customHeight="1">
      <c r="B481" s="104">
        <v>460</v>
      </c>
      <c r="C481" s="228"/>
      <c r="D481" s="228"/>
      <c r="E481" s="228"/>
      <c r="F481" s="228"/>
      <c r="G481" s="228"/>
      <c r="H481" s="228"/>
      <c r="I481" s="228"/>
      <c r="J481" s="108"/>
      <c r="K481" s="108"/>
      <c r="L481" s="128" t="str">
        <f>IF(ISBLANK(C481),"",IF(Q481=$O$9,SUMIFS('LISTA DE INVENTARIO'!$K$22:$K1282,'LISTA DE INVENTARIO'!$C$22:$C1282,C481,$Q$22:$Q1282,$O$9)-SUMIFS('SEGUIMIENTO DE INVENTARIO'!$L$21:$L1483,'SEGUIMIENTO DE INVENTARIO'!$C$21:$C1483,C481),SUMIFS('LISTA DE INVENTARIO'!$K$22:$K1282,'LISTA DE INVENTARIO'!$C$22:$C1282,C481,$Q$22:$Q1282,$O$9)-SUMIFS('SEGUIMIENTO DE INVENTARIO'!$L$21:$L1483,'SEGUIMIENTO DE INVENTARIO'!$C$21:$C1483,C481)))</f>
        <v/>
      </c>
      <c r="M481" s="106"/>
      <c r="N481" s="130" t="str">
        <f t="shared" si="18"/>
        <v xml:space="preserve"> </v>
      </c>
      <c r="O481" s="129" t="str">
        <f t="shared" si="19"/>
        <v xml:space="preserve"> </v>
      </c>
      <c r="P481" s="107"/>
      <c r="Q481" s="108"/>
      <c r="R481" s="128" t="str">
        <f ca="1"/>
        <v/>
      </c>
      <c r="S481" s="109"/>
    </row>
    <row r="482" spans="2:19" ht="18" customHeight="1">
      <c r="B482" s="104">
        <v>461</v>
      </c>
      <c r="C482" s="228"/>
      <c r="D482" s="228"/>
      <c r="E482" s="228"/>
      <c r="F482" s="228"/>
      <c r="G482" s="228"/>
      <c r="H482" s="228"/>
      <c r="I482" s="228"/>
      <c r="J482" s="108"/>
      <c r="K482" s="108"/>
      <c r="L482" s="128" t="str">
        <f>IF(ISBLANK(C482),"",IF(Q482=$O$9,SUMIFS('LISTA DE INVENTARIO'!$K$22:$K1283,'LISTA DE INVENTARIO'!$C$22:$C1283,C482,$Q$22:$Q1283,$O$9)-SUMIFS('SEGUIMIENTO DE INVENTARIO'!$L$21:$L1484,'SEGUIMIENTO DE INVENTARIO'!$C$21:$C1484,C482),SUMIFS('LISTA DE INVENTARIO'!$K$22:$K1283,'LISTA DE INVENTARIO'!$C$22:$C1283,C482,$Q$22:$Q1283,$O$9)-SUMIFS('SEGUIMIENTO DE INVENTARIO'!$L$21:$L1484,'SEGUIMIENTO DE INVENTARIO'!$C$21:$C1484,C482)))</f>
        <v/>
      </c>
      <c r="M482" s="106"/>
      <c r="N482" s="130" t="str">
        <f t="shared" si="18"/>
        <v xml:space="preserve"> </v>
      </c>
      <c r="O482" s="129" t="str">
        <f t="shared" si="19"/>
        <v xml:space="preserve"> </v>
      </c>
      <c r="P482" s="107"/>
      <c r="Q482" s="108"/>
      <c r="R482" s="128" t="str">
        <f ca="1"/>
        <v/>
      </c>
      <c r="S482" s="109"/>
    </row>
    <row r="483" spans="2:19" ht="18" customHeight="1">
      <c r="B483" s="104">
        <v>462</v>
      </c>
      <c r="C483" s="228"/>
      <c r="D483" s="228"/>
      <c r="E483" s="228"/>
      <c r="F483" s="228"/>
      <c r="G483" s="228"/>
      <c r="H483" s="228"/>
      <c r="I483" s="228"/>
      <c r="J483" s="108"/>
      <c r="K483" s="108"/>
      <c r="L483" s="128" t="str">
        <f>IF(ISBLANK(C483),"",IF(Q483=$O$9,SUMIFS('LISTA DE INVENTARIO'!$K$22:$K1284,'LISTA DE INVENTARIO'!$C$22:$C1284,C483,$Q$22:$Q1284,$O$9)-SUMIFS('SEGUIMIENTO DE INVENTARIO'!$L$21:$L1485,'SEGUIMIENTO DE INVENTARIO'!$C$21:$C1485,C483),SUMIFS('LISTA DE INVENTARIO'!$K$22:$K1284,'LISTA DE INVENTARIO'!$C$22:$C1284,C483,$Q$22:$Q1284,$O$9)-SUMIFS('SEGUIMIENTO DE INVENTARIO'!$L$21:$L1485,'SEGUIMIENTO DE INVENTARIO'!$C$21:$C1485,C483)))</f>
        <v/>
      </c>
      <c r="M483" s="106"/>
      <c r="N483" s="130" t="str">
        <f t="shared" si="18"/>
        <v xml:space="preserve"> </v>
      </c>
      <c r="O483" s="129" t="str">
        <f t="shared" si="19"/>
        <v xml:space="preserve"> </v>
      </c>
      <c r="P483" s="107"/>
      <c r="Q483" s="108"/>
      <c r="R483" s="128" t="str">
        <f ca="1"/>
        <v/>
      </c>
      <c r="S483" s="109"/>
    </row>
    <row r="484" spans="2:19" ht="18" customHeight="1">
      <c r="B484" s="104">
        <v>463</v>
      </c>
      <c r="C484" s="228"/>
      <c r="D484" s="228"/>
      <c r="E484" s="228"/>
      <c r="F484" s="228"/>
      <c r="G484" s="228"/>
      <c r="H484" s="228"/>
      <c r="I484" s="228"/>
      <c r="J484" s="108"/>
      <c r="K484" s="108"/>
      <c r="L484" s="128" t="str">
        <f>IF(ISBLANK(C484),"",IF(Q484=$O$9,SUMIFS('LISTA DE INVENTARIO'!$K$22:$K1285,'LISTA DE INVENTARIO'!$C$22:$C1285,C484,$Q$22:$Q1285,$O$9)-SUMIFS('SEGUIMIENTO DE INVENTARIO'!$L$21:$L1486,'SEGUIMIENTO DE INVENTARIO'!$C$21:$C1486,C484),SUMIFS('LISTA DE INVENTARIO'!$K$22:$K1285,'LISTA DE INVENTARIO'!$C$22:$C1285,C484,$Q$22:$Q1285,$O$9)-SUMIFS('SEGUIMIENTO DE INVENTARIO'!$L$21:$L1486,'SEGUIMIENTO DE INVENTARIO'!$C$21:$C1486,C484)))</f>
        <v/>
      </c>
      <c r="M484" s="106"/>
      <c r="N484" s="130" t="str">
        <f t="shared" si="18"/>
        <v xml:space="preserve"> </v>
      </c>
      <c r="O484" s="129" t="str">
        <f t="shared" si="19"/>
        <v xml:space="preserve"> </v>
      </c>
      <c r="P484" s="107"/>
      <c r="Q484" s="108"/>
      <c r="R484" s="128" t="str">
        <f ca="1"/>
        <v/>
      </c>
      <c r="S484" s="109"/>
    </row>
    <row r="485" spans="2:19" ht="18" customHeight="1">
      <c r="B485" s="104">
        <v>464</v>
      </c>
      <c r="C485" s="228"/>
      <c r="D485" s="228"/>
      <c r="E485" s="228"/>
      <c r="F485" s="228"/>
      <c r="G485" s="228"/>
      <c r="H485" s="228"/>
      <c r="I485" s="228"/>
      <c r="J485" s="108"/>
      <c r="K485" s="108"/>
      <c r="L485" s="128" t="str">
        <f>IF(ISBLANK(C485),"",IF(Q485=$O$9,SUMIFS('LISTA DE INVENTARIO'!$K$22:$K1286,'LISTA DE INVENTARIO'!$C$22:$C1286,C485,$Q$22:$Q1286,$O$9)-SUMIFS('SEGUIMIENTO DE INVENTARIO'!$L$21:$L1487,'SEGUIMIENTO DE INVENTARIO'!$C$21:$C1487,C485),SUMIFS('LISTA DE INVENTARIO'!$K$22:$K1286,'LISTA DE INVENTARIO'!$C$22:$C1286,C485,$Q$22:$Q1286,$O$9)-SUMIFS('SEGUIMIENTO DE INVENTARIO'!$L$21:$L1487,'SEGUIMIENTO DE INVENTARIO'!$C$21:$C1487,C485)))</f>
        <v/>
      </c>
      <c r="M485" s="106"/>
      <c r="N485" s="130" t="str">
        <f t="shared" si="18"/>
        <v xml:space="preserve"> </v>
      </c>
      <c r="O485" s="129" t="str">
        <f t="shared" si="19"/>
        <v xml:space="preserve"> </v>
      </c>
      <c r="P485" s="107"/>
      <c r="Q485" s="108"/>
      <c r="R485" s="128" t="str">
        <f ca="1"/>
        <v/>
      </c>
      <c r="S485" s="109"/>
    </row>
    <row r="486" spans="2:19" ht="18" customHeight="1">
      <c r="B486" s="104">
        <v>465</v>
      </c>
      <c r="C486" s="228"/>
      <c r="D486" s="228"/>
      <c r="E486" s="228"/>
      <c r="F486" s="228"/>
      <c r="G486" s="228"/>
      <c r="H486" s="228"/>
      <c r="I486" s="228"/>
      <c r="J486" s="108"/>
      <c r="K486" s="108"/>
      <c r="L486" s="128" t="str">
        <f>IF(ISBLANK(C486),"",IF(Q486=$O$9,SUMIFS('LISTA DE INVENTARIO'!$K$22:$K1287,'LISTA DE INVENTARIO'!$C$22:$C1287,C486,$Q$22:$Q1287,$O$9)-SUMIFS('SEGUIMIENTO DE INVENTARIO'!$L$21:$L1488,'SEGUIMIENTO DE INVENTARIO'!$C$21:$C1488,C486),SUMIFS('LISTA DE INVENTARIO'!$K$22:$K1287,'LISTA DE INVENTARIO'!$C$22:$C1287,C486,$Q$22:$Q1287,$O$9)-SUMIFS('SEGUIMIENTO DE INVENTARIO'!$L$21:$L1488,'SEGUIMIENTO DE INVENTARIO'!$C$21:$C1488,C486)))</f>
        <v/>
      </c>
      <c r="M486" s="106"/>
      <c r="N486" s="130" t="str">
        <f t="shared" si="18"/>
        <v xml:space="preserve"> </v>
      </c>
      <c r="O486" s="129" t="str">
        <f t="shared" si="19"/>
        <v xml:space="preserve"> </v>
      </c>
      <c r="P486" s="107"/>
      <c r="Q486" s="108"/>
      <c r="R486" s="128" t="str">
        <f ca="1"/>
        <v/>
      </c>
      <c r="S486" s="109"/>
    </row>
    <row r="487" spans="2:19" ht="18" customHeight="1">
      <c r="B487" s="104">
        <v>466</v>
      </c>
      <c r="C487" s="228"/>
      <c r="D487" s="228"/>
      <c r="E487" s="228"/>
      <c r="F487" s="228"/>
      <c r="G487" s="228"/>
      <c r="H487" s="228"/>
      <c r="I487" s="228"/>
      <c r="J487" s="108"/>
      <c r="K487" s="108"/>
      <c r="L487" s="128" t="str">
        <f>IF(ISBLANK(C487),"",IF(Q487=$O$9,SUMIFS('LISTA DE INVENTARIO'!$K$22:$K1288,'LISTA DE INVENTARIO'!$C$22:$C1288,C487,$Q$22:$Q1288,$O$9)-SUMIFS('SEGUIMIENTO DE INVENTARIO'!$L$21:$L1489,'SEGUIMIENTO DE INVENTARIO'!$C$21:$C1489,C487),SUMIFS('LISTA DE INVENTARIO'!$K$22:$K1288,'LISTA DE INVENTARIO'!$C$22:$C1288,C487,$Q$22:$Q1288,$O$9)-SUMIFS('SEGUIMIENTO DE INVENTARIO'!$L$21:$L1489,'SEGUIMIENTO DE INVENTARIO'!$C$21:$C1489,C487)))</f>
        <v/>
      </c>
      <c r="M487" s="106"/>
      <c r="N487" s="130" t="str">
        <f t="shared" si="18"/>
        <v xml:space="preserve"> </v>
      </c>
      <c r="O487" s="129" t="str">
        <f t="shared" si="19"/>
        <v xml:space="preserve"> </v>
      </c>
      <c r="P487" s="107"/>
      <c r="Q487" s="108"/>
      <c r="R487" s="128" t="str">
        <f ca="1"/>
        <v/>
      </c>
      <c r="S487" s="109"/>
    </row>
    <row r="488" spans="2:19" ht="18" customHeight="1">
      <c r="B488" s="104">
        <v>467</v>
      </c>
      <c r="C488" s="228"/>
      <c r="D488" s="228"/>
      <c r="E488" s="228"/>
      <c r="F488" s="228"/>
      <c r="G488" s="228"/>
      <c r="H488" s="228"/>
      <c r="I488" s="228"/>
      <c r="J488" s="108"/>
      <c r="K488" s="108"/>
      <c r="L488" s="128" t="str">
        <f>IF(ISBLANK(C488),"",IF(Q488=$O$9,SUMIFS('LISTA DE INVENTARIO'!$K$22:$K1289,'LISTA DE INVENTARIO'!$C$22:$C1289,C488,$Q$22:$Q1289,$O$9)-SUMIFS('SEGUIMIENTO DE INVENTARIO'!$L$21:$L1490,'SEGUIMIENTO DE INVENTARIO'!$C$21:$C1490,C488),SUMIFS('LISTA DE INVENTARIO'!$K$22:$K1289,'LISTA DE INVENTARIO'!$C$22:$C1289,C488,$Q$22:$Q1289,$O$9)-SUMIFS('SEGUIMIENTO DE INVENTARIO'!$L$21:$L1490,'SEGUIMIENTO DE INVENTARIO'!$C$21:$C1490,C488)))</f>
        <v/>
      </c>
      <c r="M488" s="106"/>
      <c r="N488" s="130" t="str">
        <f t="shared" si="18"/>
        <v xml:space="preserve"> </v>
      </c>
      <c r="O488" s="129" t="str">
        <f t="shared" si="19"/>
        <v xml:space="preserve"> </v>
      </c>
      <c r="P488" s="107"/>
      <c r="Q488" s="108"/>
      <c r="R488" s="128" t="str">
        <f ca="1"/>
        <v/>
      </c>
      <c r="S488" s="109"/>
    </row>
    <row r="489" spans="2:19" ht="18" customHeight="1">
      <c r="B489" s="104">
        <v>468</v>
      </c>
      <c r="C489" s="228"/>
      <c r="D489" s="228"/>
      <c r="E489" s="228"/>
      <c r="F489" s="228"/>
      <c r="G489" s="228"/>
      <c r="H489" s="228"/>
      <c r="I489" s="228"/>
      <c r="J489" s="108"/>
      <c r="K489" s="108"/>
      <c r="L489" s="128" t="str">
        <f>IF(ISBLANK(C489),"",IF(Q489=$O$9,SUMIFS('LISTA DE INVENTARIO'!$K$22:$K1290,'LISTA DE INVENTARIO'!$C$22:$C1290,C489,$Q$22:$Q1290,$O$9)-SUMIFS('SEGUIMIENTO DE INVENTARIO'!$L$21:$L1491,'SEGUIMIENTO DE INVENTARIO'!$C$21:$C1491,C489),SUMIFS('LISTA DE INVENTARIO'!$K$22:$K1290,'LISTA DE INVENTARIO'!$C$22:$C1290,C489,$Q$22:$Q1290,$O$9)-SUMIFS('SEGUIMIENTO DE INVENTARIO'!$L$21:$L1491,'SEGUIMIENTO DE INVENTARIO'!$C$21:$C1491,C489)))</f>
        <v/>
      </c>
      <c r="M489" s="106"/>
      <c r="N489" s="130" t="str">
        <f t="shared" si="18"/>
        <v xml:space="preserve"> </v>
      </c>
      <c r="O489" s="129" t="str">
        <f t="shared" si="19"/>
        <v xml:space="preserve"> </v>
      </c>
      <c r="P489" s="107"/>
      <c r="Q489" s="108"/>
      <c r="R489" s="128" t="str">
        <f ca="1"/>
        <v/>
      </c>
      <c r="S489" s="109"/>
    </row>
    <row r="490" spans="2:19" ht="18" customHeight="1">
      <c r="B490" s="104">
        <v>469</v>
      </c>
      <c r="C490" s="228"/>
      <c r="D490" s="228"/>
      <c r="E490" s="228"/>
      <c r="F490" s="228"/>
      <c r="G490" s="228"/>
      <c r="H490" s="228"/>
      <c r="I490" s="228"/>
      <c r="J490" s="108"/>
      <c r="K490" s="108"/>
      <c r="L490" s="128" t="str">
        <f>IF(ISBLANK(C490),"",IF(Q490=$O$9,SUMIFS('LISTA DE INVENTARIO'!$K$22:$K1291,'LISTA DE INVENTARIO'!$C$22:$C1291,C490,$Q$22:$Q1291,$O$9)-SUMIFS('SEGUIMIENTO DE INVENTARIO'!$L$21:$L1492,'SEGUIMIENTO DE INVENTARIO'!$C$21:$C1492,C490),SUMIFS('LISTA DE INVENTARIO'!$K$22:$K1291,'LISTA DE INVENTARIO'!$C$22:$C1291,C490,$Q$22:$Q1291,$O$9)-SUMIFS('SEGUIMIENTO DE INVENTARIO'!$L$21:$L1492,'SEGUIMIENTO DE INVENTARIO'!$C$21:$C1492,C490)))</f>
        <v/>
      </c>
      <c r="M490" s="106"/>
      <c r="N490" s="130" t="str">
        <f t="shared" si="18"/>
        <v xml:space="preserve"> </v>
      </c>
      <c r="O490" s="129" t="str">
        <f t="shared" si="19"/>
        <v xml:space="preserve"> </v>
      </c>
      <c r="P490" s="107"/>
      <c r="Q490" s="108"/>
      <c r="R490" s="128" t="str">
        <f ca="1"/>
        <v/>
      </c>
      <c r="S490" s="109"/>
    </row>
    <row r="491" spans="2:19" ht="18" customHeight="1">
      <c r="B491" s="104">
        <v>470</v>
      </c>
      <c r="C491" s="228"/>
      <c r="D491" s="228"/>
      <c r="E491" s="228"/>
      <c r="F491" s="228"/>
      <c r="G491" s="228"/>
      <c r="H491" s="228"/>
      <c r="I491" s="228"/>
      <c r="J491" s="108"/>
      <c r="K491" s="108"/>
      <c r="L491" s="128" t="str">
        <f>IF(ISBLANK(C491),"",IF(Q491=$O$9,SUMIFS('LISTA DE INVENTARIO'!$K$22:$K1292,'LISTA DE INVENTARIO'!$C$22:$C1292,C491,$Q$22:$Q1292,$O$9)-SUMIFS('SEGUIMIENTO DE INVENTARIO'!$L$21:$L1493,'SEGUIMIENTO DE INVENTARIO'!$C$21:$C1493,C491),SUMIFS('LISTA DE INVENTARIO'!$K$22:$K1292,'LISTA DE INVENTARIO'!$C$22:$C1292,C491,$Q$22:$Q1292,$O$9)-SUMIFS('SEGUIMIENTO DE INVENTARIO'!$L$21:$L1493,'SEGUIMIENTO DE INVENTARIO'!$C$21:$C1493,C491)))</f>
        <v/>
      </c>
      <c r="M491" s="106"/>
      <c r="N491" s="130" t="str">
        <f t="shared" si="18"/>
        <v xml:space="preserve"> </v>
      </c>
      <c r="O491" s="129" t="str">
        <f t="shared" si="19"/>
        <v xml:space="preserve"> </v>
      </c>
      <c r="P491" s="107"/>
      <c r="Q491" s="108"/>
      <c r="R491" s="128" t="str">
        <f ca="1"/>
        <v/>
      </c>
      <c r="S491" s="109"/>
    </row>
    <row r="492" spans="2:19" ht="18" customHeight="1">
      <c r="B492" s="104">
        <v>471</v>
      </c>
      <c r="C492" s="228"/>
      <c r="D492" s="228"/>
      <c r="E492" s="228"/>
      <c r="F492" s="228"/>
      <c r="G492" s="228"/>
      <c r="H492" s="228"/>
      <c r="I492" s="228"/>
      <c r="J492" s="108"/>
      <c r="K492" s="108"/>
      <c r="L492" s="128" t="str">
        <f>IF(ISBLANK(C492),"",IF(Q492=$O$9,SUMIFS('LISTA DE INVENTARIO'!$K$22:$K1293,'LISTA DE INVENTARIO'!$C$22:$C1293,C492,$Q$22:$Q1293,$O$9)-SUMIFS('SEGUIMIENTO DE INVENTARIO'!$L$21:$L1494,'SEGUIMIENTO DE INVENTARIO'!$C$21:$C1494,C492),SUMIFS('LISTA DE INVENTARIO'!$K$22:$K1293,'LISTA DE INVENTARIO'!$C$22:$C1293,C492,$Q$22:$Q1293,$O$9)-SUMIFS('SEGUIMIENTO DE INVENTARIO'!$L$21:$L1494,'SEGUIMIENTO DE INVENTARIO'!$C$21:$C1494,C492)))</f>
        <v/>
      </c>
      <c r="M492" s="106"/>
      <c r="N492" s="130" t="str">
        <f t="shared" si="18"/>
        <v xml:space="preserve"> </v>
      </c>
      <c r="O492" s="129" t="str">
        <f t="shared" si="19"/>
        <v xml:space="preserve"> </v>
      </c>
      <c r="P492" s="107"/>
      <c r="Q492" s="108"/>
      <c r="R492" s="128" t="str">
        <f ca="1"/>
        <v/>
      </c>
      <c r="S492" s="109"/>
    </row>
    <row r="493" spans="2:19" ht="18" customHeight="1">
      <c r="B493" s="104">
        <v>472</v>
      </c>
      <c r="C493" s="228"/>
      <c r="D493" s="228"/>
      <c r="E493" s="228"/>
      <c r="F493" s="228"/>
      <c r="G493" s="228"/>
      <c r="H493" s="228"/>
      <c r="I493" s="228"/>
      <c r="J493" s="108"/>
      <c r="K493" s="108"/>
      <c r="L493" s="128" t="str">
        <f>IF(ISBLANK(C493),"",IF(Q493=$O$9,SUMIFS('LISTA DE INVENTARIO'!$K$22:$K1294,'LISTA DE INVENTARIO'!$C$22:$C1294,C493,$Q$22:$Q1294,$O$9)-SUMIFS('SEGUIMIENTO DE INVENTARIO'!$L$21:$L1495,'SEGUIMIENTO DE INVENTARIO'!$C$21:$C1495,C493),SUMIFS('LISTA DE INVENTARIO'!$K$22:$K1294,'LISTA DE INVENTARIO'!$C$22:$C1294,C493,$Q$22:$Q1294,$O$9)-SUMIFS('SEGUIMIENTO DE INVENTARIO'!$L$21:$L1495,'SEGUIMIENTO DE INVENTARIO'!$C$21:$C1495,C493)))</f>
        <v/>
      </c>
      <c r="M493" s="106"/>
      <c r="N493" s="130" t="str">
        <f t="shared" si="18"/>
        <v xml:space="preserve"> </v>
      </c>
      <c r="O493" s="129" t="str">
        <f t="shared" si="19"/>
        <v xml:space="preserve"> </v>
      </c>
      <c r="P493" s="107"/>
      <c r="Q493" s="108"/>
      <c r="R493" s="128" t="str">
        <f ca="1"/>
        <v/>
      </c>
      <c r="S493" s="109"/>
    </row>
    <row r="494" spans="2:19" ht="18" customHeight="1">
      <c r="B494" s="104">
        <v>473</v>
      </c>
      <c r="C494" s="228"/>
      <c r="D494" s="228"/>
      <c r="E494" s="228"/>
      <c r="F494" s="228"/>
      <c r="G494" s="228"/>
      <c r="H494" s="228"/>
      <c r="I494" s="228"/>
      <c r="J494" s="108"/>
      <c r="K494" s="108"/>
      <c r="L494" s="128" t="str">
        <f>IF(ISBLANK(C494),"",IF(Q494=$O$9,SUMIFS('LISTA DE INVENTARIO'!$K$22:$K1295,'LISTA DE INVENTARIO'!$C$22:$C1295,C494,$Q$22:$Q1295,$O$9)-SUMIFS('SEGUIMIENTO DE INVENTARIO'!$L$21:$L1496,'SEGUIMIENTO DE INVENTARIO'!$C$21:$C1496,C494),SUMIFS('LISTA DE INVENTARIO'!$K$22:$K1295,'LISTA DE INVENTARIO'!$C$22:$C1295,C494,$Q$22:$Q1295,$O$9)-SUMIFS('SEGUIMIENTO DE INVENTARIO'!$L$21:$L1496,'SEGUIMIENTO DE INVENTARIO'!$C$21:$C1496,C494)))</f>
        <v/>
      </c>
      <c r="M494" s="106"/>
      <c r="N494" s="130" t="str">
        <f t="shared" si="18"/>
        <v xml:space="preserve"> </v>
      </c>
      <c r="O494" s="129" t="str">
        <f t="shared" si="19"/>
        <v xml:space="preserve"> </v>
      </c>
      <c r="P494" s="107"/>
      <c r="Q494" s="108"/>
      <c r="R494" s="128" t="str">
        <f ca="1"/>
        <v/>
      </c>
      <c r="S494" s="109"/>
    </row>
    <row r="495" spans="2:19" ht="18" customHeight="1">
      <c r="B495" s="104">
        <v>474</v>
      </c>
      <c r="C495" s="228"/>
      <c r="D495" s="228"/>
      <c r="E495" s="228"/>
      <c r="F495" s="228"/>
      <c r="G495" s="228"/>
      <c r="H495" s="228"/>
      <c r="I495" s="228"/>
      <c r="J495" s="108"/>
      <c r="K495" s="108"/>
      <c r="L495" s="128" t="str">
        <f>IF(ISBLANK(C495),"",IF(Q495=$O$9,SUMIFS('LISTA DE INVENTARIO'!$K$22:$K1296,'LISTA DE INVENTARIO'!$C$22:$C1296,C495,$Q$22:$Q1296,$O$9)-SUMIFS('SEGUIMIENTO DE INVENTARIO'!$L$21:$L1497,'SEGUIMIENTO DE INVENTARIO'!$C$21:$C1497,C495),SUMIFS('LISTA DE INVENTARIO'!$K$22:$K1296,'LISTA DE INVENTARIO'!$C$22:$C1296,C495,$Q$22:$Q1296,$O$9)-SUMIFS('SEGUIMIENTO DE INVENTARIO'!$L$21:$L1497,'SEGUIMIENTO DE INVENTARIO'!$C$21:$C1497,C495)))</f>
        <v/>
      </c>
      <c r="M495" s="106"/>
      <c r="N495" s="130" t="str">
        <f t="shared" si="18"/>
        <v xml:space="preserve"> </v>
      </c>
      <c r="O495" s="129" t="str">
        <f t="shared" si="19"/>
        <v xml:space="preserve"> </v>
      </c>
      <c r="P495" s="107"/>
      <c r="Q495" s="108"/>
      <c r="R495" s="128" t="str">
        <f ca="1"/>
        <v/>
      </c>
      <c r="S495" s="109"/>
    </row>
    <row r="496" spans="2:19" ht="18" customHeight="1">
      <c r="B496" s="104">
        <v>475</v>
      </c>
      <c r="C496" s="228"/>
      <c r="D496" s="228"/>
      <c r="E496" s="228"/>
      <c r="F496" s="228"/>
      <c r="G496" s="228"/>
      <c r="H496" s="228"/>
      <c r="I496" s="228"/>
      <c r="J496" s="108"/>
      <c r="K496" s="108"/>
      <c r="L496" s="128" t="str">
        <f>IF(ISBLANK(C496),"",IF(Q496=$O$9,SUMIFS('LISTA DE INVENTARIO'!$K$22:$K1297,'LISTA DE INVENTARIO'!$C$22:$C1297,C496,$Q$22:$Q1297,$O$9)-SUMIFS('SEGUIMIENTO DE INVENTARIO'!$L$21:$L1498,'SEGUIMIENTO DE INVENTARIO'!$C$21:$C1498,C496),SUMIFS('LISTA DE INVENTARIO'!$K$22:$K1297,'LISTA DE INVENTARIO'!$C$22:$C1297,C496,$Q$22:$Q1297,$O$9)-SUMIFS('SEGUIMIENTO DE INVENTARIO'!$L$21:$L1498,'SEGUIMIENTO DE INVENTARIO'!$C$21:$C1498,C496)))</f>
        <v/>
      </c>
      <c r="M496" s="106"/>
      <c r="N496" s="130" t="str">
        <f t="shared" si="18"/>
        <v xml:space="preserve"> </v>
      </c>
      <c r="O496" s="129" t="str">
        <f t="shared" si="19"/>
        <v xml:space="preserve"> </v>
      </c>
      <c r="P496" s="107"/>
      <c r="Q496" s="108"/>
      <c r="R496" s="128" t="str">
        <f ca="1"/>
        <v/>
      </c>
      <c r="S496" s="109"/>
    </row>
    <row r="497" spans="2:19" ht="18" customHeight="1">
      <c r="B497" s="104">
        <v>476</v>
      </c>
      <c r="C497" s="228"/>
      <c r="D497" s="228"/>
      <c r="E497" s="228"/>
      <c r="F497" s="228"/>
      <c r="G497" s="228"/>
      <c r="H497" s="228"/>
      <c r="I497" s="228"/>
      <c r="J497" s="108"/>
      <c r="K497" s="108"/>
      <c r="L497" s="128" t="str">
        <f>IF(ISBLANK(C497),"",IF(Q497=$O$9,SUMIFS('LISTA DE INVENTARIO'!$K$22:$K1298,'LISTA DE INVENTARIO'!$C$22:$C1298,C497,$Q$22:$Q1298,$O$9)-SUMIFS('SEGUIMIENTO DE INVENTARIO'!$L$21:$L1499,'SEGUIMIENTO DE INVENTARIO'!$C$21:$C1499,C497),SUMIFS('LISTA DE INVENTARIO'!$K$22:$K1298,'LISTA DE INVENTARIO'!$C$22:$C1298,C497,$Q$22:$Q1298,$O$9)-SUMIFS('SEGUIMIENTO DE INVENTARIO'!$L$21:$L1499,'SEGUIMIENTO DE INVENTARIO'!$C$21:$C1499,C497)))</f>
        <v/>
      </c>
      <c r="M497" s="106"/>
      <c r="N497" s="130" t="str">
        <f t="shared" si="18"/>
        <v xml:space="preserve"> </v>
      </c>
      <c r="O497" s="129" t="str">
        <f t="shared" si="19"/>
        <v xml:space="preserve"> </v>
      </c>
      <c r="P497" s="107"/>
      <c r="Q497" s="108"/>
      <c r="R497" s="128" t="str">
        <f ca="1"/>
        <v/>
      </c>
      <c r="S497" s="109"/>
    </row>
    <row r="498" spans="2:19" ht="18" customHeight="1">
      <c r="B498" s="104">
        <v>477</v>
      </c>
      <c r="C498" s="228"/>
      <c r="D498" s="228"/>
      <c r="E498" s="228"/>
      <c r="F498" s="228"/>
      <c r="G498" s="228"/>
      <c r="H498" s="228"/>
      <c r="I498" s="228"/>
      <c r="J498" s="108"/>
      <c r="K498" s="108"/>
      <c r="L498" s="128" t="str">
        <f>IF(ISBLANK(C498),"",IF(Q498=$O$9,SUMIFS('LISTA DE INVENTARIO'!$K$22:$K1299,'LISTA DE INVENTARIO'!$C$22:$C1299,C498,$Q$22:$Q1299,$O$9)-SUMIFS('SEGUIMIENTO DE INVENTARIO'!$L$21:$L1500,'SEGUIMIENTO DE INVENTARIO'!$C$21:$C1500,C498),SUMIFS('LISTA DE INVENTARIO'!$K$22:$K1299,'LISTA DE INVENTARIO'!$C$22:$C1299,C498,$Q$22:$Q1299,$O$9)-SUMIFS('SEGUIMIENTO DE INVENTARIO'!$L$21:$L1500,'SEGUIMIENTO DE INVENTARIO'!$C$21:$C1500,C498)))</f>
        <v/>
      </c>
      <c r="M498" s="106"/>
      <c r="N498" s="130" t="str">
        <f t="shared" si="18"/>
        <v xml:space="preserve"> </v>
      </c>
      <c r="O498" s="129" t="str">
        <f t="shared" si="19"/>
        <v xml:space="preserve"> </v>
      </c>
      <c r="P498" s="107"/>
      <c r="Q498" s="108"/>
      <c r="R498" s="128" t="str">
        <f ca="1"/>
        <v/>
      </c>
      <c r="S498" s="109"/>
    </row>
    <row r="499" spans="2:19" ht="18" customHeight="1">
      <c r="B499" s="104">
        <v>478</v>
      </c>
      <c r="C499" s="228"/>
      <c r="D499" s="228"/>
      <c r="E499" s="228"/>
      <c r="F499" s="228"/>
      <c r="G499" s="228"/>
      <c r="H499" s="228"/>
      <c r="I499" s="228"/>
      <c r="J499" s="108"/>
      <c r="K499" s="108"/>
      <c r="L499" s="128" t="str">
        <f>IF(ISBLANK(C499),"",IF(Q499=$O$9,SUMIFS('LISTA DE INVENTARIO'!$K$22:$K1300,'LISTA DE INVENTARIO'!$C$22:$C1300,C499,$Q$22:$Q1300,$O$9)-SUMIFS('SEGUIMIENTO DE INVENTARIO'!$L$21:$L1501,'SEGUIMIENTO DE INVENTARIO'!$C$21:$C1501,C499),SUMIFS('LISTA DE INVENTARIO'!$K$22:$K1300,'LISTA DE INVENTARIO'!$C$22:$C1300,C499,$Q$22:$Q1300,$O$9)-SUMIFS('SEGUIMIENTO DE INVENTARIO'!$L$21:$L1501,'SEGUIMIENTO DE INVENTARIO'!$C$21:$C1501,C499)))</f>
        <v/>
      </c>
      <c r="M499" s="106"/>
      <c r="N499" s="130" t="str">
        <f t="shared" si="18"/>
        <v xml:space="preserve"> </v>
      </c>
      <c r="O499" s="129" t="str">
        <f t="shared" si="19"/>
        <v xml:space="preserve"> </v>
      </c>
      <c r="P499" s="107"/>
      <c r="Q499" s="108"/>
      <c r="R499" s="128" t="str">
        <f ca="1"/>
        <v/>
      </c>
      <c r="S499" s="109"/>
    </row>
    <row r="500" spans="2:19" ht="18" customHeight="1">
      <c r="B500" s="104">
        <v>479</v>
      </c>
      <c r="C500" s="228"/>
      <c r="D500" s="228"/>
      <c r="E500" s="228"/>
      <c r="F500" s="228"/>
      <c r="G500" s="228"/>
      <c r="H500" s="228"/>
      <c r="I500" s="228"/>
      <c r="J500" s="108"/>
      <c r="K500" s="108"/>
      <c r="L500" s="128" t="str">
        <f>IF(ISBLANK(C500),"",IF(Q500=$O$9,SUMIFS('LISTA DE INVENTARIO'!$K$22:$K1301,'LISTA DE INVENTARIO'!$C$22:$C1301,C500,$Q$22:$Q1301,$O$9)-SUMIFS('SEGUIMIENTO DE INVENTARIO'!$L$21:$L1502,'SEGUIMIENTO DE INVENTARIO'!$C$21:$C1502,C500),SUMIFS('LISTA DE INVENTARIO'!$K$22:$K1301,'LISTA DE INVENTARIO'!$C$22:$C1301,C500,$Q$22:$Q1301,$O$9)-SUMIFS('SEGUIMIENTO DE INVENTARIO'!$L$21:$L1502,'SEGUIMIENTO DE INVENTARIO'!$C$21:$C1502,C500)))</f>
        <v/>
      </c>
      <c r="M500" s="106"/>
      <c r="N500" s="130" t="str">
        <f t="shared" si="18"/>
        <v xml:space="preserve"> </v>
      </c>
      <c r="O500" s="129" t="str">
        <f t="shared" si="19"/>
        <v xml:space="preserve"> </v>
      </c>
      <c r="P500" s="107"/>
      <c r="Q500" s="108"/>
      <c r="R500" s="128" t="str">
        <f ca="1"/>
        <v/>
      </c>
      <c r="S500" s="109"/>
    </row>
    <row r="501" spans="2:19" ht="18" customHeight="1">
      <c r="B501" s="104">
        <v>480</v>
      </c>
      <c r="C501" s="228"/>
      <c r="D501" s="228"/>
      <c r="E501" s="228"/>
      <c r="F501" s="228"/>
      <c r="G501" s="228"/>
      <c r="H501" s="228"/>
      <c r="I501" s="228"/>
      <c r="J501" s="108"/>
      <c r="K501" s="108"/>
      <c r="L501" s="128" t="str">
        <f>IF(ISBLANK(C501),"",IF(Q501=$O$9,SUMIFS('LISTA DE INVENTARIO'!$K$22:$K1302,'LISTA DE INVENTARIO'!$C$22:$C1302,C501,$Q$22:$Q1302,$O$9)-SUMIFS('SEGUIMIENTO DE INVENTARIO'!$L$21:$L1503,'SEGUIMIENTO DE INVENTARIO'!$C$21:$C1503,C501),SUMIFS('LISTA DE INVENTARIO'!$K$22:$K1302,'LISTA DE INVENTARIO'!$C$22:$C1302,C501,$Q$22:$Q1302,$O$9)-SUMIFS('SEGUIMIENTO DE INVENTARIO'!$L$21:$L1503,'SEGUIMIENTO DE INVENTARIO'!$C$21:$C1503,C501)))</f>
        <v/>
      </c>
      <c r="M501" s="106"/>
      <c r="N501" s="130" t="str">
        <f t="shared" si="18"/>
        <v xml:space="preserve"> </v>
      </c>
      <c r="O501" s="129" t="str">
        <f t="shared" si="19"/>
        <v xml:space="preserve"> </v>
      </c>
      <c r="P501" s="107"/>
      <c r="Q501" s="108"/>
      <c r="R501" s="128" t="str">
        <f ca="1"/>
        <v/>
      </c>
      <c r="S501" s="109"/>
    </row>
    <row r="502" spans="2:19" ht="18" customHeight="1">
      <c r="B502" s="104">
        <v>481</v>
      </c>
      <c r="C502" s="228"/>
      <c r="D502" s="228"/>
      <c r="E502" s="228"/>
      <c r="F502" s="228"/>
      <c r="G502" s="228"/>
      <c r="H502" s="228"/>
      <c r="I502" s="228"/>
      <c r="J502" s="108"/>
      <c r="K502" s="108"/>
      <c r="L502" s="128" t="str">
        <f>IF(ISBLANK(C502),"",IF(Q502=$O$9,SUMIFS('LISTA DE INVENTARIO'!$K$22:$K1303,'LISTA DE INVENTARIO'!$C$22:$C1303,C502,$Q$22:$Q1303,$O$9)-SUMIFS('SEGUIMIENTO DE INVENTARIO'!$L$21:$L1504,'SEGUIMIENTO DE INVENTARIO'!$C$21:$C1504,C502),SUMIFS('LISTA DE INVENTARIO'!$K$22:$K1303,'LISTA DE INVENTARIO'!$C$22:$C1303,C502,$Q$22:$Q1303,$O$9)-SUMIFS('SEGUIMIENTO DE INVENTARIO'!$L$21:$L1504,'SEGUIMIENTO DE INVENTARIO'!$C$21:$C1504,C502)))</f>
        <v/>
      </c>
      <c r="M502" s="106"/>
      <c r="N502" s="130" t="str">
        <f t="shared" si="18"/>
        <v xml:space="preserve"> </v>
      </c>
      <c r="O502" s="129" t="str">
        <f t="shared" si="19"/>
        <v xml:space="preserve"> </v>
      </c>
      <c r="P502" s="107"/>
      <c r="Q502" s="108"/>
      <c r="R502" s="128" t="str">
        <f ca="1"/>
        <v/>
      </c>
      <c r="S502" s="109"/>
    </row>
    <row r="503" spans="2:19" ht="18" customHeight="1">
      <c r="B503" s="104">
        <v>482</v>
      </c>
      <c r="C503" s="228"/>
      <c r="D503" s="228"/>
      <c r="E503" s="228"/>
      <c r="F503" s="228"/>
      <c r="G503" s="228"/>
      <c r="H503" s="228"/>
      <c r="I503" s="228"/>
      <c r="J503" s="108"/>
      <c r="K503" s="108"/>
      <c r="L503" s="128" t="str">
        <f>IF(ISBLANK(C503),"",IF(Q503=$O$9,SUMIFS('LISTA DE INVENTARIO'!$K$22:$K1304,'LISTA DE INVENTARIO'!$C$22:$C1304,C503,$Q$22:$Q1304,$O$9)-SUMIFS('SEGUIMIENTO DE INVENTARIO'!$L$21:$L1505,'SEGUIMIENTO DE INVENTARIO'!$C$21:$C1505,C503),SUMIFS('LISTA DE INVENTARIO'!$K$22:$K1304,'LISTA DE INVENTARIO'!$C$22:$C1304,C503,$Q$22:$Q1304,$O$9)-SUMIFS('SEGUIMIENTO DE INVENTARIO'!$L$21:$L1505,'SEGUIMIENTO DE INVENTARIO'!$C$21:$C1505,C503)))</f>
        <v/>
      </c>
      <c r="M503" s="106"/>
      <c r="N503" s="130" t="str">
        <f t="shared" si="18"/>
        <v xml:space="preserve"> </v>
      </c>
      <c r="O503" s="129" t="str">
        <f t="shared" si="19"/>
        <v xml:space="preserve"> </v>
      </c>
      <c r="P503" s="107"/>
      <c r="Q503" s="108"/>
      <c r="R503" s="128" t="str">
        <f ca="1"/>
        <v/>
      </c>
      <c r="S503" s="109"/>
    </row>
    <row r="504" spans="2:19" ht="18" customHeight="1">
      <c r="B504" s="104">
        <v>483</v>
      </c>
      <c r="C504" s="228"/>
      <c r="D504" s="228"/>
      <c r="E504" s="228"/>
      <c r="F504" s="228"/>
      <c r="G504" s="228"/>
      <c r="H504" s="228"/>
      <c r="I504" s="228"/>
      <c r="J504" s="108"/>
      <c r="K504" s="108"/>
      <c r="L504" s="128" t="str">
        <f>IF(ISBLANK(C504),"",IF(Q504=$O$9,SUMIFS('LISTA DE INVENTARIO'!$K$22:$K1305,'LISTA DE INVENTARIO'!$C$22:$C1305,C504,$Q$22:$Q1305,$O$9)-SUMIFS('SEGUIMIENTO DE INVENTARIO'!$L$21:$L1506,'SEGUIMIENTO DE INVENTARIO'!$C$21:$C1506,C504),SUMIFS('LISTA DE INVENTARIO'!$K$22:$K1305,'LISTA DE INVENTARIO'!$C$22:$C1305,C504,$Q$22:$Q1305,$O$9)-SUMIFS('SEGUIMIENTO DE INVENTARIO'!$L$21:$L1506,'SEGUIMIENTO DE INVENTARIO'!$C$21:$C1506,C504)))</f>
        <v/>
      </c>
      <c r="M504" s="106"/>
      <c r="N504" s="130" t="str">
        <f t="shared" si="18"/>
        <v xml:space="preserve"> </v>
      </c>
      <c r="O504" s="129" t="str">
        <f t="shared" si="19"/>
        <v xml:space="preserve"> </v>
      </c>
      <c r="P504" s="107"/>
      <c r="Q504" s="108"/>
      <c r="R504" s="128" t="str">
        <f ca="1"/>
        <v/>
      </c>
      <c r="S504" s="109"/>
    </row>
    <row r="505" spans="2:19" ht="18" customHeight="1">
      <c r="B505" s="104">
        <v>484</v>
      </c>
      <c r="C505" s="228"/>
      <c r="D505" s="228"/>
      <c r="E505" s="228"/>
      <c r="F505" s="228"/>
      <c r="G505" s="228"/>
      <c r="H505" s="228"/>
      <c r="I505" s="228"/>
      <c r="J505" s="108"/>
      <c r="K505" s="108"/>
      <c r="L505" s="128" t="str">
        <f>IF(ISBLANK(C505),"",IF(Q505=$O$9,SUMIFS('LISTA DE INVENTARIO'!$K$22:$K1306,'LISTA DE INVENTARIO'!$C$22:$C1306,C505,$Q$22:$Q1306,$O$9)-SUMIFS('SEGUIMIENTO DE INVENTARIO'!$L$21:$L1507,'SEGUIMIENTO DE INVENTARIO'!$C$21:$C1507,C505),SUMIFS('LISTA DE INVENTARIO'!$K$22:$K1306,'LISTA DE INVENTARIO'!$C$22:$C1306,C505,$Q$22:$Q1306,$O$9)-SUMIFS('SEGUIMIENTO DE INVENTARIO'!$L$21:$L1507,'SEGUIMIENTO DE INVENTARIO'!$C$21:$C1507,C505)))</f>
        <v/>
      </c>
      <c r="M505" s="106"/>
      <c r="N505" s="130" t="str">
        <f t="shared" si="18"/>
        <v xml:space="preserve"> </v>
      </c>
      <c r="O505" s="129" t="str">
        <f t="shared" si="19"/>
        <v xml:space="preserve"> </v>
      </c>
      <c r="P505" s="107"/>
      <c r="Q505" s="108"/>
      <c r="R505" s="128" t="str">
        <f ca="1"/>
        <v/>
      </c>
      <c r="S505" s="109"/>
    </row>
    <row r="506" spans="2:19" ht="18" customHeight="1">
      <c r="B506" s="104">
        <v>485</v>
      </c>
      <c r="C506" s="228"/>
      <c r="D506" s="228"/>
      <c r="E506" s="228"/>
      <c r="F506" s="228"/>
      <c r="G506" s="228"/>
      <c r="H506" s="228"/>
      <c r="I506" s="228"/>
      <c r="J506" s="108"/>
      <c r="K506" s="108"/>
      <c r="L506" s="128" t="str">
        <f>IF(ISBLANK(C506),"",IF(Q506=$O$9,SUMIFS('LISTA DE INVENTARIO'!$K$22:$K1307,'LISTA DE INVENTARIO'!$C$22:$C1307,C506,$Q$22:$Q1307,$O$9)-SUMIFS('SEGUIMIENTO DE INVENTARIO'!$L$21:$L1508,'SEGUIMIENTO DE INVENTARIO'!$C$21:$C1508,C506),SUMIFS('LISTA DE INVENTARIO'!$K$22:$K1307,'LISTA DE INVENTARIO'!$C$22:$C1307,C506,$Q$22:$Q1307,$O$9)-SUMIFS('SEGUIMIENTO DE INVENTARIO'!$L$21:$L1508,'SEGUIMIENTO DE INVENTARIO'!$C$21:$C1508,C506)))</f>
        <v/>
      </c>
      <c r="M506" s="106"/>
      <c r="N506" s="130" t="str">
        <f t="shared" si="18"/>
        <v xml:space="preserve"> </v>
      </c>
      <c r="O506" s="129" t="str">
        <f t="shared" si="19"/>
        <v xml:space="preserve"> </v>
      </c>
      <c r="P506" s="107"/>
      <c r="Q506" s="108"/>
      <c r="R506" s="128" t="str">
        <f ca="1"/>
        <v/>
      </c>
      <c r="S506" s="109"/>
    </row>
    <row r="507" spans="2:19" ht="18" customHeight="1">
      <c r="B507" s="104">
        <v>486</v>
      </c>
      <c r="C507" s="228"/>
      <c r="D507" s="228"/>
      <c r="E507" s="228"/>
      <c r="F507" s="228"/>
      <c r="G507" s="228"/>
      <c r="H507" s="228"/>
      <c r="I507" s="228"/>
      <c r="J507" s="108"/>
      <c r="K507" s="108"/>
      <c r="L507" s="128" t="str">
        <f>IF(ISBLANK(C507),"",IF(Q507=$O$9,SUMIFS('LISTA DE INVENTARIO'!$K$22:$K1308,'LISTA DE INVENTARIO'!$C$22:$C1308,C507,$Q$22:$Q1308,$O$9)-SUMIFS('SEGUIMIENTO DE INVENTARIO'!$L$21:$L1509,'SEGUIMIENTO DE INVENTARIO'!$C$21:$C1509,C507),SUMIFS('LISTA DE INVENTARIO'!$K$22:$K1308,'LISTA DE INVENTARIO'!$C$22:$C1308,C507,$Q$22:$Q1308,$O$9)-SUMIFS('SEGUIMIENTO DE INVENTARIO'!$L$21:$L1509,'SEGUIMIENTO DE INVENTARIO'!$C$21:$C1509,C507)))</f>
        <v/>
      </c>
      <c r="M507" s="106"/>
      <c r="N507" s="130" t="str">
        <f t="shared" si="18"/>
        <v xml:space="preserve"> </v>
      </c>
      <c r="O507" s="129" t="str">
        <f t="shared" si="19"/>
        <v xml:space="preserve"> </v>
      </c>
      <c r="P507" s="107"/>
      <c r="Q507" s="108"/>
      <c r="R507" s="128" t="str">
        <f ca="1"/>
        <v/>
      </c>
      <c r="S507" s="109"/>
    </row>
    <row r="508" spans="2:19" ht="18" customHeight="1">
      <c r="B508" s="104">
        <v>487</v>
      </c>
      <c r="C508" s="228"/>
      <c r="D508" s="228"/>
      <c r="E508" s="228"/>
      <c r="F508" s="228"/>
      <c r="G508" s="228"/>
      <c r="H508" s="228"/>
      <c r="I508" s="228"/>
      <c r="J508" s="108"/>
      <c r="K508" s="108"/>
      <c r="L508" s="128" t="str">
        <f>IF(ISBLANK(C508),"",IF(Q508=$O$9,SUMIFS('LISTA DE INVENTARIO'!$K$22:$K1309,'LISTA DE INVENTARIO'!$C$22:$C1309,C508,$Q$22:$Q1309,$O$9)-SUMIFS('SEGUIMIENTO DE INVENTARIO'!$L$21:$L1510,'SEGUIMIENTO DE INVENTARIO'!$C$21:$C1510,C508),SUMIFS('LISTA DE INVENTARIO'!$K$22:$K1309,'LISTA DE INVENTARIO'!$C$22:$C1309,C508,$Q$22:$Q1309,$O$9)-SUMIFS('SEGUIMIENTO DE INVENTARIO'!$L$21:$L1510,'SEGUIMIENTO DE INVENTARIO'!$C$21:$C1510,C508)))</f>
        <v/>
      </c>
      <c r="M508" s="106"/>
      <c r="N508" s="130" t="str">
        <f t="shared" si="18"/>
        <v xml:space="preserve"> </v>
      </c>
      <c r="O508" s="129" t="str">
        <f t="shared" si="19"/>
        <v xml:space="preserve"> </v>
      </c>
      <c r="P508" s="107"/>
      <c r="Q508" s="108"/>
      <c r="R508" s="128" t="str">
        <f ca="1"/>
        <v/>
      </c>
      <c r="S508" s="109"/>
    </row>
    <row r="509" spans="2:19" ht="18" customHeight="1">
      <c r="B509" s="104">
        <v>488</v>
      </c>
      <c r="C509" s="228"/>
      <c r="D509" s="228"/>
      <c r="E509" s="228"/>
      <c r="F509" s="228"/>
      <c r="G509" s="228"/>
      <c r="H509" s="228"/>
      <c r="I509" s="228"/>
      <c r="J509" s="108"/>
      <c r="K509" s="108"/>
      <c r="L509" s="128" t="str">
        <f>IF(ISBLANK(C509),"",IF(Q509=$O$9,SUMIFS('LISTA DE INVENTARIO'!$K$22:$K1310,'LISTA DE INVENTARIO'!$C$22:$C1310,C509,$Q$22:$Q1310,$O$9)-SUMIFS('SEGUIMIENTO DE INVENTARIO'!$L$21:$L1511,'SEGUIMIENTO DE INVENTARIO'!$C$21:$C1511,C509),SUMIFS('LISTA DE INVENTARIO'!$K$22:$K1310,'LISTA DE INVENTARIO'!$C$22:$C1310,C509,$Q$22:$Q1310,$O$9)-SUMIFS('SEGUIMIENTO DE INVENTARIO'!$L$21:$L1511,'SEGUIMIENTO DE INVENTARIO'!$C$21:$C1511,C509)))</f>
        <v/>
      </c>
      <c r="M509" s="106"/>
      <c r="N509" s="130" t="str">
        <f t="shared" si="18"/>
        <v xml:space="preserve"> </v>
      </c>
      <c r="O509" s="129" t="str">
        <f t="shared" si="19"/>
        <v xml:space="preserve"> </v>
      </c>
      <c r="P509" s="107"/>
      <c r="Q509" s="108"/>
      <c r="R509" s="128" t="str">
        <f ca="1"/>
        <v/>
      </c>
      <c r="S509" s="109"/>
    </row>
    <row r="510" spans="2:19" ht="18" customHeight="1">
      <c r="B510" s="104">
        <v>489</v>
      </c>
      <c r="C510" s="228"/>
      <c r="D510" s="228"/>
      <c r="E510" s="228"/>
      <c r="F510" s="228"/>
      <c r="G510" s="228"/>
      <c r="H510" s="228"/>
      <c r="I510" s="228"/>
      <c r="J510" s="108"/>
      <c r="K510" s="108"/>
      <c r="L510" s="128" t="str">
        <f>IF(ISBLANK(C510),"",IF(Q510=$O$9,SUMIFS('LISTA DE INVENTARIO'!$K$22:$K1311,'LISTA DE INVENTARIO'!$C$22:$C1311,C510,$Q$22:$Q1311,$O$9)-SUMIFS('SEGUIMIENTO DE INVENTARIO'!$L$21:$L1512,'SEGUIMIENTO DE INVENTARIO'!$C$21:$C1512,C510),SUMIFS('LISTA DE INVENTARIO'!$K$22:$K1311,'LISTA DE INVENTARIO'!$C$22:$C1311,C510,$Q$22:$Q1311,$O$9)-SUMIFS('SEGUIMIENTO DE INVENTARIO'!$L$21:$L1512,'SEGUIMIENTO DE INVENTARIO'!$C$21:$C1512,C510)))</f>
        <v/>
      </c>
      <c r="M510" s="106"/>
      <c r="N510" s="130" t="str">
        <f t="shared" si="18"/>
        <v xml:space="preserve"> </v>
      </c>
      <c r="O510" s="129" t="str">
        <f t="shared" si="19"/>
        <v xml:space="preserve"> </v>
      </c>
      <c r="P510" s="107"/>
      <c r="Q510" s="108"/>
      <c r="R510" s="128" t="str">
        <f ca="1"/>
        <v/>
      </c>
      <c r="S510" s="109"/>
    </row>
    <row r="511" spans="2:19" ht="18" customHeight="1">
      <c r="B511" s="104">
        <v>490</v>
      </c>
      <c r="C511" s="228"/>
      <c r="D511" s="228"/>
      <c r="E511" s="228"/>
      <c r="F511" s="228"/>
      <c r="G511" s="228"/>
      <c r="H511" s="228"/>
      <c r="I511" s="228"/>
      <c r="J511" s="108"/>
      <c r="K511" s="108"/>
      <c r="L511" s="128" t="str">
        <f>IF(ISBLANK(C511),"",IF(Q511=$O$9,SUMIFS('LISTA DE INVENTARIO'!$K$22:$K1312,'LISTA DE INVENTARIO'!$C$22:$C1312,C511,$Q$22:$Q1312,$O$9)-SUMIFS('SEGUIMIENTO DE INVENTARIO'!$L$21:$L1513,'SEGUIMIENTO DE INVENTARIO'!$C$21:$C1513,C511),SUMIFS('LISTA DE INVENTARIO'!$K$22:$K1312,'LISTA DE INVENTARIO'!$C$22:$C1312,C511,$Q$22:$Q1312,$O$9)-SUMIFS('SEGUIMIENTO DE INVENTARIO'!$L$21:$L1513,'SEGUIMIENTO DE INVENTARIO'!$C$21:$C1513,C511)))</f>
        <v/>
      </c>
      <c r="M511" s="106"/>
      <c r="N511" s="130" t="str">
        <f t="shared" si="18"/>
        <v xml:space="preserve"> </v>
      </c>
      <c r="O511" s="129" t="str">
        <f t="shared" si="19"/>
        <v xml:space="preserve"> </v>
      </c>
      <c r="P511" s="107"/>
      <c r="Q511" s="108"/>
      <c r="R511" s="128" t="str">
        <f ca="1"/>
        <v/>
      </c>
      <c r="S511" s="109"/>
    </row>
    <row r="512" spans="2:19" ht="18" customHeight="1">
      <c r="B512" s="104">
        <v>491</v>
      </c>
      <c r="C512" s="228"/>
      <c r="D512" s="228"/>
      <c r="E512" s="228"/>
      <c r="F512" s="228"/>
      <c r="G512" s="228"/>
      <c r="H512" s="228"/>
      <c r="I512" s="228"/>
      <c r="J512" s="108"/>
      <c r="K512" s="108"/>
      <c r="L512" s="128" t="str">
        <f>IF(ISBLANK(C512),"",IF(Q512=$O$9,SUMIFS('LISTA DE INVENTARIO'!$K$22:$K1313,'LISTA DE INVENTARIO'!$C$22:$C1313,C512,$Q$22:$Q1313,$O$9)-SUMIFS('SEGUIMIENTO DE INVENTARIO'!$L$21:$L1514,'SEGUIMIENTO DE INVENTARIO'!$C$21:$C1514,C512),SUMIFS('LISTA DE INVENTARIO'!$K$22:$K1313,'LISTA DE INVENTARIO'!$C$22:$C1313,C512,$Q$22:$Q1313,$O$9)-SUMIFS('SEGUIMIENTO DE INVENTARIO'!$L$21:$L1514,'SEGUIMIENTO DE INVENTARIO'!$C$21:$C1514,C512)))</f>
        <v/>
      </c>
      <c r="M512" s="106"/>
      <c r="N512" s="130" t="str">
        <f t="shared" si="18"/>
        <v xml:space="preserve"> </v>
      </c>
      <c r="O512" s="129" t="str">
        <f t="shared" si="19"/>
        <v xml:space="preserve"> </v>
      </c>
      <c r="P512" s="107"/>
      <c r="Q512" s="108"/>
      <c r="R512" s="128" t="str">
        <f ca="1"/>
        <v/>
      </c>
      <c r="S512" s="109"/>
    </row>
    <row r="513" spans="2:19" ht="18" customHeight="1">
      <c r="B513" s="104">
        <v>492</v>
      </c>
      <c r="C513" s="228"/>
      <c r="D513" s="228"/>
      <c r="E513" s="228"/>
      <c r="F513" s="228"/>
      <c r="G513" s="228"/>
      <c r="H513" s="228"/>
      <c r="I513" s="228"/>
      <c r="J513" s="108"/>
      <c r="K513" s="108"/>
      <c r="L513" s="128" t="str">
        <f>IF(ISBLANK(C513),"",IF(Q513=$O$9,SUMIFS('LISTA DE INVENTARIO'!$K$22:$K1314,'LISTA DE INVENTARIO'!$C$22:$C1314,C513,$Q$22:$Q1314,$O$9)-SUMIFS('SEGUIMIENTO DE INVENTARIO'!$L$21:$L1515,'SEGUIMIENTO DE INVENTARIO'!$C$21:$C1515,C513),SUMIFS('LISTA DE INVENTARIO'!$K$22:$K1314,'LISTA DE INVENTARIO'!$C$22:$C1314,C513,$Q$22:$Q1314,$O$9)-SUMIFS('SEGUIMIENTO DE INVENTARIO'!$L$21:$L1515,'SEGUIMIENTO DE INVENTARIO'!$C$21:$C1515,C513)))</f>
        <v/>
      </c>
      <c r="M513" s="106"/>
      <c r="N513" s="130" t="str">
        <f t="shared" si="18"/>
        <v xml:space="preserve"> </v>
      </c>
      <c r="O513" s="129" t="str">
        <f t="shared" si="19"/>
        <v xml:space="preserve"> </v>
      </c>
      <c r="P513" s="107"/>
      <c r="Q513" s="108"/>
      <c r="R513" s="128" t="str">
        <f ca="1"/>
        <v/>
      </c>
      <c r="S513" s="109"/>
    </row>
    <row r="514" spans="2:19" ht="18" customHeight="1">
      <c r="B514" s="104">
        <v>493</v>
      </c>
      <c r="C514" s="228"/>
      <c r="D514" s="228"/>
      <c r="E514" s="228"/>
      <c r="F514" s="228"/>
      <c r="G514" s="228"/>
      <c r="H514" s="228"/>
      <c r="I514" s="228"/>
      <c r="J514" s="108"/>
      <c r="K514" s="108"/>
      <c r="L514" s="128" t="str">
        <f>IF(ISBLANK(C514),"",IF(Q514=$O$9,SUMIFS('LISTA DE INVENTARIO'!$K$22:$K1315,'LISTA DE INVENTARIO'!$C$22:$C1315,C514,$Q$22:$Q1315,$O$9)-SUMIFS('SEGUIMIENTO DE INVENTARIO'!$L$21:$L1516,'SEGUIMIENTO DE INVENTARIO'!$C$21:$C1516,C514),SUMIFS('LISTA DE INVENTARIO'!$K$22:$K1315,'LISTA DE INVENTARIO'!$C$22:$C1315,C514,$Q$22:$Q1315,$O$9)-SUMIFS('SEGUIMIENTO DE INVENTARIO'!$L$21:$L1516,'SEGUIMIENTO DE INVENTARIO'!$C$21:$C1516,C514)))</f>
        <v/>
      </c>
      <c r="M514" s="106"/>
      <c r="N514" s="130" t="str">
        <f t="shared" si="18"/>
        <v xml:space="preserve"> </v>
      </c>
      <c r="O514" s="129" t="str">
        <f t="shared" si="19"/>
        <v xml:space="preserve"> </v>
      </c>
      <c r="P514" s="107"/>
      <c r="Q514" s="108"/>
      <c r="R514" s="128" t="str">
        <f ca="1"/>
        <v/>
      </c>
      <c r="S514" s="109"/>
    </row>
    <row r="515" spans="2:19" ht="18" customHeight="1">
      <c r="B515" s="104">
        <v>494</v>
      </c>
      <c r="C515" s="228"/>
      <c r="D515" s="228"/>
      <c r="E515" s="228"/>
      <c r="F515" s="228"/>
      <c r="G515" s="228"/>
      <c r="H515" s="228"/>
      <c r="I515" s="228"/>
      <c r="J515" s="108"/>
      <c r="K515" s="108"/>
      <c r="L515" s="128" t="str">
        <f>IF(ISBLANK(C515),"",IF(Q515=$O$9,SUMIFS('LISTA DE INVENTARIO'!$K$22:$K1316,'LISTA DE INVENTARIO'!$C$22:$C1316,C515,$Q$22:$Q1316,$O$9)-SUMIFS('SEGUIMIENTO DE INVENTARIO'!$L$21:$L1517,'SEGUIMIENTO DE INVENTARIO'!$C$21:$C1517,C515),SUMIFS('LISTA DE INVENTARIO'!$K$22:$K1316,'LISTA DE INVENTARIO'!$C$22:$C1316,C515,$Q$22:$Q1316,$O$9)-SUMIFS('SEGUIMIENTO DE INVENTARIO'!$L$21:$L1517,'SEGUIMIENTO DE INVENTARIO'!$C$21:$C1517,C515)))</f>
        <v/>
      </c>
      <c r="M515" s="106"/>
      <c r="N515" s="130" t="str">
        <f t="shared" si="18"/>
        <v xml:space="preserve"> </v>
      </c>
      <c r="O515" s="129" t="str">
        <f t="shared" si="19"/>
        <v xml:space="preserve"> </v>
      </c>
      <c r="P515" s="107"/>
      <c r="Q515" s="108"/>
      <c r="R515" s="128" t="str">
        <f ca="1"/>
        <v/>
      </c>
      <c r="S515" s="109"/>
    </row>
    <row r="516" spans="2:19" ht="18" customHeight="1">
      <c r="B516" s="104">
        <v>495</v>
      </c>
      <c r="C516" s="228"/>
      <c r="D516" s="228"/>
      <c r="E516" s="228"/>
      <c r="F516" s="228"/>
      <c r="G516" s="228"/>
      <c r="H516" s="228"/>
      <c r="I516" s="228"/>
      <c r="J516" s="108"/>
      <c r="K516" s="108"/>
      <c r="L516" s="128" t="str">
        <f>IF(ISBLANK(C516),"",IF(Q516=$O$9,SUMIFS('LISTA DE INVENTARIO'!$K$22:$K1317,'LISTA DE INVENTARIO'!$C$22:$C1317,C516,$Q$22:$Q1317,$O$9)-SUMIFS('SEGUIMIENTO DE INVENTARIO'!$L$21:$L1518,'SEGUIMIENTO DE INVENTARIO'!$C$21:$C1518,C516),SUMIFS('LISTA DE INVENTARIO'!$K$22:$K1317,'LISTA DE INVENTARIO'!$C$22:$C1317,C516,$Q$22:$Q1317,$O$9)-SUMIFS('SEGUIMIENTO DE INVENTARIO'!$L$21:$L1518,'SEGUIMIENTO DE INVENTARIO'!$C$21:$C1518,C516)))</f>
        <v/>
      </c>
      <c r="M516" s="106"/>
      <c r="N516" s="130" t="str">
        <f t="shared" si="18"/>
        <v xml:space="preserve"> </v>
      </c>
      <c r="O516" s="129" t="str">
        <f t="shared" si="19"/>
        <v xml:space="preserve"> </v>
      </c>
      <c r="P516" s="107"/>
      <c r="Q516" s="108"/>
      <c r="R516" s="128" t="str">
        <f ca="1"/>
        <v/>
      </c>
      <c r="S516" s="109"/>
    </row>
    <row r="517" spans="2:19" ht="18" customHeight="1">
      <c r="B517" s="104">
        <v>496</v>
      </c>
      <c r="C517" s="228"/>
      <c r="D517" s="228"/>
      <c r="E517" s="228"/>
      <c r="F517" s="228"/>
      <c r="G517" s="228"/>
      <c r="H517" s="228"/>
      <c r="I517" s="228"/>
      <c r="J517" s="108"/>
      <c r="K517" s="108"/>
      <c r="L517" s="128" t="str">
        <f>IF(ISBLANK(C517),"",IF(Q517=$O$9,SUMIFS('LISTA DE INVENTARIO'!$K$22:$K1318,'LISTA DE INVENTARIO'!$C$22:$C1318,C517,$Q$22:$Q1318,$O$9)-SUMIFS('SEGUIMIENTO DE INVENTARIO'!$L$21:$L1519,'SEGUIMIENTO DE INVENTARIO'!$C$21:$C1519,C517),SUMIFS('LISTA DE INVENTARIO'!$K$22:$K1318,'LISTA DE INVENTARIO'!$C$22:$C1318,C517,$Q$22:$Q1318,$O$9)-SUMIFS('SEGUIMIENTO DE INVENTARIO'!$L$21:$L1519,'SEGUIMIENTO DE INVENTARIO'!$C$21:$C1519,C517)))</f>
        <v/>
      </c>
      <c r="M517" s="106"/>
      <c r="N517" s="130" t="str">
        <f t="shared" si="18"/>
        <v xml:space="preserve"> </v>
      </c>
      <c r="O517" s="129" t="str">
        <f t="shared" si="19"/>
        <v xml:space="preserve"> </v>
      </c>
      <c r="P517" s="107"/>
      <c r="Q517" s="108"/>
      <c r="R517" s="128" t="str">
        <f ca="1"/>
        <v/>
      </c>
      <c r="S517" s="109"/>
    </row>
    <row r="518" spans="2:19" ht="18" customHeight="1">
      <c r="B518" s="104">
        <v>497</v>
      </c>
      <c r="C518" s="228"/>
      <c r="D518" s="228"/>
      <c r="E518" s="228"/>
      <c r="F518" s="228"/>
      <c r="G518" s="228"/>
      <c r="H518" s="228"/>
      <c r="I518" s="228"/>
      <c r="J518" s="108"/>
      <c r="K518" s="108"/>
      <c r="L518" s="128" t="str">
        <f>IF(ISBLANK(C518),"",IF(Q518=$O$9,SUMIFS('LISTA DE INVENTARIO'!$K$22:$K1319,'LISTA DE INVENTARIO'!$C$22:$C1319,C518,$Q$22:$Q1319,$O$9)-SUMIFS('SEGUIMIENTO DE INVENTARIO'!$L$21:$L1520,'SEGUIMIENTO DE INVENTARIO'!$C$21:$C1520,C518),SUMIFS('LISTA DE INVENTARIO'!$K$22:$K1319,'LISTA DE INVENTARIO'!$C$22:$C1319,C518,$Q$22:$Q1319,$O$9)-SUMIFS('SEGUIMIENTO DE INVENTARIO'!$L$21:$L1520,'SEGUIMIENTO DE INVENTARIO'!$C$21:$C1520,C518)))</f>
        <v/>
      </c>
      <c r="M518" s="106"/>
      <c r="N518" s="130" t="str">
        <f t="shared" si="18"/>
        <v xml:space="preserve"> </v>
      </c>
      <c r="O518" s="129" t="str">
        <f t="shared" si="19"/>
        <v xml:space="preserve"> </v>
      </c>
      <c r="P518" s="107"/>
      <c r="Q518" s="108"/>
      <c r="R518" s="128" t="str">
        <f ca="1"/>
        <v/>
      </c>
      <c r="S518" s="109"/>
    </row>
    <row r="519" spans="2:19" ht="18" customHeight="1">
      <c r="B519" s="104">
        <v>498</v>
      </c>
      <c r="C519" s="228"/>
      <c r="D519" s="228"/>
      <c r="E519" s="228"/>
      <c r="F519" s="228"/>
      <c r="G519" s="228"/>
      <c r="H519" s="228"/>
      <c r="I519" s="228"/>
      <c r="J519" s="108"/>
      <c r="K519" s="108"/>
      <c r="L519" s="128" t="str">
        <f>IF(ISBLANK(C519),"",IF(Q519=$O$9,SUMIFS('LISTA DE INVENTARIO'!$K$22:$K1320,'LISTA DE INVENTARIO'!$C$22:$C1320,C519,$Q$22:$Q1320,$O$9)-SUMIFS('SEGUIMIENTO DE INVENTARIO'!$L$21:$L1521,'SEGUIMIENTO DE INVENTARIO'!$C$21:$C1521,C519),SUMIFS('LISTA DE INVENTARIO'!$K$22:$K1320,'LISTA DE INVENTARIO'!$C$22:$C1320,C519,$Q$22:$Q1320,$O$9)-SUMIFS('SEGUIMIENTO DE INVENTARIO'!$L$21:$L1521,'SEGUIMIENTO DE INVENTARIO'!$C$21:$C1521,C519)))</f>
        <v/>
      </c>
      <c r="M519" s="106"/>
      <c r="N519" s="130" t="str">
        <f t="shared" si="18"/>
        <v xml:space="preserve"> </v>
      </c>
      <c r="O519" s="129" t="str">
        <f t="shared" si="19"/>
        <v xml:space="preserve"> </v>
      </c>
      <c r="P519" s="107"/>
      <c r="Q519" s="108"/>
      <c r="R519" s="128" t="str">
        <f ca="1"/>
        <v/>
      </c>
      <c r="S519" s="109"/>
    </row>
    <row r="520" spans="2:19" ht="18" customHeight="1">
      <c r="B520" s="104">
        <v>499</v>
      </c>
      <c r="C520" s="228"/>
      <c r="D520" s="228"/>
      <c r="E520" s="228"/>
      <c r="F520" s="228"/>
      <c r="G520" s="228"/>
      <c r="H520" s="228"/>
      <c r="I520" s="228"/>
      <c r="J520" s="108"/>
      <c r="K520" s="108"/>
      <c r="L520" s="128" t="str">
        <f>IF(ISBLANK(C520),"",IF(Q520=$O$9,SUMIFS('LISTA DE INVENTARIO'!$K$22:$K1321,'LISTA DE INVENTARIO'!$C$22:$C1321,C520,$Q$22:$Q1321,$O$9)-SUMIFS('SEGUIMIENTO DE INVENTARIO'!$L$21:$L1522,'SEGUIMIENTO DE INVENTARIO'!$C$21:$C1522,C520),SUMIFS('LISTA DE INVENTARIO'!$K$22:$K1321,'LISTA DE INVENTARIO'!$C$22:$C1321,C520,$Q$22:$Q1321,$O$9)-SUMIFS('SEGUIMIENTO DE INVENTARIO'!$L$21:$L1522,'SEGUIMIENTO DE INVENTARIO'!$C$21:$C1522,C520)))</f>
        <v/>
      </c>
      <c r="M520" s="106"/>
      <c r="N520" s="130" t="str">
        <f t="shared" si="18"/>
        <v xml:space="preserve"> </v>
      </c>
      <c r="O520" s="129" t="str">
        <f t="shared" si="19"/>
        <v xml:space="preserve"> </v>
      </c>
      <c r="P520" s="107"/>
      <c r="Q520" s="108"/>
      <c r="R520" s="128" t="str">
        <f ca="1"/>
        <v/>
      </c>
      <c r="S520" s="109"/>
    </row>
    <row r="521" spans="2:19" ht="18" customHeight="1">
      <c r="B521" s="104">
        <v>500</v>
      </c>
      <c r="C521" s="228"/>
      <c r="D521" s="228"/>
      <c r="E521" s="228"/>
      <c r="F521" s="228"/>
      <c r="G521" s="228"/>
      <c r="H521" s="228"/>
      <c r="I521" s="228"/>
      <c r="J521" s="108"/>
      <c r="K521" s="108"/>
      <c r="L521" s="128" t="str">
        <f>IF(ISBLANK(C521),"",IF(Q521=$O$9,SUMIFS('LISTA DE INVENTARIO'!$K$22:$K1322,'LISTA DE INVENTARIO'!$C$22:$C1322,C521,$Q$22:$Q1322,$O$9)-SUMIFS('SEGUIMIENTO DE INVENTARIO'!$L$21:$L1523,'SEGUIMIENTO DE INVENTARIO'!$C$21:$C1523,C521),SUMIFS('LISTA DE INVENTARIO'!$K$22:$K1322,'LISTA DE INVENTARIO'!$C$22:$C1322,C521,$Q$22:$Q1322,$O$9)-SUMIFS('SEGUIMIENTO DE INVENTARIO'!$L$21:$L1523,'SEGUIMIENTO DE INVENTARIO'!$C$21:$C1523,C521)))</f>
        <v/>
      </c>
      <c r="M521" s="106"/>
      <c r="N521" s="130" t="str">
        <f t="shared" si="18"/>
        <v xml:space="preserve"> </v>
      </c>
      <c r="O521" s="129" t="str">
        <f t="shared" si="19"/>
        <v xml:space="preserve"> </v>
      </c>
      <c r="P521" s="107"/>
      <c r="Q521" s="108"/>
      <c r="R521" s="128" t="str">
        <f ca="1"/>
        <v/>
      </c>
      <c r="S521" s="109"/>
    </row>
    <row r="522" spans="2:19" ht="18" customHeight="1">
      <c r="B522" s="104">
        <v>501</v>
      </c>
      <c r="C522" s="228"/>
      <c r="D522" s="228"/>
      <c r="E522" s="228"/>
      <c r="F522" s="228"/>
      <c r="G522" s="228"/>
      <c r="H522" s="228"/>
      <c r="I522" s="228"/>
      <c r="J522" s="108"/>
      <c r="K522" s="108"/>
      <c r="L522" s="128" t="str">
        <f>IF(ISBLANK(C522),"",IF(Q522=$O$9,SUMIFS('LISTA DE INVENTARIO'!$K$22:$K1323,'LISTA DE INVENTARIO'!$C$22:$C1323,C522,$Q$22:$Q1323,$O$9)-SUMIFS('SEGUIMIENTO DE INVENTARIO'!$L$21:$L1524,'SEGUIMIENTO DE INVENTARIO'!$C$21:$C1524,C522),SUMIFS('LISTA DE INVENTARIO'!$K$22:$K1323,'LISTA DE INVENTARIO'!$C$22:$C1323,C522,$Q$22:$Q1323,$O$9)-SUMIFS('SEGUIMIENTO DE INVENTARIO'!$L$21:$L1524,'SEGUIMIENTO DE INVENTARIO'!$C$21:$C1524,C522)))</f>
        <v/>
      </c>
      <c r="M522" s="106"/>
      <c r="N522" s="130" t="str">
        <f t="shared" si="18"/>
        <v xml:space="preserve"> </v>
      </c>
      <c r="O522" s="129" t="str">
        <f t="shared" si="19"/>
        <v xml:space="preserve"> </v>
      </c>
      <c r="P522" s="107"/>
      <c r="Q522" s="108"/>
      <c r="R522" s="128" t="str">
        <f ca="1"/>
        <v/>
      </c>
      <c r="S522" s="109"/>
    </row>
    <row r="523" spans="2:19" ht="18" customHeight="1">
      <c r="B523" s="104">
        <v>502</v>
      </c>
      <c r="C523" s="228"/>
      <c r="D523" s="228"/>
      <c r="E523" s="228"/>
      <c r="F523" s="228"/>
      <c r="G523" s="228"/>
      <c r="H523" s="228"/>
      <c r="I523" s="228"/>
      <c r="J523" s="108"/>
      <c r="K523" s="108"/>
      <c r="L523" s="128" t="str">
        <f>IF(ISBLANK(C523),"",IF(Q523=$O$9,SUMIFS('LISTA DE INVENTARIO'!$K$22:$K1324,'LISTA DE INVENTARIO'!$C$22:$C1324,C523,$Q$22:$Q1324,$O$9)-SUMIFS('SEGUIMIENTO DE INVENTARIO'!$L$21:$L1525,'SEGUIMIENTO DE INVENTARIO'!$C$21:$C1525,C523),SUMIFS('LISTA DE INVENTARIO'!$K$22:$K1324,'LISTA DE INVENTARIO'!$C$22:$C1324,C523,$Q$22:$Q1324,$O$9)-SUMIFS('SEGUIMIENTO DE INVENTARIO'!$L$21:$L1525,'SEGUIMIENTO DE INVENTARIO'!$C$21:$C1525,C523)))</f>
        <v/>
      </c>
      <c r="M523" s="106"/>
      <c r="N523" s="130" t="str">
        <f t="shared" si="18"/>
        <v xml:space="preserve"> </v>
      </c>
      <c r="O523" s="129" t="str">
        <f t="shared" si="19"/>
        <v xml:space="preserve"> </v>
      </c>
      <c r="P523" s="107"/>
      <c r="Q523" s="108"/>
      <c r="R523" s="128" t="str">
        <f ca="1"/>
        <v/>
      </c>
      <c r="S523" s="109"/>
    </row>
    <row r="524" spans="2:19" ht="18" customHeight="1">
      <c r="B524" s="104">
        <v>503</v>
      </c>
      <c r="C524" s="228"/>
      <c r="D524" s="228"/>
      <c r="E524" s="228"/>
      <c r="F524" s="228"/>
      <c r="G524" s="228"/>
      <c r="H524" s="228"/>
      <c r="I524" s="228"/>
      <c r="J524" s="108"/>
      <c r="K524" s="108"/>
      <c r="L524" s="128" t="str">
        <f>IF(ISBLANK(C524),"",IF(Q524=$O$9,SUMIFS('LISTA DE INVENTARIO'!$K$22:$K1325,'LISTA DE INVENTARIO'!$C$22:$C1325,C524,$Q$22:$Q1325,$O$9)-SUMIFS('SEGUIMIENTO DE INVENTARIO'!$L$21:$L1526,'SEGUIMIENTO DE INVENTARIO'!$C$21:$C1526,C524),SUMIFS('LISTA DE INVENTARIO'!$K$22:$K1325,'LISTA DE INVENTARIO'!$C$22:$C1325,C524,$Q$22:$Q1325,$O$9)-SUMIFS('SEGUIMIENTO DE INVENTARIO'!$L$21:$L1526,'SEGUIMIENTO DE INVENTARIO'!$C$21:$C1526,C524)))</f>
        <v/>
      </c>
      <c r="M524" s="106"/>
      <c r="N524" s="130" t="str">
        <f t="shared" si="18"/>
        <v xml:space="preserve"> </v>
      </c>
      <c r="O524" s="129" t="str">
        <f t="shared" si="19"/>
        <v xml:space="preserve"> </v>
      </c>
      <c r="P524" s="107"/>
      <c r="Q524" s="108"/>
      <c r="R524" s="128" t="str">
        <f ca="1"/>
        <v/>
      </c>
      <c r="S524" s="109"/>
    </row>
    <row r="525" spans="2:19" ht="18" customHeight="1">
      <c r="B525" s="104">
        <v>504</v>
      </c>
      <c r="C525" s="228"/>
      <c r="D525" s="228"/>
      <c r="E525" s="228"/>
      <c r="F525" s="228"/>
      <c r="G525" s="228"/>
      <c r="H525" s="228"/>
      <c r="I525" s="228"/>
      <c r="J525" s="108"/>
      <c r="K525" s="108"/>
      <c r="L525" s="128" t="str">
        <f>IF(ISBLANK(C525),"",IF(Q525=$O$9,SUMIFS('LISTA DE INVENTARIO'!$K$22:$K1326,'LISTA DE INVENTARIO'!$C$22:$C1326,C525,$Q$22:$Q1326,$O$9)-SUMIFS('SEGUIMIENTO DE INVENTARIO'!$L$21:$L1527,'SEGUIMIENTO DE INVENTARIO'!$C$21:$C1527,C525),SUMIFS('LISTA DE INVENTARIO'!$K$22:$K1326,'LISTA DE INVENTARIO'!$C$22:$C1326,C525,$Q$22:$Q1326,$O$9)-SUMIFS('SEGUIMIENTO DE INVENTARIO'!$L$21:$L1527,'SEGUIMIENTO DE INVENTARIO'!$C$21:$C1527,C525)))</f>
        <v/>
      </c>
      <c r="M525" s="106"/>
      <c r="N525" s="130" t="str">
        <f t="shared" si="18"/>
        <v xml:space="preserve"> </v>
      </c>
      <c r="O525" s="129" t="str">
        <f t="shared" si="19"/>
        <v xml:space="preserve"> </v>
      </c>
      <c r="P525" s="107"/>
      <c r="Q525" s="108"/>
      <c r="R525" s="128" t="str">
        <f ca="1"/>
        <v/>
      </c>
      <c r="S525" s="109"/>
    </row>
    <row r="526" spans="2:19" ht="18" customHeight="1">
      <c r="B526" s="104">
        <v>505</v>
      </c>
      <c r="C526" s="228"/>
      <c r="D526" s="228"/>
      <c r="E526" s="228"/>
      <c r="F526" s="228"/>
      <c r="G526" s="228"/>
      <c r="H526" s="228"/>
      <c r="I526" s="228"/>
      <c r="J526" s="108"/>
      <c r="K526" s="108"/>
      <c r="L526" s="128" t="str">
        <f>IF(ISBLANK(C526),"",IF(Q526=$O$9,SUMIFS('LISTA DE INVENTARIO'!$K$22:$K1327,'LISTA DE INVENTARIO'!$C$22:$C1327,C526,$Q$22:$Q1327,$O$9)-SUMIFS('SEGUIMIENTO DE INVENTARIO'!$L$21:$L1528,'SEGUIMIENTO DE INVENTARIO'!$C$21:$C1528,C526),SUMIFS('LISTA DE INVENTARIO'!$K$22:$K1327,'LISTA DE INVENTARIO'!$C$22:$C1327,C526,$Q$22:$Q1327,$O$9)-SUMIFS('SEGUIMIENTO DE INVENTARIO'!$L$21:$L1528,'SEGUIMIENTO DE INVENTARIO'!$C$21:$C1528,C526)))</f>
        <v/>
      </c>
      <c r="M526" s="106"/>
      <c r="N526" s="130" t="str">
        <f t="shared" si="18"/>
        <v xml:space="preserve"> </v>
      </c>
      <c r="O526" s="129" t="str">
        <f t="shared" si="19"/>
        <v xml:space="preserve"> </v>
      </c>
      <c r="P526" s="107"/>
      <c r="Q526" s="108"/>
      <c r="R526" s="128" t="str">
        <f ca="1"/>
        <v/>
      </c>
      <c r="S526" s="109"/>
    </row>
    <row r="527" spans="2:19" ht="18" customHeight="1">
      <c r="B527" s="104">
        <v>506</v>
      </c>
      <c r="C527" s="228"/>
      <c r="D527" s="228"/>
      <c r="E527" s="228"/>
      <c r="F527" s="228"/>
      <c r="G527" s="228"/>
      <c r="H527" s="228"/>
      <c r="I527" s="228"/>
      <c r="J527" s="108"/>
      <c r="K527" s="108"/>
      <c r="L527" s="128" t="str">
        <f>IF(ISBLANK(C527),"",IF(Q527=$O$9,SUMIFS('LISTA DE INVENTARIO'!$K$22:$K1328,'LISTA DE INVENTARIO'!$C$22:$C1328,C527,$Q$22:$Q1328,$O$9)-SUMIFS('SEGUIMIENTO DE INVENTARIO'!$L$21:$L1529,'SEGUIMIENTO DE INVENTARIO'!$C$21:$C1529,C527),SUMIFS('LISTA DE INVENTARIO'!$K$22:$K1328,'LISTA DE INVENTARIO'!$C$22:$C1328,C527,$Q$22:$Q1328,$O$9)-SUMIFS('SEGUIMIENTO DE INVENTARIO'!$L$21:$L1529,'SEGUIMIENTO DE INVENTARIO'!$C$21:$C1529,C527)))</f>
        <v/>
      </c>
      <c r="M527" s="106"/>
      <c r="N527" s="130" t="str">
        <f t="shared" si="18"/>
        <v xml:space="preserve"> </v>
      </c>
      <c r="O527" s="129" t="str">
        <f t="shared" si="19"/>
        <v xml:space="preserve"> </v>
      </c>
      <c r="P527" s="107"/>
      <c r="Q527" s="108"/>
      <c r="R527" s="128" t="str">
        <f ca="1"/>
        <v/>
      </c>
      <c r="S527" s="109"/>
    </row>
    <row r="528" spans="2:19" ht="18" customHeight="1">
      <c r="B528" s="104">
        <v>507</v>
      </c>
      <c r="C528" s="228"/>
      <c r="D528" s="228"/>
      <c r="E528" s="228"/>
      <c r="F528" s="228"/>
      <c r="G528" s="228"/>
      <c r="H528" s="228"/>
      <c r="I528" s="228"/>
      <c r="J528" s="108"/>
      <c r="K528" s="108"/>
      <c r="L528" s="128" t="str">
        <f>IF(ISBLANK(C528),"",IF(Q528=$O$9,SUMIFS('LISTA DE INVENTARIO'!$K$22:$K1329,'LISTA DE INVENTARIO'!$C$22:$C1329,C528,$Q$22:$Q1329,$O$9)-SUMIFS('SEGUIMIENTO DE INVENTARIO'!$L$21:$L1530,'SEGUIMIENTO DE INVENTARIO'!$C$21:$C1530,C528),SUMIFS('LISTA DE INVENTARIO'!$K$22:$K1329,'LISTA DE INVENTARIO'!$C$22:$C1329,C528,$Q$22:$Q1329,$O$9)-SUMIFS('SEGUIMIENTO DE INVENTARIO'!$L$21:$L1530,'SEGUIMIENTO DE INVENTARIO'!$C$21:$C1530,C528)))</f>
        <v/>
      </c>
      <c r="M528" s="106"/>
      <c r="N528" s="130" t="str">
        <f t="shared" si="18"/>
        <v xml:space="preserve"> </v>
      </c>
      <c r="O528" s="129" t="str">
        <f t="shared" si="19"/>
        <v xml:space="preserve"> </v>
      </c>
      <c r="P528" s="107"/>
      <c r="Q528" s="108"/>
      <c r="R528" s="128" t="str">
        <f ca="1"/>
        <v/>
      </c>
      <c r="S528" s="109"/>
    </row>
    <row r="529" spans="2:19" ht="18" customHeight="1">
      <c r="B529" s="104">
        <v>508</v>
      </c>
      <c r="C529" s="228"/>
      <c r="D529" s="228"/>
      <c r="E529" s="228"/>
      <c r="F529" s="228"/>
      <c r="G529" s="228"/>
      <c r="H529" s="228"/>
      <c r="I529" s="228"/>
      <c r="J529" s="108"/>
      <c r="K529" s="108"/>
      <c r="L529" s="128" t="str">
        <f>IF(ISBLANK(C529),"",IF(Q529=$O$9,SUMIFS('LISTA DE INVENTARIO'!$K$22:$K1330,'LISTA DE INVENTARIO'!$C$22:$C1330,C529,$Q$22:$Q1330,$O$9)-SUMIFS('SEGUIMIENTO DE INVENTARIO'!$L$21:$L1531,'SEGUIMIENTO DE INVENTARIO'!$C$21:$C1531,C529),SUMIFS('LISTA DE INVENTARIO'!$K$22:$K1330,'LISTA DE INVENTARIO'!$C$22:$C1330,C529,$Q$22:$Q1330,$O$9)-SUMIFS('SEGUIMIENTO DE INVENTARIO'!$L$21:$L1531,'SEGUIMIENTO DE INVENTARIO'!$C$21:$C1531,C529)))</f>
        <v/>
      </c>
      <c r="M529" s="106"/>
      <c r="N529" s="130" t="str">
        <f t="shared" si="18"/>
        <v xml:space="preserve"> </v>
      </c>
      <c r="O529" s="129" t="str">
        <f t="shared" si="19"/>
        <v xml:space="preserve"> </v>
      </c>
      <c r="P529" s="107"/>
      <c r="Q529" s="108"/>
      <c r="R529" s="128" t="str">
        <f ca="1"/>
        <v/>
      </c>
      <c r="S529" s="109"/>
    </row>
    <row r="530" spans="2:19" ht="18" customHeight="1">
      <c r="B530" s="104">
        <v>509</v>
      </c>
      <c r="C530" s="228"/>
      <c r="D530" s="228"/>
      <c r="E530" s="228"/>
      <c r="F530" s="228"/>
      <c r="G530" s="228"/>
      <c r="H530" s="228"/>
      <c r="I530" s="228"/>
      <c r="J530" s="108"/>
      <c r="K530" s="108"/>
      <c r="L530" s="128" t="str">
        <f>IF(ISBLANK(C530),"",IF(Q530=$O$9,SUMIFS('LISTA DE INVENTARIO'!$K$22:$K1331,'LISTA DE INVENTARIO'!$C$22:$C1331,C530,$Q$22:$Q1331,$O$9)-SUMIFS('SEGUIMIENTO DE INVENTARIO'!$L$21:$L1532,'SEGUIMIENTO DE INVENTARIO'!$C$21:$C1532,C530),SUMIFS('LISTA DE INVENTARIO'!$K$22:$K1331,'LISTA DE INVENTARIO'!$C$22:$C1331,C530,$Q$22:$Q1331,$O$9)-SUMIFS('SEGUIMIENTO DE INVENTARIO'!$L$21:$L1532,'SEGUIMIENTO DE INVENTARIO'!$C$21:$C1532,C530)))</f>
        <v/>
      </c>
      <c r="M530" s="106"/>
      <c r="N530" s="130" t="str">
        <f t="shared" si="18"/>
        <v xml:space="preserve"> </v>
      </c>
      <c r="O530" s="129" t="str">
        <f t="shared" si="19"/>
        <v xml:space="preserve"> </v>
      </c>
      <c r="P530" s="107"/>
      <c r="Q530" s="108"/>
      <c r="R530" s="128" t="str">
        <f ca="1"/>
        <v/>
      </c>
      <c r="S530" s="109"/>
    </row>
    <row r="531" spans="2:19" ht="18" customHeight="1">
      <c r="B531" s="104">
        <v>510</v>
      </c>
      <c r="C531" s="228"/>
      <c r="D531" s="228"/>
      <c r="E531" s="228"/>
      <c r="F531" s="228"/>
      <c r="G531" s="228"/>
      <c r="H531" s="228"/>
      <c r="I531" s="228"/>
      <c r="J531" s="108"/>
      <c r="K531" s="108"/>
      <c r="L531" s="128" t="str">
        <f>IF(ISBLANK(C531),"",IF(Q531=$O$9,SUMIFS('LISTA DE INVENTARIO'!$K$22:$K1332,'LISTA DE INVENTARIO'!$C$22:$C1332,C531,$Q$22:$Q1332,$O$9)-SUMIFS('SEGUIMIENTO DE INVENTARIO'!$L$21:$L1533,'SEGUIMIENTO DE INVENTARIO'!$C$21:$C1533,C531),SUMIFS('LISTA DE INVENTARIO'!$K$22:$K1332,'LISTA DE INVENTARIO'!$C$22:$C1332,C531,$Q$22:$Q1332,$O$9)-SUMIFS('SEGUIMIENTO DE INVENTARIO'!$L$21:$L1533,'SEGUIMIENTO DE INVENTARIO'!$C$21:$C1533,C531)))</f>
        <v/>
      </c>
      <c r="M531" s="106"/>
      <c r="N531" s="130" t="str">
        <f t="shared" si="18"/>
        <v xml:space="preserve"> </v>
      </c>
      <c r="O531" s="129" t="str">
        <f t="shared" si="19"/>
        <v xml:space="preserve"> </v>
      </c>
      <c r="P531" s="107"/>
      <c r="Q531" s="108"/>
      <c r="R531" s="128" t="str">
        <f ca="1"/>
        <v/>
      </c>
      <c r="S531" s="109"/>
    </row>
    <row r="532" spans="2:19" ht="18" customHeight="1">
      <c r="B532" s="104">
        <v>511</v>
      </c>
      <c r="C532" s="228"/>
      <c r="D532" s="228"/>
      <c r="E532" s="228"/>
      <c r="F532" s="228"/>
      <c r="G532" s="228"/>
      <c r="H532" s="228"/>
      <c r="I532" s="228"/>
      <c r="J532" s="108"/>
      <c r="K532" s="108"/>
      <c r="L532" s="128" t="str">
        <f>IF(ISBLANK(C532),"",IF(Q532=$O$9,SUMIFS('LISTA DE INVENTARIO'!$K$22:$K1333,'LISTA DE INVENTARIO'!$C$22:$C1333,C532,$Q$22:$Q1333,$O$9)-SUMIFS('SEGUIMIENTO DE INVENTARIO'!$L$21:$L1534,'SEGUIMIENTO DE INVENTARIO'!$C$21:$C1534,C532),SUMIFS('LISTA DE INVENTARIO'!$K$22:$K1333,'LISTA DE INVENTARIO'!$C$22:$C1333,C532,$Q$22:$Q1333,$O$9)-SUMIFS('SEGUIMIENTO DE INVENTARIO'!$L$21:$L1534,'SEGUIMIENTO DE INVENTARIO'!$C$21:$C1534,C532)))</f>
        <v/>
      </c>
      <c r="M532" s="106"/>
      <c r="N532" s="130" t="str">
        <f t="shared" si="18"/>
        <v xml:space="preserve"> </v>
      </c>
      <c r="O532" s="129" t="str">
        <f t="shared" si="19"/>
        <v xml:space="preserve"> </v>
      </c>
      <c r="P532" s="107"/>
      <c r="Q532" s="108"/>
      <c r="R532" s="128" t="str">
        <f ca="1"/>
        <v/>
      </c>
      <c r="S532" s="109"/>
    </row>
    <row r="533" spans="2:19" ht="18" customHeight="1">
      <c r="B533" s="104">
        <v>512</v>
      </c>
      <c r="C533" s="228"/>
      <c r="D533" s="228"/>
      <c r="E533" s="228"/>
      <c r="F533" s="228"/>
      <c r="G533" s="228"/>
      <c r="H533" s="228"/>
      <c r="I533" s="228"/>
      <c r="J533" s="108"/>
      <c r="K533" s="108"/>
      <c r="L533" s="128" t="str">
        <f>IF(ISBLANK(C533),"",IF(Q533=$O$9,SUMIFS('LISTA DE INVENTARIO'!$K$22:$K1334,'LISTA DE INVENTARIO'!$C$22:$C1334,C533,$Q$22:$Q1334,$O$9)-SUMIFS('SEGUIMIENTO DE INVENTARIO'!$L$21:$L1535,'SEGUIMIENTO DE INVENTARIO'!$C$21:$C1535,C533),SUMIFS('LISTA DE INVENTARIO'!$K$22:$K1334,'LISTA DE INVENTARIO'!$C$22:$C1334,C533,$Q$22:$Q1334,$O$9)-SUMIFS('SEGUIMIENTO DE INVENTARIO'!$L$21:$L1535,'SEGUIMIENTO DE INVENTARIO'!$C$21:$C1535,C533)))</f>
        <v/>
      </c>
      <c r="M533" s="106"/>
      <c r="N533" s="130" t="str">
        <f t="shared" si="18"/>
        <v xml:space="preserve"> </v>
      </c>
      <c r="O533" s="129" t="str">
        <f t="shared" si="19"/>
        <v xml:space="preserve"> </v>
      </c>
      <c r="P533" s="107"/>
      <c r="Q533" s="108"/>
      <c r="R533" s="128" t="str">
        <f ca="1"/>
        <v/>
      </c>
      <c r="S533" s="109"/>
    </row>
    <row r="534" spans="2:19" ht="18" customHeight="1">
      <c r="B534" s="104">
        <v>513</v>
      </c>
      <c r="C534" s="228"/>
      <c r="D534" s="228"/>
      <c r="E534" s="228"/>
      <c r="F534" s="228"/>
      <c r="G534" s="228"/>
      <c r="H534" s="228"/>
      <c r="I534" s="228"/>
      <c r="J534" s="108"/>
      <c r="K534" s="108"/>
      <c r="L534" s="128" t="str">
        <f>IF(ISBLANK(C534),"",IF(Q534=$O$9,SUMIFS('LISTA DE INVENTARIO'!$K$22:$K1335,'LISTA DE INVENTARIO'!$C$22:$C1335,C534,$Q$22:$Q1335,$O$9)-SUMIFS('SEGUIMIENTO DE INVENTARIO'!$L$21:$L1536,'SEGUIMIENTO DE INVENTARIO'!$C$21:$C1536,C534),SUMIFS('LISTA DE INVENTARIO'!$K$22:$K1335,'LISTA DE INVENTARIO'!$C$22:$C1335,C534,$Q$22:$Q1335,$O$9)-SUMIFS('SEGUIMIENTO DE INVENTARIO'!$L$21:$L1536,'SEGUIMIENTO DE INVENTARIO'!$C$21:$C1536,C534)))</f>
        <v/>
      </c>
      <c r="M534" s="106"/>
      <c r="N534" s="130" t="str">
        <f t="shared" si="18"/>
        <v xml:space="preserve"> </v>
      </c>
      <c r="O534" s="129" t="str">
        <f t="shared" si="19"/>
        <v xml:space="preserve"> </v>
      </c>
      <c r="P534" s="107"/>
      <c r="Q534" s="108"/>
      <c r="R534" s="128" t="str">
        <f ca="1"/>
        <v/>
      </c>
      <c r="S534" s="109"/>
    </row>
    <row r="535" spans="2:19" ht="18" customHeight="1">
      <c r="B535" s="104">
        <v>514</v>
      </c>
      <c r="C535" s="228"/>
      <c r="D535" s="228"/>
      <c r="E535" s="228"/>
      <c r="F535" s="228"/>
      <c r="G535" s="228"/>
      <c r="H535" s="228"/>
      <c r="I535" s="228"/>
      <c r="J535" s="108"/>
      <c r="K535" s="108"/>
      <c r="L535" s="128" t="str">
        <f>IF(ISBLANK(C535),"",IF(Q535=$O$9,SUMIFS('LISTA DE INVENTARIO'!$K$22:$K1336,'LISTA DE INVENTARIO'!$C$22:$C1336,C535,$Q$22:$Q1336,$O$9)-SUMIFS('SEGUIMIENTO DE INVENTARIO'!$L$21:$L1537,'SEGUIMIENTO DE INVENTARIO'!$C$21:$C1537,C535),SUMIFS('LISTA DE INVENTARIO'!$K$22:$K1336,'LISTA DE INVENTARIO'!$C$22:$C1336,C535,$Q$22:$Q1336,$O$9)-SUMIFS('SEGUIMIENTO DE INVENTARIO'!$L$21:$L1537,'SEGUIMIENTO DE INVENTARIO'!$C$21:$C1537,C535)))</f>
        <v/>
      </c>
      <c r="M535" s="106"/>
      <c r="N535" s="130" t="str">
        <f t="shared" si="18"/>
        <v xml:space="preserve"> </v>
      </c>
      <c r="O535" s="129" t="str">
        <f t="shared" si="19"/>
        <v xml:space="preserve"> </v>
      </c>
      <c r="P535" s="107"/>
      <c r="Q535" s="108"/>
      <c r="R535" s="128" t="str">
        <f ca="1"/>
        <v/>
      </c>
      <c r="S535" s="109"/>
    </row>
    <row r="536" spans="2:19" ht="18" customHeight="1">
      <c r="B536" s="104">
        <v>515</v>
      </c>
      <c r="C536" s="228"/>
      <c r="D536" s="228"/>
      <c r="E536" s="228"/>
      <c r="F536" s="228"/>
      <c r="G536" s="228"/>
      <c r="H536" s="228"/>
      <c r="I536" s="228"/>
      <c r="J536" s="108"/>
      <c r="K536" s="108"/>
      <c r="L536" s="128" t="str">
        <f>IF(ISBLANK(C536),"",IF(Q536=$O$9,SUMIFS('LISTA DE INVENTARIO'!$K$22:$K1337,'LISTA DE INVENTARIO'!$C$22:$C1337,C536,$Q$22:$Q1337,$O$9)-SUMIFS('SEGUIMIENTO DE INVENTARIO'!$L$21:$L1538,'SEGUIMIENTO DE INVENTARIO'!$C$21:$C1538,C536),SUMIFS('LISTA DE INVENTARIO'!$K$22:$K1337,'LISTA DE INVENTARIO'!$C$22:$C1337,C536,$Q$22:$Q1337,$O$9)-SUMIFS('SEGUIMIENTO DE INVENTARIO'!$L$21:$L1538,'SEGUIMIENTO DE INVENTARIO'!$C$21:$C1538,C536)))</f>
        <v/>
      </c>
      <c r="M536" s="106"/>
      <c r="N536" s="130" t="str">
        <f t="shared" si="18"/>
        <v xml:space="preserve"> </v>
      </c>
      <c r="O536" s="129" t="str">
        <f t="shared" si="19"/>
        <v xml:space="preserve"> </v>
      </c>
      <c r="P536" s="107"/>
      <c r="Q536" s="108"/>
      <c r="R536" s="128" t="str">
        <f ca="1"/>
        <v/>
      </c>
      <c r="S536" s="109"/>
    </row>
    <row r="537" spans="2:19" ht="18" customHeight="1">
      <c r="B537" s="104">
        <v>516</v>
      </c>
      <c r="C537" s="228"/>
      <c r="D537" s="228"/>
      <c r="E537" s="228"/>
      <c r="F537" s="228"/>
      <c r="G537" s="228"/>
      <c r="H537" s="228"/>
      <c r="I537" s="228"/>
      <c r="J537" s="108"/>
      <c r="K537" s="108"/>
      <c r="L537" s="128" t="str">
        <f>IF(ISBLANK(C537),"",IF(Q537=$O$9,SUMIFS('LISTA DE INVENTARIO'!$K$22:$K1338,'LISTA DE INVENTARIO'!$C$22:$C1338,C537,$Q$22:$Q1338,$O$9)-SUMIFS('SEGUIMIENTO DE INVENTARIO'!$L$21:$L1539,'SEGUIMIENTO DE INVENTARIO'!$C$21:$C1539,C537),SUMIFS('LISTA DE INVENTARIO'!$K$22:$K1338,'LISTA DE INVENTARIO'!$C$22:$C1338,C537,$Q$22:$Q1338,$O$9)-SUMIFS('SEGUIMIENTO DE INVENTARIO'!$L$21:$L1539,'SEGUIMIENTO DE INVENTARIO'!$C$21:$C1539,C537)))</f>
        <v/>
      </c>
      <c r="M537" s="106"/>
      <c r="N537" s="130" t="str">
        <f t="shared" si="18"/>
        <v xml:space="preserve"> </v>
      </c>
      <c r="O537" s="129" t="str">
        <f t="shared" si="19"/>
        <v xml:space="preserve"> </v>
      </c>
      <c r="P537" s="107"/>
      <c r="Q537" s="108"/>
      <c r="R537" s="128" t="str">
        <f ca="1"/>
        <v/>
      </c>
      <c r="S537" s="109"/>
    </row>
    <row r="538" spans="2:19" ht="18" customHeight="1">
      <c r="B538" s="104">
        <v>517</v>
      </c>
      <c r="C538" s="228"/>
      <c r="D538" s="228"/>
      <c r="E538" s="228"/>
      <c r="F538" s="228"/>
      <c r="G538" s="228"/>
      <c r="H538" s="228"/>
      <c r="I538" s="228"/>
      <c r="J538" s="108"/>
      <c r="K538" s="108"/>
      <c r="L538" s="128" t="str">
        <f>IF(ISBLANK(C538),"",IF(Q538=$O$9,SUMIFS('LISTA DE INVENTARIO'!$K$22:$K1339,'LISTA DE INVENTARIO'!$C$22:$C1339,C538,$Q$22:$Q1339,$O$9)-SUMIFS('SEGUIMIENTO DE INVENTARIO'!$L$21:$L1540,'SEGUIMIENTO DE INVENTARIO'!$C$21:$C1540,C538),SUMIFS('LISTA DE INVENTARIO'!$K$22:$K1339,'LISTA DE INVENTARIO'!$C$22:$C1339,C538,$Q$22:$Q1339,$O$9)-SUMIFS('SEGUIMIENTO DE INVENTARIO'!$L$21:$L1540,'SEGUIMIENTO DE INVENTARIO'!$C$21:$C1540,C538)))</f>
        <v/>
      </c>
      <c r="M538" s="106"/>
      <c r="N538" s="130" t="str">
        <f t="shared" si="18"/>
        <v xml:space="preserve"> </v>
      </c>
      <c r="O538" s="129" t="str">
        <f t="shared" si="19"/>
        <v xml:space="preserve"> </v>
      </c>
      <c r="P538" s="107"/>
      <c r="Q538" s="108"/>
      <c r="R538" s="128" t="str">
        <f ca="1"/>
        <v/>
      </c>
      <c r="S538" s="109"/>
    </row>
    <row r="539" spans="2:19" ht="18" customHeight="1">
      <c r="B539" s="104">
        <v>518</v>
      </c>
      <c r="C539" s="228"/>
      <c r="D539" s="228"/>
      <c r="E539" s="228"/>
      <c r="F539" s="228"/>
      <c r="G539" s="228"/>
      <c r="H539" s="228"/>
      <c r="I539" s="228"/>
      <c r="J539" s="108"/>
      <c r="K539" s="108"/>
      <c r="L539" s="128" t="str">
        <f>IF(ISBLANK(C539),"",IF(Q539=$O$9,SUMIFS('LISTA DE INVENTARIO'!$K$22:$K1340,'LISTA DE INVENTARIO'!$C$22:$C1340,C539,$Q$22:$Q1340,$O$9)-SUMIFS('SEGUIMIENTO DE INVENTARIO'!$L$21:$L1541,'SEGUIMIENTO DE INVENTARIO'!$C$21:$C1541,C539),SUMIFS('LISTA DE INVENTARIO'!$K$22:$K1340,'LISTA DE INVENTARIO'!$C$22:$C1340,C539,$Q$22:$Q1340,$O$9)-SUMIFS('SEGUIMIENTO DE INVENTARIO'!$L$21:$L1541,'SEGUIMIENTO DE INVENTARIO'!$C$21:$C1541,C539)))</f>
        <v/>
      </c>
      <c r="M539" s="106"/>
      <c r="N539" s="130" t="str">
        <f t="shared" si="18"/>
        <v xml:space="preserve"> </v>
      </c>
      <c r="O539" s="129" t="str">
        <f t="shared" si="19"/>
        <v xml:space="preserve"> </v>
      </c>
      <c r="P539" s="107"/>
      <c r="Q539" s="108"/>
      <c r="R539" s="128" t="str">
        <f ca="1"/>
        <v/>
      </c>
      <c r="S539" s="109"/>
    </row>
    <row r="540" spans="2:19" ht="18" customHeight="1">
      <c r="B540" s="104">
        <v>519</v>
      </c>
      <c r="C540" s="228"/>
      <c r="D540" s="228"/>
      <c r="E540" s="228"/>
      <c r="F540" s="228"/>
      <c r="G540" s="228"/>
      <c r="H540" s="228"/>
      <c r="I540" s="228"/>
      <c r="J540" s="108"/>
      <c r="K540" s="108"/>
      <c r="L540" s="128" t="str">
        <f>IF(ISBLANK(C540),"",IF(Q540=$O$9,SUMIFS('LISTA DE INVENTARIO'!$K$22:$K1341,'LISTA DE INVENTARIO'!$C$22:$C1341,C540,$Q$22:$Q1341,$O$9)-SUMIFS('SEGUIMIENTO DE INVENTARIO'!$L$21:$L1542,'SEGUIMIENTO DE INVENTARIO'!$C$21:$C1542,C540),SUMIFS('LISTA DE INVENTARIO'!$K$22:$K1341,'LISTA DE INVENTARIO'!$C$22:$C1341,C540,$Q$22:$Q1341,$O$9)-SUMIFS('SEGUIMIENTO DE INVENTARIO'!$L$21:$L1542,'SEGUIMIENTO DE INVENTARIO'!$C$21:$C1542,C540)))</f>
        <v/>
      </c>
      <c r="M540" s="106"/>
      <c r="N540" s="130" t="str">
        <f t="shared" si="18"/>
        <v xml:space="preserve"> </v>
      </c>
      <c r="O540" s="129" t="str">
        <f t="shared" si="19"/>
        <v xml:space="preserve"> </v>
      </c>
      <c r="P540" s="107"/>
      <c r="Q540" s="108"/>
      <c r="R540" s="128" t="str">
        <f ca="1"/>
        <v/>
      </c>
      <c r="S540" s="109"/>
    </row>
    <row r="541" spans="2:19" ht="18" customHeight="1">
      <c r="B541" s="104">
        <v>520</v>
      </c>
      <c r="C541" s="228"/>
      <c r="D541" s="228"/>
      <c r="E541" s="228"/>
      <c r="F541" s="228"/>
      <c r="G541" s="228"/>
      <c r="H541" s="228"/>
      <c r="I541" s="228"/>
      <c r="J541" s="108"/>
      <c r="K541" s="108"/>
      <c r="L541" s="128" t="str">
        <f>IF(ISBLANK(C541),"",IF(Q541=$O$9,SUMIFS('LISTA DE INVENTARIO'!$K$22:$K1342,'LISTA DE INVENTARIO'!$C$22:$C1342,C541,$Q$22:$Q1342,$O$9)-SUMIFS('SEGUIMIENTO DE INVENTARIO'!$L$21:$L1543,'SEGUIMIENTO DE INVENTARIO'!$C$21:$C1543,C541),SUMIFS('LISTA DE INVENTARIO'!$K$22:$K1342,'LISTA DE INVENTARIO'!$C$22:$C1342,C541,$Q$22:$Q1342,$O$9)-SUMIFS('SEGUIMIENTO DE INVENTARIO'!$L$21:$L1543,'SEGUIMIENTO DE INVENTARIO'!$C$21:$C1543,C541)))</f>
        <v/>
      </c>
      <c r="M541" s="106"/>
      <c r="N541" s="130" t="str">
        <f t="shared" ref="N541:N604" si="20">IF(ISBLANK(C541)," ",K541*M541)</f>
        <v xml:space="preserve"> </v>
      </c>
      <c r="O541" s="129" t="str">
        <f t="shared" ref="O541:O604" si="21">IF(ISBLANK(C541)," ",K541*M541+O540)</f>
        <v xml:space="preserve"> </v>
      </c>
      <c r="P541" s="107"/>
      <c r="Q541" s="108"/>
      <c r="R541" s="128" t="str">
        <f ca="1"/>
        <v/>
      </c>
      <c r="S541" s="109"/>
    </row>
    <row r="542" spans="2:19" ht="18" customHeight="1">
      <c r="B542" s="104">
        <v>521</v>
      </c>
      <c r="C542" s="228"/>
      <c r="D542" s="228"/>
      <c r="E542" s="228"/>
      <c r="F542" s="228"/>
      <c r="G542" s="228"/>
      <c r="H542" s="228"/>
      <c r="I542" s="228"/>
      <c r="J542" s="108"/>
      <c r="K542" s="108"/>
      <c r="L542" s="128" t="str">
        <f>IF(ISBLANK(C542),"",IF(Q542=$O$9,SUMIFS('LISTA DE INVENTARIO'!$K$22:$K1343,'LISTA DE INVENTARIO'!$C$22:$C1343,C542,$Q$22:$Q1343,$O$9)-SUMIFS('SEGUIMIENTO DE INVENTARIO'!$L$21:$L1544,'SEGUIMIENTO DE INVENTARIO'!$C$21:$C1544,C542),SUMIFS('LISTA DE INVENTARIO'!$K$22:$K1343,'LISTA DE INVENTARIO'!$C$22:$C1343,C542,$Q$22:$Q1343,$O$9)-SUMIFS('SEGUIMIENTO DE INVENTARIO'!$L$21:$L1544,'SEGUIMIENTO DE INVENTARIO'!$C$21:$C1544,C542)))</f>
        <v/>
      </c>
      <c r="M542" s="106"/>
      <c r="N542" s="130" t="str">
        <f t="shared" si="20"/>
        <v xml:space="preserve"> </v>
      </c>
      <c r="O542" s="129" t="str">
        <f t="shared" si="21"/>
        <v xml:space="preserve"> </v>
      </c>
      <c r="P542" s="107"/>
      <c r="Q542" s="108"/>
      <c r="R542" s="128" t="str">
        <f ca="1"/>
        <v/>
      </c>
      <c r="S542" s="109"/>
    </row>
    <row r="543" spans="2:19" ht="18" customHeight="1">
      <c r="B543" s="104">
        <v>522</v>
      </c>
      <c r="C543" s="228"/>
      <c r="D543" s="228"/>
      <c r="E543" s="228"/>
      <c r="F543" s="228"/>
      <c r="G543" s="228"/>
      <c r="H543" s="228"/>
      <c r="I543" s="228"/>
      <c r="J543" s="108"/>
      <c r="K543" s="108"/>
      <c r="L543" s="128" t="str">
        <f>IF(ISBLANK(C543),"",IF(Q543=$O$9,SUMIFS('LISTA DE INVENTARIO'!$K$22:$K1344,'LISTA DE INVENTARIO'!$C$22:$C1344,C543,$Q$22:$Q1344,$O$9)-SUMIFS('SEGUIMIENTO DE INVENTARIO'!$L$21:$L1545,'SEGUIMIENTO DE INVENTARIO'!$C$21:$C1545,C543),SUMIFS('LISTA DE INVENTARIO'!$K$22:$K1344,'LISTA DE INVENTARIO'!$C$22:$C1344,C543,$Q$22:$Q1344,$O$9)-SUMIFS('SEGUIMIENTO DE INVENTARIO'!$L$21:$L1545,'SEGUIMIENTO DE INVENTARIO'!$C$21:$C1545,C543)))</f>
        <v/>
      </c>
      <c r="M543" s="106"/>
      <c r="N543" s="130" t="str">
        <f t="shared" si="20"/>
        <v xml:space="preserve"> </v>
      </c>
      <c r="O543" s="129" t="str">
        <f t="shared" si="21"/>
        <v xml:space="preserve"> </v>
      </c>
      <c r="P543" s="107"/>
      <c r="Q543" s="108"/>
      <c r="R543" s="128" t="str">
        <f ca="1"/>
        <v/>
      </c>
      <c r="S543" s="109"/>
    </row>
    <row r="544" spans="2:19" ht="18" customHeight="1">
      <c r="B544" s="104">
        <v>523</v>
      </c>
      <c r="C544" s="228"/>
      <c r="D544" s="228"/>
      <c r="E544" s="228"/>
      <c r="F544" s="228"/>
      <c r="G544" s="228"/>
      <c r="H544" s="228"/>
      <c r="I544" s="228"/>
      <c r="J544" s="108"/>
      <c r="K544" s="108"/>
      <c r="L544" s="128" t="str">
        <f>IF(ISBLANK(C544),"",IF(Q544=$O$9,SUMIFS('LISTA DE INVENTARIO'!$K$22:$K1345,'LISTA DE INVENTARIO'!$C$22:$C1345,C544,$Q$22:$Q1345,$O$9)-SUMIFS('SEGUIMIENTO DE INVENTARIO'!$L$21:$L1546,'SEGUIMIENTO DE INVENTARIO'!$C$21:$C1546,C544),SUMIFS('LISTA DE INVENTARIO'!$K$22:$K1345,'LISTA DE INVENTARIO'!$C$22:$C1345,C544,$Q$22:$Q1345,$O$9)-SUMIFS('SEGUIMIENTO DE INVENTARIO'!$L$21:$L1546,'SEGUIMIENTO DE INVENTARIO'!$C$21:$C1546,C544)))</f>
        <v/>
      </c>
      <c r="M544" s="106"/>
      <c r="N544" s="130" t="str">
        <f t="shared" si="20"/>
        <v xml:space="preserve"> </v>
      </c>
      <c r="O544" s="129" t="str">
        <f t="shared" si="21"/>
        <v xml:space="preserve"> </v>
      </c>
      <c r="P544" s="107"/>
      <c r="Q544" s="108"/>
      <c r="R544" s="128" t="str">
        <f ca="1"/>
        <v/>
      </c>
      <c r="S544" s="109"/>
    </row>
    <row r="545" spans="2:19" ht="18" customHeight="1">
      <c r="B545" s="104">
        <v>524</v>
      </c>
      <c r="C545" s="228"/>
      <c r="D545" s="228"/>
      <c r="E545" s="228"/>
      <c r="F545" s="228"/>
      <c r="G545" s="228"/>
      <c r="H545" s="228"/>
      <c r="I545" s="228"/>
      <c r="J545" s="108"/>
      <c r="K545" s="108"/>
      <c r="L545" s="128" t="str">
        <f>IF(ISBLANK(C545),"",IF(Q545=$O$9,SUMIFS('LISTA DE INVENTARIO'!$K$22:$K1346,'LISTA DE INVENTARIO'!$C$22:$C1346,C545,$Q$22:$Q1346,$O$9)-SUMIFS('SEGUIMIENTO DE INVENTARIO'!$L$21:$L1547,'SEGUIMIENTO DE INVENTARIO'!$C$21:$C1547,C545),SUMIFS('LISTA DE INVENTARIO'!$K$22:$K1346,'LISTA DE INVENTARIO'!$C$22:$C1346,C545,$Q$22:$Q1346,$O$9)-SUMIFS('SEGUIMIENTO DE INVENTARIO'!$L$21:$L1547,'SEGUIMIENTO DE INVENTARIO'!$C$21:$C1547,C545)))</f>
        <v/>
      </c>
      <c r="M545" s="106"/>
      <c r="N545" s="130" t="str">
        <f t="shared" si="20"/>
        <v xml:space="preserve"> </v>
      </c>
      <c r="O545" s="129" t="str">
        <f t="shared" si="21"/>
        <v xml:space="preserve"> </v>
      </c>
      <c r="P545" s="107"/>
      <c r="Q545" s="108"/>
      <c r="R545" s="128" t="str">
        <f ca="1"/>
        <v/>
      </c>
      <c r="S545" s="109"/>
    </row>
    <row r="546" spans="2:19" ht="18" customHeight="1">
      <c r="B546" s="104">
        <v>525</v>
      </c>
      <c r="C546" s="228"/>
      <c r="D546" s="228"/>
      <c r="E546" s="228"/>
      <c r="F546" s="228"/>
      <c r="G546" s="228"/>
      <c r="H546" s="228"/>
      <c r="I546" s="228"/>
      <c r="J546" s="108"/>
      <c r="K546" s="108"/>
      <c r="L546" s="128" t="str">
        <f>IF(ISBLANK(C546),"",IF(Q546=$O$9,SUMIFS('LISTA DE INVENTARIO'!$K$22:$K1347,'LISTA DE INVENTARIO'!$C$22:$C1347,C546,$Q$22:$Q1347,$O$9)-SUMIFS('SEGUIMIENTO DE INVENTARIO'!$L$21:$L1548,'SEGUIMIENTO DE INVENTARIO'!$C$21:$C1548,C546),SUMIFS('LISTA DE INVENTARIO'!$K$22:$K1347,'LISTA DE INVENTARIO'!$C$22:$C1347,C546,$Q$22:$Q1347,$O$9)-SUMIFS('SEGUIMIENTO DE INVENTARIO'!$L$21:$L1548,'SEGUIMIENTO DE INVENTARIO'!$C$21:$C1548,C546)))</f>
        <v/>
      </c>
      <c r="M546" s="106"/>
      <c r="N546" s="130" t="str">
        <f t="shared" si="20"/>
        <v xml:space="preserve"> </v>
      </c>
      <c r="O546" s="129" t="str">
        <f t="shared" si="21"/>
        <v xml:space="preserve"> </v>
      </c>
      <c r="P546" s="107"/>
      <c r="Q546" s="108"/>
      <c r="R546" s="128" t="str">
        <f ca="1"/>
        <v/>
      </c>
      <c r="S546" s="109"/>
    </row>
    <row r="547" spans="2:19" ht="18" customHeight="1">
      <c r="B547" s="104">
        <v>526</v>
      </c>
      <c r="C547" s="228"/>
      <c r="D547" s="228"/>
      <c r="E547" s="228"/>
      <c r="F547" s="228"/>
      <c r="G547" s="228"/>
      <c r="H547" s="228"/>
      <c r="I547" s="228"/>
      <c r="J547" s="108"/>
      <c r="K547" s="108"/>
      <c r="L547" s="128" t="str">
        <f>IF(ISBLANK(C547),"",IF(Q547=$O$9,SUMIFS('LISTA DE INVENTARIO'!$K$22:$K1348,'LISTA DE INVENTARIO'!$C$22:$C1348,C547,$Q$22:$Q1348,$O$9)-SUMIFS('SEGUIMIENTO DE INVENTARIO'!$L$21:$L1549,'SEGUIMIENTO DE INVENTARIO'!$C$21:$C1549,C547),SUMIFS('LISTA DE INVENTARIO'!$K$22:$K1348,'LISTA DE INVENTARIO'!$C$22:$C1348,C547,$Q$22:$Q1348,$O$9)-SUMIFS('SEGUIMIENTO DE INVENTARIO'!$L$21:$L1549,'SEGUIMIENTO DE INVENTARIO'!$C$21:$C1549,C547)))</f>
        <v/>
      </c>
      <c r="M547" s="106"/>
      <c r="N547" s="130" t="str">
        <f t="shared" si="20"/>
        <v xml:space="preserve"> </v>
      </c>
      <c r="O547" s="129" t="str">
        <f t="shared" si="21"/>
        <v xml:space="preserve"> </v>
      </c>
      <c r="P547" s="107"/>
      <c r="Q547" s="108"/>
      <c r="R547" s="128" t="str">
        <f ca="1"/>
        <v/>
      </c>
      <c r="S547" s="109"/>
    </row>
    <row r="548" spans="2:19" ht="18" customHeight="1">
      <c r="B548" s="104">
        <v>527</v>
      </c>
      <c r="C548" s="228"/>
      <c r="D548" s="228"/>
      <c r="E548" s="228"/>
      <c r="F548" s="228"/>
      <c r="G548" s="228"/>
      <c r="H548" s="228"/>
      <c r="I548" s="228"/>
      <c r="J548" s="108"/>
      <c r="K548" s="108"/>
      <c r="L548" s="128" t="str">
        <f>IF(ISBLANK(C548),"",IF(Q548=$O$9,SUMIFS('LISTA DE INVENTARIO'!$K$22:$K1349,'LISTA DE INVENTARIO'!$C$22:$C1349,C548,$Q$22:$Q1349,$O$9)-SUMIFS('SEGUIMIENTO DE INVENTARIO'!$L$21:$L1550,'SEGUIMIENTO DE INVENTARIO'!$C$21:$C1550,C548),SUMIFS('LISTA DE INVENTARIO'!$K$22:$K1349,'LISTA DE INVENTARIO'!$C$22:$C1349,C548,$Q$22:$Q1349,$O$9)-SUMIFS('SEGUIMIENTO DE INVENTARIO'!$L$21:$L1550,'SEGUIMIENTO DE INVENTARIO'!$C$21:$C1550,C548)))</f>
        <v/>
      </c>
      <c r="M548" s="106"/>
      <c r="N548" s="130" t="str">
        <f t="shared" si="20"/>
        <v xml:space="preserve"> </v>
      </c>
      <c r="O548" s="129" t="str">
        <f t="shared" si="21"/>
        <v xml:space="preserve"> </v>
      </c>
      <c r="P548" s="107"/>
      <c r="Q548" s="108"/>
      <c r="R548" s="128" t="str">
        <f ca="1"/>
        <v/>
      </c>
      <c r="S548" s="109"/>
    </row>
    <row r="549" spans="2:19" ht="18" customHeight="1">
      <c r="B549" s="104">
        <v>528</v>
      </c>
      <c r="C549" s="228"/>
      <c r="D549" s="228"/>
      <c r="E549" s="228"/>
      <c r="F549" s="228"/>
      <c r="G549" s="228"/>
      <c r="H549" s="228"/>
      <c r="I549" s="228"/>
      <c r="J549" s="108"/>
      <c r="K549" s="108"/>
      <c r="L549" s="128" t="str">
        <f>IF(ISBLANK(C549),"",IF(Q549=$O$9,SUMIFS('LISTA DE INVENTARIO'!$K$22:$K1350,'LISTA DE INVENTARIO'!$C$22:$C1350,C549,$Q$22:$Q1350,$O$9)-SUMIFS('SEGUIMIENTO DE INVENTARIO'!$L$21:$L1551,'SEGUIMIENTO DE INVENTARIO'!$C$21:$C1551,C549),SUMIFS('LISTA DE INVENTARIO'!$K$22:$K1350,'LISTA DE INVENTARIO'!$C$22:$C1350,C549,$Q$22:$Q1350,$O$9)-SUMIFS('SEGUIMIENTO DE INVENTARIO'!$L$21:$L1551,'SEGUIMIENTO DE INVENTARIO'!$C$21:$C1551,C549)))</f>
        <v/>
      </c>
      <c r="M549" s="106"/>
      <c r="N549" s="130" t="str">
        <f t="shared" si="20"/>
        <v xml:space="preserve"> </v>
      </c>
      <c r="O549" s="129" t="str">
        <f t="shared" si="21"/>
        <v xml:space="preserve"> </v>
      </c>
      <c r="P549" s="107"/>
      <c r="Q549" s="108"/>
      <c r="R549" s="128" t="str">
        <f ca="1"/>
        <v/>
      </c>
      <c r="S549" s="109"/>
    </row>
    <row r="550" spans="2:19" ht="18" customHeight="1">
      <c r="B550" s="104">
        <v>529</v>
      </c>
      <c r="C550" s="228"/>
      <c r="D550" s="228"/>
      <c r="E550" s="228"/>
      <c r="F550" s="228"/>
      <c r="G550" s="228"/>
      <c r="H550" s="228"/>
      <c r="I550" s="228"/>
      <c r="J550" s="108"/>
      <c r="K550" s="108"/>
      <c r="L550" s="128" t="str">
        <f>IF(ISBLANK(C550),"",IF(Q550=$O$9,SUMIFS('LISTA DE INVENTARIO'!$K$22:$K1351,'LISTA DE INVENTARIO'!$C$22:$C1351,C550,$Q$22:$Q1351,$O$9)-SUMIFS('SEGUIMIENTO DE INVENTARIO'!$L$21:$L1552,'SEGUIMIENTO DE INVENTARIO'!$C$21:$C1552,C550),SUMIFS('LISTA DE INVENTARIO'!$K$22:$K1351,'LISTA DE INVENTARIO'!$C$22:$C1351,C550,$Q$22:$Q1351,$O$9)-SUMIFS('SEGUIMIENTO DE INVENTARIO'!$L$21:$L1552,'SEGUIMIENTO DE INVENTARIO'!$C$21:$C1552,C550)))</f>
        <v/>
      </c>
      <c r="M550" s="106"/>
      <c r="N550" s="130" t="str">
        <f t="shared" si="20"/>
        <v xml:space="preserve"> </v>
      </c>
      <c r="O550" s="129" t="str">
        <f t="shared" si="21"/>
        <v xml:space="preserve"> </v>
      </c>
      <c r="P550" s="107"/>
      <c r="Q550" s="108"/>
      <c r="R550" s="128" t="str">
        <f ca="1"/>
        <v/>
      </c>
      <c r="S550" s="109"/>
    </row>
    <row r="551" spans="2:19" ht="18" customHeight="1">
      <c r="B551" s="104">
        <v>530</v>
      </c>
      <c r="C551" s="228"/>
      <c r="D551" s="228"/>
      <c r="E551" s="228"/>
      <c r="F551" s="228"/>
      <c r="G551" s="228"/>
      <c r="H551" s="228"/>
      <c r="I551" s="228"/>
      <c r="J551" s="108"/>
      <c r="K551" s="108"/>
      <c r="L551" s="128" t="str">
        <f>IF(ISBLANK(C551),"",IF(Q551=$O$9,SUMIFS('LISTA DE INVENTARIO'!$K$22:$K1352,'LISTA DE INVENTARIO'!$C$22:$C1352,C551,$Q$22:$Q1352,$O$9)-SUMIFS('SEGUIMIENTO DE INVENTARIO'!$L$21:$L1553,'SEGUIMIENTO DE INVENTARIO'!$C$21:$C1553,C551),SUMIFS('LISTA DE INVENTARIO'!$K$22:$K1352,'LISTA DE INVENTARIO'!$C$22:$C1352,C551,$Q$22:$Q1352,$O$9)-SUMIFS('SEGUIMIENTO DE INVENTARIO'!$L$21:$L1553,'SEGUIMIENTO DE INVENTARIO'!$C$21:$C1553,C551)))</f>
        <v/>
      </c>
      <c r="M551" s="106"/>
      <c r="N551" s="130" t="str">
        <f t="shared" si="20"/>
        <v xml:space="preserve"> </v>
      </c>
      <c r="O551" s="129" t="str">
        <f t="shared" si="21"/>
        <v xml:space="preserve"> </v>
      </c>
      <c r="P551" s="107"/>
      <c r="Q551" s="108"/>
      <c r="R551" s="128" t="str">
        <f ca="1"/>
        <v/>
      </c>
      <c r="S551" s="109"/>
    </row>
    <row r="552" spans="2:19" ht="18" customHeight="1">
      <c r="B552" s="104">
        <v>531</v>
      </c>
      <c r="C552" s="228"/>
      <c r="D552" s="228"/>
      <c r="E552" s="228"/>
      <c r="F552" s="228"/>
      <c r="G552" s="228"/>
      <c r="H552" s="228"/>
      <c r="I552" s="228"/>
      <c r="J552" s="108"/>
      <c r="K552" s="108"/>
      <c r="L552" s="128" t="str">
        <f>IF(ISBLANK(C552),"",IF(Q552=$O$9,SUMIFS('LISTA DE INVENTARIO'!$K$22:$K1353,'LISTA DE INVENTARIO'!$C$22:$C1353,C552,$Q$22:$Q1353,$O$9)-SUMIFS('SEGUIMIENTO DE INVENTARIO'!$L$21:$L1554,'SEGUIMIENTO DE INVENTARIO'!$C$21:$C1554,C552),SUMIFS('LISTA DE INVENTARIO'!$K$22:$K1353,'LISTA DE INVENTARIO'!$C$22:$C1353,C552,$Q$22:$Q1353,$O$9)-SUMIFS('SEGUIMIENTO DE INVENTARIO'!$L$21:$L1554,'SEGUIMIENTO DE INVENTARIO'!$C$21:$C1554,C552)))</f>
        <v/>
      </c>
      <c r="M552" s="106"/>
      <c r="N552" s="130" t="str">
        <f t="shared" si="20"/>
        <v xml:space="preserve"> </v>
      </c>
      <c r="O552" s="129" t="str">
        <f t="shared" si="21"/>
        <v xml:space="preserve"> </v>
      </c>
      <c r="P552" s="107"/>
      <c r="Q552" s="108"/>
      <c r="R552" s="128" t="str">
        <f ca="1"/>
        <v/>
      </c>
      <c r="S552" s="109"/>
    </row>
    <row r="553" spans="2:19" ht="18" customHeight="1">
      <c r="B553" s="104">
        <v>532</v>
      </c>
      <c r="C553" s="228"/>
      <c r="D553" s="228"/>
      <c r="E553" s="228"/>
      <c r="F553" s="228"/>
      <c r="G553" s="228"/>
      <c r="H553" s="228"/>
      <c r="I553" s="228"/>
      <c r="J553" s="108"/>
      <c r="K553" s="108"/>
      <c r="L553" s="128" t="str">
        <f>IF(ISBLANK(C553),"",IF(Q553=$O$9,SUMIFS('LISTA DE INVENTARIO'!$K$22:$K1354,'LISTA DE INVENTARIO'!$C$22:$C1354,C553,$Q$22:$Q1354,$O$9)-SUMIFS('SEGUIMIENTO DE INVENTARIO'!$L$21:$L1555,'SEGUIMIENTO DE INVENTARIO'!$C$21:$C1555,C553),SUMIFS('LISTA DE INVENTARIO'!$K$22:$K1354,'LISTA DE INVENTARIO'!$C$22:$C1354,C553,$Q$22:$Q1354,$O$9)-SUMIFS('SEGUIMIENTO DE INVENTARIO'!$L$21:$L1555,'SEGUIMIENTO DE INVENTARIO'!$C$21:$C1555,C553)))</f>
        <v/>
      </c>
      <c r="M553" s="106"/>
      <c r="N553" s="130" t="str">
        <f t="shared" si="20"/>
        <v xml:space="preserve"> </v>
      </c>
      <c r="O553" s="129" t="str">
        <f t="shared" si="21"/>
        <v xml:space="preserve"> </v>
      </c>
      <c r="P553" s="107"/>
      <c r="Q553" s="108"/>
      <c r="R553" s="128" t="str">
        <f ca="1"/>
        <v/>
      </c>
      <c r="S553" s="109"/>
    </row>
    <row r="554" spans="2:19" ht="18" customHeight="1">
      <c r="B554" s="104">
        <v>533</v>
      </c>
      <c r="C554" s="228"/>
      <c r="D554" s="228"/>
      <c r="E554" s="228"/>
      <c r="F554" s="228"/>
      <c r="G554" s="228"/>
      <c r="H554" s="228"/>
      <c r="I554" s="228"/>
      <c r="J554" s="108"/>
      <c r="K554" s="108"/>
      <c r="L554" s="128" t="str">
        <f>IF(ISBLANK(C554),"",IF(Q554=$O$9,SUMIFS('LISTA DE INVENTARIO'!$K$22:$K1355,'LISTA DE INVENTARIO'!$C$22:$C1355,C554,$Q$22:$Q1355,$O$9)-SUMIFS('SEGUIMIENTO DE INVENTARIO'!$L$21:$L1556,'SEGUIMIENTO DE INVENTARIO'!$C$21:$C1556,C554),SUMIFS('LISTA DE INVENTARIO'!$K$22:$K1355,'LISTA DE INVENTARIO'!$C$22:$C1355,C554,$Q$22:$Q1355,$O$9)-SUMIFS('SEGUIMIENTO DE INVENTARIO'!$L$21:$L1556,'SEGUIMIENTO DE INVENTARIO'!$C$21:$C1556,C554)))</f>
        <v/>
      </c>
      <c r="M554" s="106"/>
      <c r="N554" s="130" t="str">
        <f t="shared" si="20"/>
        <v xml:space="preserve"> </v>
      </c>
      <c r="O554" s="129" t="str">
        <f t="shared" si="21"/>
        <v xml:space="preserve"> </v>
      </c>
      <c r="P554" s="107"/>
      <c r="Q554" s="108"/>
      <c r="R554" s="128" t="str">
        <f ca="1"/>
        <v/>
      </c>
      <c r="S554" s="109"/>
    </row>
    <row r="555" spans="2:19" ht="18" customHeight="1">
      <c r="B555" s="104">
        <v>534</v>
      </c>
      <c r="C555" s="228"/>
      <c r="D555" s="228"/>
      <c r="E555" s="228"/>
      <c r="F555" s="228"/>
      <c r="G555" s="228"/>
      <c r="H555" s="228"/>
      <c r="I555" s="228"/>
      <c r="J555" s="108"/>
      <c r="K555" s="108"/>
      <c r="L555" s="128" t="str">
        <f>IF(ISBLANK(C555),"",IF(Q555=$O$9,SUMIFS('LISTA DE INVENTARIO'!$K$22:$K1356,'LISTA DE INVENTARIO'!$C$22:$C1356,C555,$Q$22:$Q1356,$O$9)-SUMIFS('SEGUIMIENTO DE INVENTARIO'!$L$21:$L1557,'SEGUIMIENTO DE INVENTARIO'!$C$21:$C1557,C555),SUMIFS('LISTA DE INVENTARIO'!$K$22:$K1356,'LISTA DE INVENTARIO'!$C$22:$C1356,C555,$Q$22:$Q1356,$O$9)-SUMIFS('SEGUIMIENTO DE INVENTARIO'!$L$21:$L1557,'SEGUIMIENTO DE INVENTARIO'!$C$21:$C1557,C555)))</f>
        <v/>
      </c>
      <c r="M555" s="106"/>
      <c r="N555" s="130" t="str">
        <f t="shared" si="20"/>
        <v xml:space="preserve"> </v>
      </c>
      <c r="O555" s="129" t="str">
        <f t="shared" si="21"/>
        <v xml:space="preserve"> </v>
      </c>
      <c r="P555" s="107"/>
      <c r="Q555" s="108"/>
      <c r="R555" s="128" t="str">
        <f ca="1"/>
        <v/>
      </c>
      <c r="S555" s="109"/>
    </row>
    <row r="556" spans="2:19" ht="18" customHeight="1">
      <c r="B556" s="104">
        <v>535</v>
      </c>
      <c r="C556" s="228"/>
      <c r="D556" s="228"/>
      <c r="E556" s="228"/>
      <c r="F556" s="228"/>
      <c r="G556" s="228"/>
      <c r="H556" s="228"/>
      <c r="I556" s="228"/>
      <c r="J556" s="108"/>
      <c r="K556" s="108"/>
      <c r="L556" s="128" t="str">
        <f>IF(ISBLANK(C556),"",IF(Q556=$O$9,SUMIFS('LISTA DE INVENTARIO'!$K$22:$K1357,'LISTA DE INVENTARIO'!$C$22:$C1357,C556,$Q$22:$Q1357,$O$9)-SUMIFS('SEGUIMIENTO DE INVENTARIO'!$L$21:$L1558,'SEGUIMIENTO DE INVENTARIO'!$C$21:$C1558,C556),SUMIFS('LISTA DE INVENTARIO'!$K$22:$K1357,'LISTA DE INVENTARIO'!$C$22:$C1357,C556,$Q$22:$Q1357,$O$9)-SUMIFS('SEGUIMIENTO DE INVENTARIO'!$L$21:$L1558,'SEGUIMIENTO DE INVENTARIO'!$C$21:$C1558,C556)))</f>
        <v/>
      </c>
      <c r="M556" s="106"/>
      <c r="N556" s="130" t="str">
        <f t="shared" si="20"/>
        <v xml:space="preserve"> </v>
      </c>
      <c r="O556" s="129" t="str">
        <f t="shared" si="21"/>
        <v xml:space="preserve"> </v>
      </c>
      <c r="P556" s="107"/>
      <c r="Q556" s="108"/>
      <c r="R556" s="128" t="str">
        <f ca="1"/>
        <v/>
      </c>
      <c r="S556" s="109"/>
    </row>
    <row r="557" spans="2:19" ht="18" customHeight="1">
      <c r="B557" s="104">
        <v>536</v>
      </c>
      <c r="C557" s="228"/>
      <c r="D557" s="228"/>
      <c r="E557" s="228"/>
      <c r="F557" s="228"/>
      <c r="G557" s="228"/>
      <c r="H557" s="228"/>
      <c r="I557" s="228"/>
      <c r="J557" s="108"/>
      <c r="K557" s="108"/>
      <c r="L557" s="128" t="str">
        <f>IF(ISBLANK(C557),"",IF(Q557=$O$9,SUMIFS('LISTA DE INVENTARIO'!$K$22:$K1358,'LISTA DE INVENTARIO'!$C$22:$C1358,C557,$Q$22:$Q1358,$O$9)-SUMIFS('SEGUIMIENTO DE INVENTARIO'!$L$21:$L1559,'SEGUIMIENTO DE INVENTARIO'!$C$21:$C1559,C557),SUMIFS('LISTA DE INVENTARIO'!$K$22:$K1358,'LISTA DE INVENTARIO'!$C$22:$C1358,C557,$Q$22:$Q1358,$O$9)-SUMIFS('SEGUIMIENTO DE INVENTARIO'!$L$21:$L1559,'SEGUIMIENTO DE INVENTARIO'!$C$21:$C1559,C557)))</f>
        <v/>
      </c>
      <c r="M557" s="106"/>
      <c r="N557" s="130" t="str">
        <f t="shared" si="20"/>
        <v xml:space="preserve"> </v>
      </c>
      <c r="O557" s="129" t="str">
        <f t="shared" si="21"/>
        <v xml:space="preserve"> </v>
      </c>
      <c r="P557" s="107"/>
      <c r="Q557" s="108"/>
      <c r="R557" s="128" t="str">
        <f ca="1"/>
        <v/>
      </c>
      <c r="S557" s="109"/>
    </row>
    <row r="558" spans="2:19" ht="18" customHeight="1">
      <c r="B558" s="104">
        <v>537</v>
      </c>
      <c r="C558" s="228"/>
      <c r="D558" s="228"/>
      <c r="E558" s="228"/>
      <c r="F558" s="228"/>
      <c r="G558" s="228"/>
      <c r="H558" s="228"/>
      <c r="I558" s="228"/>
      <c r="J558" s="108"/>
      <c r="K558" s="108"/>
      <c r="L558" s="128" t="str">
        <f>IF(ISBLANK(C558),"",IF(Q558=$O$9,SUMIFS('LISTA DE INVENTARIO'!$K$22:$K1359,'LISTA DE INVENTARIO'!$C$22:$C1359,C558,$Q$22:$Q1359,$O$9)-SUMIFS('SEGUIMIENTO DE INVENTARIO'!$L$21:$L1560,'SEGUIMIENTO DE INVENTARIO'!$C$21:$C1560,C558),SUMIFS('LISTA DE INVENTARIO'!$K$22:$K1359,'LISTA DE INVENTARIO'!$C$22:$C1359,C558,$Q$22:$Q1359,$O$9)-SUMIFS('SEGUIMIENTO DE INVENTARIO'!$L$21:$L1560,'SEGUIMIENTO DE INVENTARIO'!$C$21:$C1560,C558)))</f>
        <v/>
      </c>
      <c r="M558" s="106"/>
      <c r="N558" s="130" t="str">
        <f t="shared" si="20"/>
        <v xml:space="preserve"> </v>
      </c>
      <c r="O558" s="129" t="str">
        <f t="shared" si="21"/>
        <v xml:space="preserve"> </v>
      </c>
      <c r="P558" s="107"/>
      <c r="Q558" s="108"/>
      <c r="R558" s="128" t="str">
        <f ca="1"/>
        <v/>
      </c>
      <c r="S558" s="109"/>
    </row>
    <row r="559" spans="2:19" ht="18" customHeight="1">
      <c r="B559" s="104">
        <v>538</v>
      </c>
      <c r="C559" s="228"/>
      <c r="D559" s="228"/>
      <c r="E559" s="228"/>
      <c r="F559" s="228"/>
      <c r="G559" s="228"/>
      <c r="H559" s="228"/>
      <c r="I559" s="228"/>
      <c r="J559" s="108"/>
      <c r="K559" s="108"/>
      <c r="L559" s="128" t="str">
        <f>IF(ISBLANK(C559),"",IF(Q559=$O$9,SUMIFS('LISTA DE INVENTARIO'!$K$22:$K1360,'LISTA DE INVENTARIO'!$C$22:$C1360,C559,$Q$22:$Q1360,$O$9)-SUMIFS('SEGUIMIENTO DE INVENTARIO'!$L$21:$L1561,'SEGUIMIENTO DE INVENTARIO'!$C$21:$C1561,C559),SUMIFS('LISTA DE INVENTARIO'!$K$22:$K1360,'LISTA DE INVENTARIO'!$C$22:$C1360,C559,$Q$22:$Q1360,$O$9)-SUMIFS('SEGUIMIENTO DE INVENTARIO'!$L$21:$L1561,'SEGUIMIENTO DE INVENTARIO'!$C$21:$C1561,C559)))</f>
        <v/>
      </c>
      <c r="M559" s="106"/>
      <c r="N559" s="130" t="str">
        <f t="shared" si="20"/>
        <v xml:space="preserve"> </v>
      </c>
      <c r="O559" s="129" t="str">
        <f t="shared" si="21"/>
        <v xml:space="preserve"> </v>
      </c>
      <c r="P559" s="107"/>
      <c r="Q559" s="108"/>
      <c r="R559" s="128" t="str">
        <f ca="1"/>
        <v/>
      </c>
      <c r="S559" s="109"/>
    </row>
    <row r="560" spans="2:19" ht="18" customHeight="1">
      <c r="B560" s="104">
        <v>539</v>
      </c>
      <c r="C560" s="228"/>
      <c r="D560" s="228"/>
      <c r="E560" s="228"/>
      <c r="F560" s="228"/>
      <c r="G560" s="228"/>
      <c r="H560" s="228"/>
      <c r="I560" s="228"/>
      <c r="J560" s="108"/>
      <c r="K560" s="108"/>
      <c r="L560" s="128" t="str">
        <f>IF(ISBLANK(C560),"",IF(Q560=$O$9,SUMIFS('LISTA DE INVENTARIO'!$K$22:$K1361,'LISTA DE INVENTARIO'!$C$22:$C1361,C560,$Q$22:$Q1361,$O$9)-SUMIFS('SEGUIMIENTO DE INVENTARIO'!$L$21:$L1562,'SEGUIMIENTO DE INVENTARIO'!$C$21:$C1562,C560),SUMIFS('LISTA DE INVENTARIO'!$K$22:$K1361,'LISTA DE INVENTARIO'!$C$22:$C1361,C560,$Q$22:$Q1361,$O$9)-SUMIFS('SEGUIMIENTO DE INVENTARIO'!$L$21:$L1562,'SEGUIMIENTO DE INVENTARIO'!$C$21:$C1562,C560)))</f>
        <v/>
      </c>
      <c r="M560" s="106"/>
      <c r="N560" s="130" t="str">
        <f t="shared" si="20"/>
        <v xml:space="preserve"> </v>
      </c>
      <c r="O560" s="129" t="str">
        <f t="shared" si="21"/>
        <v xml:space="preserve"> </v>
      </c>
      <c r="P560" s="107"/>
      <c r="Q560" s="108"/>
      <c r="R560" s="128" t="str">
        <f ca="1"/>
        <v/>
      </c>
      <c r="S560" s="109"/>
    </row>
    <row r="561" spans="2:19" ht="18" customHeight="1">
      <c r="B561" s="104">
        <v>540</v>
      </c>
      <c r="C561" s="228"/>
      <c r="D561" s="228"/>
      <c r="E561" s="228"/>
      <c r="F561" s="228"/>
      <c r="G561" s="228"/>
      <c r="H561" s="228"/>
      <c r="I561" s="228"/>
      <c r="J561" s="108"/>
      <c r="K561" s="108"/>
      <c r="L561" s="128" t="str">
        <f>IF(ISBLANK(C561),"",IF(Q561=$O$9,SUMIFS('LISTA DE INVENTARIO'!$K$22:$K1362,'LISTA DE INVENTARIO'!$C$22:$C1362,C561,$Q$22:$Q1362,$O$9)-SUMIFS('SEGUIMIENTO DE INVENTARIO'!$L$21:$L1563,'SEGUIMIENTO DE INVENTARIO'!$C$21:$C1563,C561),SUMIFS('LISTA DE INVENTARIO'!$K$22:$K1362,'LISTA DE INVENTARIO'!$C$22:$C1362,C561,$Q$22:$Q1362,$O$9)-SUMIFS('SEGUIMIENTO DE INVENTARIO'!$L$21:$L1563,'SEGUIMIENTO DE INVENTARIO'!$C$21:$C1563,C561)))</f>
        <v/>
      </c>
      <c r="M561" s="106"/>
      <c r="N561" s="130" t="str">
        <f t="shared" si="20"/>
        <v xml:space="preserve"> </v>
      </c>
      <c r="O561" s="129" t="str">
        <f t="shared" si="21"/>
        <v xml:space="preserve"> </v>
      </c>
      <c r="P561" s="107"/>
      <c r="Q561" s="108"/>
      <c r="R561" s="128" t="str">
        <f ca="1"/>
        <v/>
      </c>
      <c r="S561" s="109"/>
    </row>
    <row r="562" spans="2:19" ht="18" customHeight="1">
      <c r="B562" s="104">
        <v>541</v>
      </c>
      <c r="C562" s="228"/>
      <c r="D562" s="228"/>
      <c r="E562" s="228"/>
      <c r="F562" s="228"/>
      <c r="G562" s="228"/>
      <c r="H562" s="228"/>
      <c r="I562" s="228"/>
      <c r="J562" s="108"/>
      <c r="K562" s="108"/>
      <c r="L562" s="128" t="str">
        <f>IF(ISBLANK(C562),"",IF(Q562=$O$9,SUMIFS('LISTA DE INVENTARIO'!$K$22:$K1363,'LISTA DE INVENTARIO'!$C$22:$C1363,C562,$Q$22:$Q1363,$O$9)-SUMIFS('SEGUIMIENTO DE INVENTARIO'!$L$21:$L1564,'SEGUIMIENTO DE INVENTARIO'!$C$21:$C1564,C562),SUMIFS('LISTA DE INVENTARIO'!$K$22:$K1363,'LISTA DE INVENTARIO'!$C$22:$C1363,C562,$Q$22:$Q1363,$O$9)-SUMIFS('SEGUIMIENTO DE INVENTARIO'!$L$21:$L1564,'SEGUIMIENTO DE INVENTARIO'!$C$21:$C1564,C562)))</f>
        <v/>
      </c>
      <c r="M562" s="106"/>
      <c r="N562" s="130" t="str">
        <f t="shared" si="20"/>
        <v xml:space="preserve"> </v>
      </c>
      <c r="O562" s="129" t="str">
        <f t="shared" si="21"/>
        <v xml:space="preserve"> </v>
      </c>
      <c r="P562" s="107"/>
      <c r="Q562" s="108"/>
      <c r="R562" s="128" t="str">
        <f ca="1"/>
        <v/>
      </c>
      <c r="S562" s="109"/>
    </row>
    <row r="563" spans="2:19" ht="18" customHeight="1">
      <c r="B563" s="104">
        <v>542</v>
      </c>
      <c r="C563" s="228"/>
      <c r="D563" s="228"/>
      <c r="E563" s="228"/>
      <c r="F563" s="228"/>
      <c r="G563" s="228"/>
      <c r="H563" s="228"/>
      <c r="I563" s="228"/>
      <c r="J563" s="108"/>
      <c r="K563" s="108"/>
      <c r="L563" s="128" t="str">
        <f>IF(ISBLANK(C563),"",IF(Q563=$O$9,SUMIFS('LISTA DE INVENTARIO'!$K$22:$K1364,'LISTA DE INVENTARIO'!$C$22:$C1364,C563,$Q$22:$Q1364,$O$9)-SUMIFS('SEGUIMIENTO DE INVENTARIO'!$L$21:$L1565,'SEGUIMIENTO DE INVENTARIO'!$C$21:$C1565,C563),SUMIFS('LISTA DE INVENTARIO'!$K$22:$K1364,'LISTA DE INVENTARIO'!$C$22:$C1364,C563,$Q$22:$Q1364,$O$9)-SUMIFS('SEGUIMIENTO DE INVENTARIO'!$L$21:$L1565,'SEGUIMIENTO DE INVENTARIO'!$C$21:$C1565,C563)))</f>
        <v/>
      </c>
      <c r="M563" s="106"/>
      <c r="N563" s="130" t="str">
        <f t="shared" si="20"/>
        <v xml:space="preserve"> </v>
      </c>
      <c r="O563" s="129" t="str">
        <f t="shared" si="21"/>
        <v xml:space="preserve"> </v>
      </c>
      <c r="P563" s="107"/>
      <c r="Q563" s="108"/>
      <c r="R563" s="128" t="str">
        <f ca="1"/>
        <v/>
      </c>
      <c r="S563" s="109"/>
    </row>
    <row r="564" spans="2:19" ht="18" customHeight="1">
      <c r="B564" s="104">
        <v>543</v>
      </c>
      <c r="C564" s="228"/>
      <c r="D564" s="228"/>
      <c r="E564" s="228"/>
      <c r="F564" s="228"/>
      <c r="G564" s="228"/>
      <c r="H564" s="228"/>
      <c r="I564" s="228"/>
      <c r="J564" s="108"/>
      <c r="K564" s="108"/>
      <c r="L564" s="128" t="str">
        <f>IF(ISBLANK(C564),"",IF(Q564=$O$9,SUMIFS('LISTA DE INVENTARIO'!$K$22:$K1365,'LISTA DE INVENTARIO'!$C$22:$C1365,C564,$Q$22:$Q1365,$O$9)-SUMIFS('SEGUIMIENTO DE INVENTARIO'!$L$21:$L1566,'SEGUIMIENTO DE INVENTARIO'!$C$21:$C1566,C564),SUMIFS('LISTA DE INVENTARIO'!$K$22:$K1365,'LISTA DE INVENTARIO'!$C$22:$C1365,C564,$Q$22:$Q1365,$O$9)-SUMIFS('SEGUIMIENTO DE INVENTARIO'!$L$21:$L1566,'SEGUIMIENTO DE INVENTARIO'!$C$21:$C1566,C564)))</f>
        <v/>
      </c>
      <c r="M564" s="106"/>
      <c r="N564" s="130" t="str">
        <f t="shared" si="20"/>
        <v xml:space="preserve"> </v>
      </c>
      <c r="O564" s="129" t="str">
        <f t="shared" si="21"/>
        <v xml:space="preserve"> </v>
      </c>
      <c r="P564" s="107"/>
      <c r="Q564" s="108"/>
      <c r="R564" s="128" t="str">
        <f ca="1"/>
        <v/>
      </c>
      <c r="S564" s="109"/>
    </row>
    <row r="565" spans="2:19" ht="18" customHeight="1">
      <c r="B565" s="104">
        <v>544</v>
      </c>
      <c r="C565" s="228"/>
      <c r="D565" s="228"/>
      <c r="E565" s="228"/>
      <c r="F565" s="228"/>
      <c r="G565" s="228"/>
      <c r="H565" s="228"/>
      <c r="I565" s="228"/>
      <c r="J565" s="108"/>
      <c r="K565" s="108"/>
      <c r="L565" s="128" t="str">
        <f>IF(ISBLANK(C565),"",IF(Q565=$O$9,SUMIFS('LISTA DE INVENTARIO'!$K$22:$K1366,'LISTA DE INVENTARIO'!$C$22:$C1366,C565,$Q$22:$Q1366,$O$9)-SUMIFS('SEGUIMIENTO DE INVENTARIO'!$L$21:$L1567,'SEGUIMIENTO DE INVENTARIO'!$C$21:$C1567,C565),SUMIFS('LISTA DE INVENTARIO'!$K$22:$K1366,'LISTA DE INVENTARIO'!$C$22:$C1366,C565,$Q$22:$Q1366,$O$9)-SUMIFS('SEGUIMIENTO DE INVENTARIO'!$L$21:$L1567,'SEGUIMIENTO DE INVENTARIO'!$C$21:$C1567,C565)))</f>
        <v/>
      </c>
      <c r="M565" s="106"/>
      <c r="N565" s="130" t="str">
        <f t="shared" si="20"/>
        <v xml:space="preserve"> </v>
      </c>
      <c r="O565" s="129" t="str">
        <f t="shared" si="21"/>
        <v xml:space="preserve"> </v>
      </c>
      <c r="P565" s="107"/>
      <c r="Q565" s="108"/>
      <c r="R565" s="128" t="str">
        <f ca="1"/>
        <v/>
      </c>
      <c r="S565" s="109"/>
    </row>
    <row r="566" spans="2:19" ht="18" customHeight="1">
      <c r="B566" s="104">
        <v>545</v>
      </c>
      <c r="C566" s="228"/>
      <c r="D566" s="228"/>
      <c r="E566" s="228"/>
      <c r="F566" s="228"/>
      <c r="G566" s="228"/>
      <c r="H566" s="228"/>
      <c r="I566" s="228"/>
      <c r="J566" s="108"/>
      <c r="K566" s="108"/>
      <c r="L566" s="128" t="str">
        <f>IF(ISBLANK(C566),"",IF(Q566=$O$9,SUMIFS('LISTA DE INVENTARIO'!$K$22:$K1367,'LISTA DE INVENTARIO'!$C$22:$C1367,C566,$Q$22:$Q1367,$O$9)-SUMIFS('SEGUIMIENTO DE INVENTARIO'!$L$21:$L1568,'SEGUIMIENTO DE INVENTARIO'!$C$21:$C1568,C566),SUMIFS('LISTA DE INVENTARIO'!$K$22:$K1367,'LISTA DE INVENTARIO'!$C$22:$C1367,C566,$Q$22:$Q1367,$O$9)-SUMIFS('SEGUIMIENTO DE INVENTARIO'!$L$21:$L1568,'SEGUIMIENTO DE INVENTARIO'!$C$21:$C1568,C566)))</f>
        <v/>
      </c>
      <c r="M566" s="106"/>
      <c r="N566" s="130" t="str">
        <f t="shared" si="20"/>
        <v xml:space="preserve"> </v>
      </c>
      <c r="O566" s="129" t="str">
        <f t="shared" si="21"/>
        <v xml:space="preserve"> </v>
      </c>
      <c r="P566" s="107"/>
      <c r="Q566" s="108"/>
      <c r="R566" s="128" t="str">
        <f ca="1"/>
        <v/>
      </c>
      <c r="S566" s="109"/>
    </row>
    <row r="567" spans="2:19" ht="18" customHeight="1">
      <c r="B567" s="104">
        <v>546</v>
      </c>
      <c r="C567" s="228"/>
      <c r="D567" s="228"/>
      <c r="E567" s="228"/>
      <c r="F567" s="228"/>
      <c r="G567" s="228"/>
      <c r="H567" s="228"/>
      <c r="I567" s="228"/>
      <c r="J567" s="108"/>
      <c r="K567" s="108"/>
      <c r="L567" s="128" t="str">
        <f>IF(ISBLANK(C567),"",IF(Q567=$O$9,SUMIFS('LISTA DE INVENTARIO'!$K$22:$K1368,'LISTA DE INVENTARIO'!$C$22:$C1368,C567,$Q$22:$Q1368,$O$9)-SUMIFS('SEGUIMIENTO DE INVENTARIO'!$L$21:$L1569,'SEGUIMIENTO DE INVENTARIO'!$C$21:$C1569,C567),SUMIFS('LISTA DE INVENTARIO'!$K$22:$K1368,'LISTA DE INVENTARIO'!$C$22:$C1368,C567,$Q$22:$Q1368,$O$9)-SUMIFS('SEGUIMIENTO DE INVENTARIO'!$L$21:$L1569,'SEGUIMIENTO DE INVENTARIO'!$C$21:$C1569,C567)))</f>
        <v/>
      </c>
      <c r="M567" s="106"/>
      <c r="N567" s="130" t="str">
        <f t="shared" si="20"/>
        <v xml:space="preserve"> </v>
      </c>
      <c r="O567" s="129" t="str">
        <f t="shared" si="21"/>
        <v xml:space="preserve"> </v>
      </c>
      <c r="P567" s="107"/>
      <c r="Q567" s="108"/>
      <c r="R567" s="128" t="str">
        <f ca="1"/>
        <v/>
      </c>
      <c r="S567" s="109"/>
    </row>
    <row r="568" spans="2:19" ht="18" customHeight="1">
      <c r="B568" s="104">
        <v>547</v>
      </c>
      <c r="C568" s="228"/>
      <c r="D568" s="228"/>
      <c r="E568" s="228"/>
      <c r="F568" s="228"/>
      <c r="G568" s="228"/>
      <c r="H568" s="228"/>
      <c r="I568" s="228"/>
      <c r="J568" s="108"/>
      <c r="K568" s="108"/>
      <c r="L568" s="128" t="str">
        <f>IF(ISBLANK(C568),"",IF(Q568=$O$9,SUMIFS('LISTA DE INVENTARIO'!$K$22:$K1369,'LISTA DE INVENTARIO'!$C$22:$C1369,C568,$Q$22:$Q1369,$O$9)-SUMIFS('SEGUIMIENTO DE INVENTARIO'!$L$21:$L1570,'SEGUIMIENTO DE INVENTARIO'!$C$21:$C1570,C568),SUMIFS('LISTA DE INVENTARIO'!$K$22:$K1369,'LISTA DE INVENTARIO'!$C$22:$C1369,C568,$Q$22:$Q1369,$O$9)-SUMIFS('SEGUIMIENTO DE INVENTARIO'!$L$21:$L1570,'SEGUIMIENTO DE INVENTARIO'!$C$21:$C1570,C568)))</f>
        <v/>
      </c>
      <c r="M568" s="106"/>
      <c r="N568" s="130" t="str">
        <f t="shared" si="20"/>
        <v xml:space="preserve"> </v>
      </c>
      <c r="O568" s="129" t="str">
        <f t="shared" si="21"/>
        <v xml:space="preserve"> </v>
      </c>
      <c r="P568" s="107"/>
      <c r="Q568" s="108"/>
      <c r="R568" s="128" t="str">
        <f ca="1"/>
        <v/>
      </c>
      <c r="S568" s="109"/>
    </row>
    <row r="569" spans="2:19" ht="18" customHeight="1">
      <c r="B569" s="104">
        <v>548</v>
      </c>
      <c r="C569" s="228"/>
      <c r="D569" s="228"/>
      <c r="E569" s="228"/>
      <c r="F569" s="228"/>
      <c r="G569" s="228"/>
      <c r="H569" s="228"/>
      <c r="I569" s="228"/>
      <c r="J569" s="108"/>
      <c r="K569" s="108"/>
      <c r="L569" s="128" t="str">
        <f>IF(ISBLANK(C569),"",IF(Q569=$O$9,SUMIFS('LISTA DE INVENTARIO'!$K$22:$K1370,'LISTA DE INVENTARIO'!$C$22:$C1370,C569,$Q$22:$Q1370,$O$9)-SUMIFS('SEGUIMIENTO DE INVENTARIO'!$L$21:$L1571,'SEGUIMIENTO DE INVENTARIO'!$C$21:$C1571,C569),SUMIFS('LISTA DE INVENTARIO'!$K$22:$K1370,'LISTA DE INVENTARIO'!$C$22:$C1370,C569,$Q$22:$Q1370,$O$9)-SUMIFS('SEGUIMIENTO DE INVENTARIO'!$L$21:$L1571,'SEGUIMIENTO DE INVENTARIO'!$C$21:$C1571,C569)))</f>
        <v/>
      </c>
      <c r="M569" s="106"/>
      <c r="N569" s="130" t="str">
        <f t="shared" si="20"/>
        <v xml:space="preserve"> </v>
      </c>
      <c r="O569" s="129" t="str">
        <f t="shared" si="21"/>
        <v xml:space="preserve"> </v>
      </c>
      <c r="P569" s="107"/>
      <c r="Q569" s="108"/>
      <c r="R569" s="128" t="str">
        <f ca="1"/>
        <v/>
      </c>
      <c r="S569" s="109"/>
    </row>
    <row r="570" spans="2:19" ht="18" customHeight="1">
      <c r="B570" s="104">
        <v>549</v>
      </c>
      <c r="C570" s="228"/>
      <c r="D570" s="228"/>
      <c r="E570" s="228"/>
      <c r="F570" s="228"/>
      <c r="G570" s="228"/>
      <c r="H570" s="228"/>
      <c r="I570" s="228"/>
      <c r="J570" s="108"/>
      <c r="K570" s="108"/>
      <c r="L570" s="128" t="str">
        <f>IF(ISBLANK(C570),"",IF(Q570=$O$9,SUMIFS('LISTA DE INVENTARIO'!$K$22:$K1371,'LISTA DE INVENTARIO'!$C$22:$C1371,C570,$Q$22:$Q1371,$O$9)-SUMIFS('SEGUIMIENTO DE INVENTARIO'!$L$21:$L1572,'SEGUIMIENTO DE INVENTARIO'!$C$21:$C1572,C570),SUMIFS('LISTA DE INVENTARIO'!$K$22:$K1371,'LISTA DE INVENTARIO'!$C$22:$C1371,C570,$Q$22:$Q1371,$O$9)-SUMIFS('SEGUIMIENTO DE INVENTARIO'!$L$21:$L1572,'SEGUIMIENTO DE INVENTARIO'!$C$21:$C1572,C570)))</f>
        <v/>
      </c>
      <c r="M570" s="106"/>
      <c r="N570" s="130" t="str">
        <f t="shared" si="20"/>
        <v xml:space="preserve"> </v>
      </c>
      <c r="O570" s="129" t="str">
        <f t="shared" si="21"/>
        <v xml:space="preserve"> </v>
      </c>
      <c r="P570" s="107"/>
      <c r="Q570" s="108"/>
      <c r="R570" s="128" t="str">
        <f ca="1"/>
        <v/>
      </c>
      <c r="S570" s="109"/>
    </row>
    <row r="571" spans="2:19" ht="18" customHeight="1">
      <c r="B571" s="104">
        <v>550</v>
      </c>
      <c r="C571" s="228"/>
      <c r="D571" s="228"/>
      <c r="E571" s="228"/>
      <c r="F571" s="228"/>
      <c r="G571" s="228"/>
      <c r="H571" s="228"/>
      <c r="I571" s="228"/>
      <c r="J571" s="108"/>
      <c r="K571" s="108"/>
      <c r="L571" s="128" t="str">
        <f>IF(ISBLANK(C571),"",IF(Q571=$O$9,SUMIFS('LISTA DE INVENTARIO'!$K$22:$K1372,'LISTA DE INVENTARIO'!$C$22:$C1372,C571,$Q$22:$Q1372,$O$9)-SUMIFS('SEGUIMIENTO DE INVENTARIO'!$L$21:$L1573,'SEGUIMIENTO DE INVENTARIO'!$C$21:$C1573,C571),SUMIFS('LISTA DE INVENTARIO'!$K$22:$K1372,'LISTA DE INVENTARIO'!$C$22:$C1372,C571,$Q$22:$Q1372,$O$9)-SUMIFS('SEGUIMIENTO DE INVENTARIO'!$L$21:$L1573,'SEGUIMIENTO DE INVENTARIO'!$C$21:$C1573,C571)))</f>
        <v/>
      </c>
      <c r="M571" s="106"/>
      <c r="N571" s="130" t="str">
        <f t="shared" si="20"/>
        <v xml:space="preserve"> </v>
      </c>
      <c r="O571" s="129" t="str">
        <f t="shared" si="21"/>
        <v xml:space="preserve"> </v>
      </c>
      <c r="P571" s="107"/>
      <c r="Q571" s="108"/>
      <c r="R571" s="128" t="str">
        <f ca="1"/>
        <v/>
      </c>
      <c r="S571" s="109"/>
    </row>
    <row r="572" spans="2:19" ht="18" customHeight="1">
      <c r="B572" s="104">
        <v>551</v>
      </c>
      <c r="C572" s="228"/>
      <c r="D572" s="228"/>
      <c r="E572" s="228"/>
      <c r="F572" s="228"/>
      <c r="G572" s="228"/>
      <c r="H572" s="228"/>
      <c r="I572" s="228"/>
      <c r="J572" s="108"/>
      <c r="K572" s="108"/>
      <c r="L572" s="128" t="str">
        <f>IF(ISBLANK(C572),"",IF(Q572=$O$9,SUMIFS('LISTA DE INVENTARIO'!$K$22:$K1373,'LISTA DE INVENTARIO'!$C$22:$C1373,C572,$Q$22:$Q1373,$O$9)-SUMIFS('SEGUIMIENTO DE INVENTARIO'!$L$21:$L1574,'SEGUIMIENTO DE INVENTARIO'!$C$21:$C1574,C572),SUMIFS('LISTA DE INVENTARIO'!$K$22:$K1373,'LISTA DE INVENTARIO'!$C$22:$C1373,C572,$Q$22:$Q1373,$O$9)-SUMIFS('SEGUIMIENTO DE INVENTARIO'!$L$21:$L1574,'SEGUIMIENTO DE INVENTARIO'!$C$21:$C1574,C572)))</f>
        <v/>
      </c>
      <c r="M572" s="106"/>
      <c r="N572" s="130" t="str">
        <f t="shared" si="20"/>
        <v xml:space="preserve"> </v>
      </c>
      <c r="O572" s="129" t="str">
        <f t="shared" si="21"/>
        <v xml:space="preserve"> </v>
      </c>
      <c r="P572" s="107"/>
      <c r="Q572" s="108"/>
      <c r="R572" s="128" t="str">
        <f ca="1"/>
        <v/>
      </c>
      <c r="S572" s="109"/>
    </row>
    <row r="573" spans="2:19" ht="18" customHeight="1">
      <c r="B573" s="104">
        <v>552</v>
      </c>
      <c r="C573" s="228"/>
      <c r="D573" s="228"/>
      <c r="E573" s="228"/>
      <c r="F573" s="228"/>
      <c r="G573" s="228"/>
      <c r="H573" s="228"/>
      <c r="I573" s="228"/>
      <c r="J573" s="108"/>
      <c r="K573" s="108"/>
      <c r="L573" s="128" t="str">
        <f>IF(ISBLANK(C573),"",IF(Q573=$O$9,SUMIFS('LISTA DE INVENTARIO'!$K$22:$K1374,'LISTA DE INVENTARIO'!$C$22:$C1374,C573,$Q$22:$Q1374,$O$9)-SUMIFS('SEGUIMIENTO DE INVENTARIO'!$L$21:$L1575,'SEGUIMIENTO DE INVENTARIO'!$C$21:$C1575,C573),SUMIFS('LISTA DE INVENTARIO'!$K$22:$K1374,'LISTA DE INVENTARIO'!$C$22:$C1374,C573,$Q$22:$Q1374,$O$9)-SUMIFS('SEGUIMIENTO DE INVENTARIO'!$L$21:$L1575,'SEGUIMIENTO DE INVENTARIO'!$C$21:$C1575,C573)))</f>
        <v/>
      </c>
      <c r="M573" s="106"/>
      <c r="N573" s="130" t="str">
        <f t="shared" si="20"/>
        <v xml:space="preserve"> </v>
      </c>
      <c r="O573" s="129" t="str">
        <f t="shared" si="21"/>
        <v xml:space="preserve"> </v>
      </c>
      <c r="P573" s="107"/>
      <c r="Q573" s="108"/>
      <c r="R573" s="128" t="str">
        <f ca="1"/>
        <v/>
      </c>
      <c r="S573" s="109"/>
    </row>
    <row r="574" spans="2:19" ht="18" customHeight="1">
      <c r="B574" s="104">
        <v>553</v>
      </c>
      <c r="C574" s="228"/>
      <c r="D574" s="228"/>
      <c r="E574" s="228"/>
      <c r="F574" s="228"/>
      <c r="G574" s="228"/>
      <c r="H574" s="228"/>
      <c r="I574" s="228"/>
      <c r="J574" s="108"/>
      <c r="K574" s="108"/>
      <c r="L574" s="128" t="str">
        <f>IF(ISBLANK(C574),"",IF(Q574=$O$9,SUMIFS('LISTA DE INVENTARIO'!$K$22:$K1375,'LISTA DE INVENTARIO'!$C$22:$C1375,C574,$Q$22:$Q1375,$O$9)-SUMIFS('SEGUIMIENTO DE INVENTARIO'!$L$21:$L1576,'SEGUIMIENTO DE INVENTARIO'!$C$21:$C1576,C574),SUMIFS('LISTA DE INVENTARIO'!$K$22:$K1375,'LISTA DE INVENTARIO'!$C$22:$C1375,C574,$Q$22:$Q1375,$O$9)-SUMIFS('SEGUIMIENTO DE INVENTARIO'!$L$21:$L1576,'SEGUIMIENTO DE INVENTARIO'!$C$21:$C1576,C574)))</f>
        <v/>
      </c>
      <c r="M574" s="106"/>
      <c r="N574" s="130" t="str">
        <f t="shared" si="20"/>
        <v xml:space="preserve"> </v>
      </c>
      <c r="O574" s="129" t="str">
        <f t="shared" si="21"/>
        <v xml:space="preserve"> </v>
      </c>
      <c r="P574" s="107"/>
      <c r="Q574" s="108"/>
      <c r="R574" s="128" t="str">
        <f ca="1"/>
        <v/>
      </c>
      <c r="S574" s="109"/>
    </row>
    <row r="575" spans="2:19" ht="18" customHeight="1">
      <c r="B575" s="104">
        <v>554</v>
      </c>
      <c r="C575" s="228"/>
      <c r="D575" s="228"/>
      <c r="E575" s="228"/>
      <c r="F575" s="228"/>
      <c r="G575" s="228"/>
      <c r="H575" s="228"/>
      <c r="I575" s="228"/>
      <c r="J575" s="108"/>
      <c r="K575" s="108"/>
      <c r="L575" s="128" t="str">
        <f>IF(ISBLANK(C575),"",IF(Q575=$O$9,SUMIFS('LISTA DE INVENTARIO'!$K$22:$K1376,'LISTA DE INVENTARIO'!$C$22:$C1376,C575,$Q$22:$Q1376,$O$9)-SUMIFS('SEGUIMIENTO DE INVENTARIO'!$L$21:$L1577,'SEGUIMIENTO DE INVENTARIO'!$C$21:$C1577,C575),SUMIFS('LISTA DE INVENTARIO'!$K$22:$K1376,'LISTA DE INVENTARIO'!$C$22:$C1376,C575,$Q$22:$Q1376,$O$9)-SUMIFS('SEGUIMIENTO DE INVENTARIO'!$L$21:$L1577,'SEGUIMIENTO DE INVENTARIO'!$C$21:$C1577,C575)))</f>
        <v/>
      </c>
      <c r="M575" s="106"/>
      <c r="N575" s="130" t="str">
        <f t="shared" si="20"/>
        <v xml:space="preserve"> </v>
      </c>
      <c r="O575" s="129" t="str">
        <f t="shared" si="21"/>
        <v xml:space="preserve"> </v>
      </c>
      <c r="P575" s="107"/>
      <c r="Q575" s="108"/>
      <c r="R575" s="128" t="str">
        <f ca="1"/>
        <v/>
      </c>
      <c r="S575" s="109"/>
    </row>
    <row r="576" spans="2:19" ht="18" customHeight="1">
      <c r="B576" s="104">
        <v>555</v>
      </c>
      <c r="C576" s="228"/>
      <c r="D576" s="228"/>
      <c r="E576" s="228"/>
      <c r="F576" s="228"/>
      <c r="G576" s="228"/>
      <c r="H576" s="228"/>
      <c r="I576" s="228"/>
      <c r="J576" s="108"/>
      <c r="K576" s="108"/>
      <c r="L576" s="128" t="str">
        <f>IF(ISBLANK(C576),"",IF(Q576=$O$9,SUMIFS('LISTA DE INVENTARIO'!$K$22:$K1377,'LISTA DE INVENTARIO'!$C$22:$C1377,C576,$Q$22:$Q1377,$O$9)-SUMIFS('SEGUIMIENTO DE INVENTARIO'!$L$21:$L1578,'SEGUIMIENTO DE INVENTARIO'!$C$21:$C1578,C576),SUMIFS('LISTA DE INVENTARIO'!$K$22:$K1377,'LISTA DE INVENTARIO'!$C$22:$C1377,C576,$Q$22:$Q1377,$O$9)-SUMIFS('SEGUIMIENTO DE INVENTARIO'!$L$21:$L1578,'SEGUIMIENTO DE INVENTARIO'!$C$21:$C1578,C576)))</f>
        <v/>
      </c>
      <c r="M576" s="106"/>
      <c r="N576" s="130" t="str">
        <f t="shared" si="20"/>
        <v xml:space="preserve"> </v>
      </c>
      <c r="O576" s="129" t="str">
        <f t="shared" si="21"/>
        <v xml:space="preserve"> </v>
      </c>
      <c r="P576" s="107"/>
      <c r="Q576" s="108"/>
      <c r="R576" s="128" t="str">
        <f ca="1"/>
        <v/>
      </c>
      <c r="S576" s="109"/>
    </row>
    <row r="577" spans="2:19" ht="18" customHeight="1">
      <c r="B577" s="104">
        <v>556</v>
      </c>
      <c r="C577" s="228"/>
      <c r="D577" s="228"/>
      <c r="E577" s="228"/>
      <c r="F577" s="228"/>
      <c r="G577" s="228"/>
      <c r="H577" s="228"/>
      <c r="I577" s="228"/>
      <c r="J577" s="108"/>
      <c r="K577" s="108"/>
      <c r="L577" s="128" t="str">
        <f>IF(ISBLANK(C577),"",IF(Q577=$O$9,SUMIFS('LISTA DE INVENTARIO'!$K$22:$K1378,'LISTA DE INVENTARIO'!$C$22:$C1378,C577,$Q$22:$Q1378,$O$9)-SUMIFS('SEGUIMIENTO DE INVENTARIO'!$L$21:$L1579,'SEGUIMIENTO DE INVENTARIO'!$C$21:$C1579,C577),SUMIFS('LISTA DE INVENTARIO'!$K$22:$K1378,'LISTA DE INVENTARIO'!$C$22:$C1378,C577,$Q$22:$Q1378,$O$9)-SUMIFS('SEGUIMIENTO DE INVENTARIO'!$L$21:$L1579,'SEGUIMIENTO DE INVENTARIO'!$C$21:$C1579,C577)))</f>
        <v/>
      </c>
      <c r="M577" s="106"/>
      <c r="N577" s="130" t="str">
        <f t="shared" si="20"/>
        <v xml:space="preserve"> </v>
      </c>
      <c r="O577" s="129" t="str">
        <f t="shared" si="21"/>
        <v xml:space="preserve"> </v>
      </c>
      <c r="P577" s="107"/>
      <c r="Q577" s="108"/>
      <c r="R577" s="128" t="str">
        <f ca="1"/>
        <v/>
      </c>
      <c r="S577" s="109"/>
    </row>
    <row r="578" spans="2:19" ht="18" customHeight="1">
      <c r="B578" s="104">
        <v>557</v>
      </c>
      <c r="C578" s="228"/>
      <c r="D578" s="228"/>
      <c r="E578" s="228"/>
      <c r="F578" s="228"/>
      <c r="G578" s="228"/>
      <c r="H578" s="228"/>
      <c r="I578" s="228"/>
      <c r="J578" s="108"/>
      <c r="K578" s="108"/>
      <c r="L578" s="128" t="str">
        <f>IF(ISBLANK(C578),"",IF(Q578=$O$9,SUMIFS('LISTA DE INVENTARIO'!$K$22:$K1379,'LISTA DE INVENTARIO'!$C$22:$C1379,C578,$Q$22:$Q1379,$O$9)-SUMIFS('SEGUIMIENTO DE INVENTARIO'!$L$21:$L1580,'SEGUIMIENTO DE INVENTARIO'!$C$21:$C1580,C578),SUMIFS('LISTA DE INVENTARIO'!$K$22:$K1379,'LISTA DE INVENTARIO'!$C$22:$C1379,C578,$Q$22:$Q1379,$O$9)-SUMIFS('SEGUIMIENTO DE INVENTARIO'!$L$21:$L1580,'SEGUIMIENTO DE INVENTARIO'!$C$21:$C1580,C578)))</f>
        <v/>
      </c>
      <c r="M578" s="106"/>
      <c r="N578" s="130" t="str">
        <f t="shared" si="20"/>
        <v xml:space="preserve"> </v>
      </c>
      <c r="O578" s="129" t="str">
        <f t="shared" si="21"/>
        <v xml:space="preserve"> </v>
      </c>
      <c r="P578" s="107"/>
      <c r="Q578" s="108"/>
      <c r="R578" s="128" t="str">
        <f ca="1"/>
        <v/>
      </c>
      <c r="S578" s="109"/>
    </row>
    <row r="579" spans="2:19" ht="18" customHeight="1">
      <c r="B579" s="104">
        <v>558</v>
      </c>
      <c r="C579" s="228"/>
      <c r="D579" s="228"/>
      <c r="E579" s="228"/>
      <c r="F579" s="228"/>
      <c r="G579" s="228"/>
      <c r="H579" s="228"/>
      <c r="I579" s="228"/>
      <c r="J579" s="108"/>
      <c r="K579" s="108"/>
      <c r="L579" s="128" t="str">
        <f>IF(ISBLANK(C579),"",IF(Q579=$O$9,SUMIFS('LISTA DE INVENTARIO'!$K$22:$K1380,'LISTA DE INVENTARIO'!$C$22:$C1380,C579,$Q$22:$Q1380,$O$9)-SUMIFS('SEGUIMIENTO DE INVENTARIO'!$L$21:$L1581,'SEGUIMIENTO DE INVENTARIO'!$C$21:$C1581,C579),SUMIFS('LISTA DE INVENTARIO'!$K$22:$K1380,'LISTA DE INVENTARIO'!$C$22:$C1380,C579,$Q$22:$Q1380,$O$9)-SUMIFS('SEGUIMIENTO DE INVENTARIO'!$L$21:$L1581,'SEGUIMIENTO DE INVENTARIO'!$C$21:$C1581,C579)))</f>
        <v/>
      </c>
      <c r="M579" s="106"/>
      <c r="N579" s="130" t="str">
        <f t="shared" si="20"/>
        <v xml:space="preserve"> </v>
      </c>
      <c r="O579" s="129" t="str">
        <f t="shared" si="21"/>
        <v xml:space="preserve"> </v>
      </c>
      <c r="P579" s="107"/>
      <c r="Q579" s="108"/>
      <c r="R579" s="128" t="str">
        <f ca="1"/>
        <v/>
      </c>
      <c r="S579" s="109"/>
    </row>
    <row r="580" spans="2:19" ht="18" customHeight="1">
      <c r="B580" s="104">
        <v>559</v>
      </c>
      <c r="C580" s="228"/>
      <c r="D580" s="228"/>
      <c r="E580" s="228"/>
      <c r="F580" s="228"/>
      <c r="G580" s="228"/>
      <c r="H580" s="228"/>
      <c r="I580" s="228"/>
      <c r="J580" s="108"/>
      <c r="K580" s="108"/>
      <c r="L580" s="128" t="str">
        <f>IF(ISBLANK(C580),"",IF(Q580=$O$9,SUMIFS('LISTA DE INVENTARIO'!$K$22:$K1381,'LISTA DE INVENTARIO'!$C$22:$C1381,C580,$Q$22:$Q1381,$O$9)-SUMIFS('SEGUIMIENTO DE INVENTARIO'!$L$21:$L1582,'SEGUIMIENTO DE INVENTARIO'!$C$21:$C1582,C580),SUMIFS('LISTA DE INVENTARIO'!$K$22:$K1381,'LISTA DE INVENTARIO'!$C$22:$C1381,C580,$Q$22:$Q1381,$O$9)-SUMIFS('SEGUIMIENTO DE INVENTARIO'!$L$21:$L1582,'SEGUIMIENTO DE INVENTARIO'!$C$21:$C1582,C580)))</f>
        <v/>
      </c>
      <c r="M580" s="106"/>
      <c r="N580" s="130" t="str">
        <f t="shared" si="20"/>
        <v xml:space="preserve"> </v>
      </c>
      <c r="O580" s="129" t="str">
        <f t="shared" si="21"/>
        <v xml:space="preserve"> </v>
      </c>
      <c r="P580" s="107"/>
      <c r="Q580" s="108"/>
      <c r="R580" s="128" t="str">
        <f ca="1"/>
        <v/>
      </c>
      <c r="S580" s="109"/>
    </row>
    <row r="581" spans="2:19" ht="18" customHeight="1">
      <c r="B581" s="104">
        <v>560</v>
      </c>
      <c r="C581" s="228"/>
      <c r="D581" s="228"/>
      <c r="E581" s="228"/>
      <c r="F581" s="228"/>
      <c r="G581" s="228"/>
      <c r="H581" s="228"/>
      <c r="I581" s="228"/>
      <c r="J581" s="108"/>
      <c r="K581" s="108"/>
      <c r="L581" s="128" t="str">
        <f>IF(ISBLANK(C581),"",IF(Q581=$O$9,SUMIFS('LISTA DE INVENTARIO'!$K$22:$K1382,'LISTA DE INVENTARIO'!$C$22:$C1382,C581,$Q$22:$Q1382,$O$9)-SUMIFS('SEGUIMIENTO DE INVENTARIO'!$L$21:$L1583,'SEGUIMIENTO DE INVENTARIO'!$C$21:$C1583,C581),SUMIFS('LISTA DE INVENTARIO'!$K$22:$K1382,'LISTA DE INVENTARIO'!$C$22:$C1382,C581,$Q$22:$Q1382,$O$9)-SUMIFS('SEGUIMIENTO DE INVENTARIO'!$L$21:$L1583,'SEGUIMIENTO DE INVENTARIO'!$C$21:$C1583,C581)))</f>
        <v/>
      </c>
      <c r="M581" s="106"/>
      <c r="N581" s="130" t="str">
        <f t="shared" si="20"/>
        <v xml:space="preserve"> </v>
      </c>
      <c r="O581" s="129" t="str">
        <f t="shared" si="21"/>
        <v xml:space="preserve"> </v>
      </c>
      <c r="P581" s="107"/>
      <c r="Q581" s="108"/>
      <c r="R581" s="128" t="str">
        <f ca="1"/>
        <v/>
      </c>
      <c r="S581" s="109"/>
    </row>
    <row r="582" spans="2:19" ht="18" customHeight="1">
      <c r="B582" s="104">
        <v>561</v>
      </c>
      <c r="C582" s="228"/>
      <c r="D582" s="228"/>
      <c r="E582" s="228"/>
      <c r="F582" s="228"/>
      <c r="G582" s="228"/>
      <c r="H582" s="228"/>
      <c r="I582" s="228"/>
      <c r="J582" s="108"/>
      <c r="K582" s="108"/>
      <c r="L582" s="128" t="str">
        <f>IF(ISBLANK(C582),"",IF(Q582=$O$9,SUMIFS('LISTA DE INVENTARIO'!$K$22:$K1383,'LISTA DE INVENTARIO'!$C$22:$C1383,C582,$Q$22:$Q1383,$O$9)-SUMIFS('SEGUIMIENTO DE INVENTARIO'!$L$21:$L1584,'SEGUIMIENTO DE INVENTARIO'!$C$21:$C1584,C582),SUMIFS('LISTA DE INVENTARIO'!$K$22:$K1383,'LISTA DE INVENTARIO'!$C$22:$C1383,C582,$Q$22:$Q1383,$O$9)-SUMIFS('SEGUIMIENTO DE INVENTARIO'!$L$21:$L1584,'SEGUIMIENTO DE INVENTARIO'!$C$21:$C1584,C582)))</f>
        <v/>
      </c>
      <c r="M582" s="106"/>
      <c r="N582" s="130" t="str">
        <f t="shared" si="20"/>
        <v xml:space="preserve"> </v>
      </c>
      <c r="O582" s="129" t="str">
        <f t="shared" si="21"/>
        <v xml:space="preserve"> </v>
      </c>
      <c r="P582" s="107"/>
      <c r="Q582" s="108"/>
      <c r="R582" s="128" t="str">
        <f ca="1"/>
        <v/>
      </c>
      <c r="S582" s="109"/>
    </row>
    <row r="583" spans="2:19" ht="18" customHeight="1">
      <c r="B583" s="104">
        <v>562</v>
      </c>
      <c r="C583" s="228"/>
      <c r="D583" s="228"/>
      <c r="E583" s="228"/>
      <c r="F583" s="228"/>
      <c r="G583" s="228"/>
      <c r="H583" s="228"/>
      <c r="I583" s="228"/>
      <c r="J583" s="108"/>
      <c r="K583" s="108"/>
      <c r="L583" s="128" t="str">
        <f>IF(ISBLANK(C583),"",IF(Q583=$O$9,SUMIFS('LISTA DE INVENTARIO'!$K$22:$K1384,'LISTA DE INVENTARIO'!$C$22:$C1384,C583,$Q$22:$Q1384,$O$9)-SUMIFS('SEGUIMIENTO DE INVENTARIO'!$L$21:$L1585,'SEGUIMIENTO DE INVENTARIO'!$C$21:$C1585,C583),SUMIFS('LISTA DE INVENTARIO'!$K$22:$K1384,'LISTA DE INVENTARIO'!$C$22:$C1384,C583,$Q$22:$Q1384,$O$9)-SUMIFS('SEGUIMIENTO DE INVENTARIO'!$L$21:$L1585,'SEGUIMIENTO DE INVENTARIO'!$C$21:$C1585,C583)))</f>
        <v/>
      </c>
      <c r="M583" s="106"/>
      <c r="N583" s="130" t="str">
        <f t="shared" si="20"/>
        <v xml:space="preserve"> </v>
      </c>
      <c r="O583" s="129" t="str">
        <f t="shared" si="21"/>
        <v xml:space="preserve"> </v>
      </c>
      <c r="P583" s="107"/>
      <c r="Q583" s="108"/>
      <c r="R583" s="128" t="str">
        <f ca="1"/>
        <v/>
      </c>
      <c r="S583" s="109"/>
    </row>
    <row r="584" spans="2:19" ht="18" customHeight="1">
      <c r="B584" s="104">
        <v>563</v>
      </c>
      <c r="C584" s="228"/>
      <c r="D584" s="228"/>
      <c r="E584" s="228"/>
      <c r="F584" s="228"/>
      <c r="G584" s="228"/>
      <c r="H584" s="228"/>
      <c r="I584" s="228"/>
      <c r="J584" s="108"/>
      <c r="K584" s="108"/>
      <c r="L584" s="128" t="str">
        <f>IF(ISBLANK(C584),"",IF(Q584=$O$9,SUMIFS('LISTA DE INVENTARIO'!$K$22:$K1385,'LISTA DE INVENTARIO'!$C$22:$C1385,C584,$Q$22:$Q1385,$O$9)-SUMIFS('SEGUIMIENTO DE INVENTARIO'!$L$21:$L1586,'SEGUIMIENTO DE INVENTARIO'!$C$21:$C1586,C584),SUMIFS('LISTA DE INVENTARIO'!$K$22:$K1385,'LISTA DE INVENTARIO'!$C$22:$C1385,C584,$Q$22:$Q1385,$O$9)-SUMIFS('SEGUIMIENTO DE INVENTARIO'!$L$21:$L1586,'SEGUIMIENTO DE INVENTARIO'!$C$21:$C1586,C584)))</f>
        <v/>
      </c>
      <c r="M584" s="106"/>
      <c r="N584" s="130" t="str">
        <f t="shared" si="20"/>
        <v xml:space="preserve"> </v>
      </c>
      <c r="O584" s="129" t="str">
        <f t="shared" si="21"/>
        <v xml:space="preserve"> </v>
      </c>
      <c r="P584" s="107"/>
      <c r="Q584" s="108"/>
      <c r="R584" s="128" t="str">
        <f ca="1"/>
        <v/>
      </c>
      <c r="S584" s="109"/>
    </row>
    <row r="585" spans="2:19" ht="18" customHeight="1">
      <c r="B585" s="104">
        <v>564</v>
      </c>
      <c r="C585" s="228"/>
      <c r="D585" s="228"/>
      <c r="E585" s="228"/>
      <c r="F585" s="228"/>
      <c r="G585" s="228"/>
      <c r="H585" s="228"/>
      <c r="I585" s="228"/>
      <c r="J585" s="108"/>
      <c r="K585" s="108"/>
      <c r="L585" s="128" t="str">
        <f>IF(ISBLANK(C585),"",IF(Q585=$O$9,SUMIFS('LISTA DE INVENTARIO'!$K$22:$K1386,'LISTA DE INVENTARIO'!$C$22:$C1386,C585,$Q$22:$Q1386,$O$9)-SUMIFS('SEGUIMIENTO DE INVENTARIO'!$L$21:$L1587,'SEGUIMIENTO DE INVENTARIO'!$C$21:$C1587,C585),SUMIFS('LISTA DE INVENTARIO'!$K$22:$K1386,'LISTA DE INVENTARIO'!$C$22:$C1386,C585,$Q$22:$Q1386,$O$9)-SUMIFS('SEGUIMIENTO DE INVENTARIO'!$L$21:$L1587,'SEGUIMIENTO DE INVENTARIO'!$C$21:$C1587,C585)))</f>
        <v/>
      </c>
      <c r="M585" s="106"/>
      <c r="N585" s="130" t="str">
        <f t="shared" si="20"/>
        <v xml:space="preserve"> </v>
      </c>
      <c r="O585" s="129" t="str">
        <f t="shared" si="21"/>
        <v xml:space="preserve"> </v>
      </c>
      <c r="P585" s="107"/>
      <c r="Q585" s="108"/>
      <c r="R585" s="128" t="str">
        <f ca="1"/>
        <v/>
      </c>
      <c r="S585" s="109"/>
    </row>
    <row r="586" spans="2:19" ht="18" customHeight="1">
      <c r="B586" s="104">
        <v>565</v>
      </c>
      <c r="C586" s="228"/>
      <c r="D586" s="228"/>
      <c r="E586" s="228"/>
      <c r="F586" s="228"/>
      <c r="G586" s="228"/>
      <c r="H586" s="228"/>
      <c r="I586" s="228"/>
      <c r="J586" s="108"/>
      <c r="K586" s="108"/>
      <c r="L586" s="128" t="str">
        <f>IF(ISBLANK(C586),"",IF(Q586=$O$9,SUMIFS('LISTA DE INVENTARIO'!$K$22:$K1387,'LISTA DE INVENTARIO'!$C$22:$C1387,C586,$Q$22:$Q1387,$O$9)-SUMIFS('SEGUIMIENTO DE INVENTARIO'!$L$21:$L1588,'SEGUIMIENTO DE INVENTARIO'!$C$21:$C1588,C586),SUMIFS('LISTA DE INVENTARIO'!$K$22:$K1387,'LISTA DE INVENTARIO'!$C$22:$C1387,C586,$Q$22:$Q1387,$O$9)-SUMIFS('SEGUIMIENTO DE INVENTARIO'!$L$21:$L1588,'SEGUIMIENTO DE INVENTARIO'!$C$21:$C1588,C586)))</f>
        <v/>
      </c>
      <c r="M586" s="106"/>
      <c r="N586" s="130" t="str">
        <f t="shared" si="20"/>
        <v xml:space="preserve"> </v>
      </c>
      <c r="O586" s="129" t="str">
        <f t="shared" si="21"/>
        <v xml:space="preserve"> </v>
      </c>
      <c r="P586" s="107"/>
      <c r="Q586" s="108"/>
      <c r="R586" s="128" t="str">
        <f ca="1"/>
        <v/>
      </c>
      <c r="S586" s="109"/>
    </row>
    <row r="587" spans="2:19" ht="18" customHeight="1">
      <c r="B587" s="104">
        <v>566</v>
      </c>
      <c r="C587" s="228"/>
      <c r="D587" s="228"/>
      <c r="E587" s="228"/>
      <c r="F587" s="228"/>
      <c r="G587" s="228"/>
      <c r="H587" s="228"/>
      <c r="I587" s="228"/>
      <c r="J587" s="108"/>
      <c r="K587" s="108"/>
      <c r="L587" s="128" t="str">
        <f>IF(ISBLANK(C587),"",IF(Q587=$O$9,SUMIFS('LISTA DE INVENTARIO'!$K$22:$K1388,'LISTA DE INVENTARIO'!$C$22:$C1388,C587,$Q$22:$Q1388,$O$9)-SUMIFS('SEGUIMIENTO DE INVENTARIO'!$L$21:$L1589,'SEGUIMIENTO DE INVENTARIO'!$C$21:$C1589,C587),SUMIFS('LISTA DE INVENTARIO'!$K$22:$K1388,'LISTA DE INVENTARIO'!$C$22:$C1388,C587,$Q$22:$Q1388,$O$9)-SUMIFS('SEGUIMIENTO DE INVENTARIO'!$L$21:$L1589,'SEGUIMIENTO DE INVENTARIO'!$C$21:$C1589,C587)))</f>
        <v/>
      </c>
      <c r="M587" s="106"/>
      <c r="N587" s="130" t="str">
        <f t="shared" si="20"/>
        <v xml:space="preserve"> </v>
      </c>
      <c r="O587" s="129" t="str">
        <f t="shared" si="21"/>
        <v xml:space="preserve"> </v>
      </c>
      <c r="P587" s="107"/>
      <c r="Q587" s="108"/>
      <c r="R587" s="128" t="str">
        <f ca="1"/>
        <v/>
      </c>
      <c r="S587" s="109"/>
    </row>
    <row r="588" spans="2:19" ht="18" customHeight="1">
      <c r="B588" s="104">
        <v>567</v>
      </c>
      <c r="C588" s="228"/>
      <c r="D588" s="228"/>
      <c r="E588" s="228"/>
      <c r="F588" s="228"/>
      <c r="G588" s="228"/>
      <c r="H588" s="228"/>
      <c r="I588" s="228"/>
      <c r="J588" s="108"/>
      <c r="K588" s="108"/>
      <c r="L588" s="128" t="str">
        <f>IF(ISBLANK(C588),"",IF(Q588=$O$9,SUMIFS('LISTA DE INVENTARIO'!$K$22:$K1389,'LISTA DE INVENTARIO'!$C$22:$C1389,C588,$Q$22:$Q1389,$O$9)-SUMIFS('SEGUIMIENTO DE INVENTARIO'!$L$21:$L1590,'SEGUIMIENTO DE INVENTARIO'!$C$21:$C1590,C588),SUMIFS('LISTA DE INVENTARIO'!$K$22:$K1389,'LISTA DE INVENTARIO'!$C$22:$C1389,C588,$Q$22:$Q1389,$O$9)-SUMIFS('SEGUIMIENTO DE INVENTARIO'!$L$21:$L1590,'SEGUIMIENTO DE INVENTARIO'!$C$21:$C1590,C588)))</f>
        <v/>
      </c>
      <c r="M588" s="106"/>
      <c r="N588" s="130" t="str">
        <f t="shared" si="20"/>
        <v xml:space="preserve"> </v>
      </c>
      <c r="O588" s="129" t="str">
        <f t="shared" si="21"/>
        <v xml:space="preserve"> </v>
      </c>
      <c r="P588" s="107"/>
      <c r="Q588" s="108"/>
      <c r="R588" s="128" t="str">
        <f ca="1"/>
        <v/>
      </c>
      <c r="S588" s="109"/>
    </row>
    <row r="589" spans="2:19" ht="18" customHeight="1">
      <c r="B589" s="104">
        <v>568</v>
      </c>
      <c r="C589" s="228"/>
      <c r="D589" s="228"/>
      <c r="E589" s="228"/>
      <c r="F589" s="228"/>
      <c r="G589" s="228"/>
      <c r="H589" s="228"/>
      <c r="I589" s="228"/>
      <c r="J589" s="108"/>
      <c r="K589" s="108"/>
      <c r="L589" s="128" t="str">
        <f>IF(ISBLANK(C589),"",IF(Q589=$O$9,SUMIFS('LISTA DE INVENTARIO'!$K$22:$K1390,'LISTA DE INVENTARIO'!$C$22:$C1390,C589,$Q$22:$Q1390,$O$9)-SUMIFS('SEGUIMIENTO DE INVENTARIO'!$L$21:$L1591,'SEGUIMIENTO DE INVENTARIO'!$C$21:$C1591,C589),SUMIFS('LISTA DE INVENTARIO'!$K$22:$K1390,'LISTA DE INVENTARIO'!$C$22:$C1390,C589,$Q$22:$Q1390,$O$9)-SUMIFS('SEGUIMIENTO DE INVENTARIO'!$L$21:$L1591,'SEGUIMIENTO DE INVENTARIO'!$C$21:$C1591,C589)))</f>
        <v/>
      </c>
      <c r="M589" s="106"/>
      <c r="N589" s="130" t="str">
        <f t="shared" si="20"/>
        <v xml:space="preserve"> </v>
      </c>
      <c r="O589" s="129" t="str">
        <f t="shared" si="21"/>
        <v xml:space="preserve"> </v>
      </c>
      <c r="P589" s="107"/>
      <c r="Q589" s="108"/>
      <c r="R589" s="128" t="str">
        <f ca="1"/>
        <v/>
      </c>
      <c r="S589" s="109"/>
    </row>
    <row r="590" spans="2:19" ht="18" customHeight="1">
      <c r="B590" s="104">
        <v>569</v>
      </c>
      <c r="C590" s="228"/>
      <c r="D590" s="228"/>
      <c r="E590" s="228"/>
      <c r="F590" s="228"/>
      <c r="G590" s="228"/>
      <c r="H590" s="228"/>
      <c r="I590" s="228"/>
      <c r="J590" s="108"/>
      <c r="K590" s="108"/>
      <c r="L590" s="128" t="str">
        <f>IF(ISBLANK(C590),"",IF(Q590=$O$9,SUMIFS('LISTA DE INVENTARIO'!$K$22:$K1391,'LISTA DE INVENTARIO'!$C$22:$C1391,C590,$Q$22:$Q1391,$O$9)-SUMIFS('SEGUIMIENTO DE INVENTARIO'!$L$21:$L1592,'SEGUIMIENTO DE INVENTARIO'!$C$21:$C1592,C590),SUMIFS('LISTA DE INVENTARIO'!$K$22:$K1391,'LISTA DE INVENTARIO'!$C$22:$C1391,C590,$Q$22:$Q1391,$O$9)-SUMIFS('SEGUIMIENTO DE INVENTARIO'!$L$21:$L1592,'SEGUIMIENTO DE INVENTARIO'!$C$21:$C1592,C590)))</f>
        <v/>
      </c>
      <c r="M590" s="106"/>
      <c r="N590" s="130" t="str">
        <f t="shared" si="20"/>
        <v xml:space="preserve"> </v>
      </c>
      <c r="O590" s="129" t="str">
        <f t="shared" si="21"/>
        <v xml:space="preserve"> </v>
      </c>
      <c r="P590" s="107"/>
      <c r="Q590" s="108"/>
      <c r="R590" s="128" t="str">
        <f ca="1"/>
        <v/>
      </c>
      <c r="S590" s="109"/>
    </row>
    <row r="591" spans="2:19" ht="18" customHeight="1">
      <c r="B591" s="104">
        <v>570</v>
      </c>
      <c r="C591" s="228"/>
      <c r="D591" s="228"/>
      <c r="E591" s="228"/>
      <c r="F591" s="228"/>
      <c r="G591" s="228"/>
      <c r="H591" s="228"/>
      <c r="I591" s="228"/>
      <c r="J591" s="108"/>
      <c r="K591" s="108"/>
      <c r="L591" s="128" t="str">
        <f>IF(ISBLANK(C591),"",IF(Q591=$O$9,SUMIFS('LISTA DE INVENTARIO'!$K$22:$K1392,'LISTA DE INVENTARIO'!$C$22:$C1392,C591,$Q$22:$Q1392,$O$9)-SUMIFS('SEGUIMIENTO DE INVENTARIO'!$L$21:$L1593,'SEGUIMIENTO DE INVENTARIO'!$C$21:$C1593,C591),SUMIFS('LISTA DE INVENTARIO'!$K$22:$K1392,'LISTA DE INVENTARIO'!$C$22:$C1392,C591,$Q$22:$Q1392,$O$9)-SUMIFS('SEGUIMIENTO DE INVENTARIO'!$L$21:$L1593,'SEGUIMIENTO DE INVENTARIO'!$C$21:$C1593,C591)))</f>
        <v/>
      </c>
      <c r="M591" s="106"/>
      <c r="N591" s="130" t="str">
        <f t="shared" si="20"/>
        <v xml:space="preserve"> </v>
      </c>
      <c r="O591" s="129" t="str">
        <f t="shared" si="21"/>
        <v xml:space="preserve"> </v>
      </c>
      <c r="P591" s="107"/>
      <c r="Q591" s="108"/>
      <c r="R591" s="128" t="str">
        <f ca="1"/>
        <v/>
      </c>
      <c r="S591" s="109"/>
    </row>
    <row r="592" spans="2:19" ht="18" customHeight="1">
      <c r="B592" s="104">
        <v>571</v>
      </c>
      <c r="C592" s="228"/>
      <c r="D592" s="228"/>
      <c r="E592" s="228"/>
      <c r="F592" s="228"/>
      <c r="G592" s="228"/>
      <c r="H592" s="228"/>
      <c r="I592" s="228"/>
      <c r="J592" s="108"/>
      <c r="K592" s="108"/>
      <c r="L592" s="128" t="str">
        <f>IF(ISBLANK(C592),"",IF(Q592=$O$9,SUMIFS('LISTA DE INVENTARIO'!$K$22:$K1393,'LISTA DE INVENTARIO'!$C$22:$C1393,C592,$Q$22:$Q1393,$O$9)-SUMIFS('SEGUIMIENTO DE INVENTARIO'!$L$21:$L1594,'SEGUIMIENTO DE INVENTARIO'!$C$21:$C1594,C592),SUMIFS('LISTA DE INVENTARIO'!$K$22:$K1393,'LISTA DE INVENTARIO'!$C$22:$C1393,C592,$Q$22:$Q1393,$O$9)-SUMIFS('SEGUIMIENTO DE INVENTARIO'!$L$21:$L1594,'SEGUIMIENTO DE INVENTARIO'!$C$21:$C1594,C592)))</f>
        <v/>
      </c>
      <c r="M592" s="106"/>
      <c r="N592" s="130" t="str">
        <f t="shared" si="20"/>
        <v xml:space="preserve"> </v>
      </c>
      <c r="O592" s="129" t="str">
        <f t="shared" si="21"/>
        <v xml:space="preserve"> </v>
      </c>
      <c r="P592" s="107"/>
      <c r="Q592" s="108"/>
      <c r="R592" s="128" t="str">
        <f ca="1"/>
        <v/>
      </c>
      <c r="S592" s="109"/>
    </row>
    <row r="593" spans="2:19" ht="18" customHeight="1">
      <c r="B593" s="104">
        <v>572</v>
      </c>
      <c r="C593" s="228"/>
      <c r="D593" s="228"/>
      <c r="E593" s="228"/>
      <c r="F593" s="228"/>
      <c r="G593" s="228"/>
      <c r="H593" s="228"/>
      <c r="I593" s="228"/>
      <c r="J593" s="108"/>
      <c r="K593" s="108"/>
      <c r="L593" s="128" t="str">
        <f>IF(ISBLANK(C593),"",IF(Q593=$O$9,SUMIFS('LISTA DE INVENTARIO'!$K$22:$K1394,'LISTA DE INVENTARIO'!$C$22:$C1394,C593,$Q$22:$Q1394,$O$9)-SUMIFS('SEGUIMIENTO DE INVENTARIO'!$L$21:$L1595,'SEGUIMIENTO DE INVENTARIO'!$C$21:$C1595,C593),SUMIFS('LISTA DE INVENTARIO'!$K$22:$K1394,'LISTA DE INVENTARIO'!$C$22:$C1394,C593,$Q$22:$Q1394,$O$9)-SUMIFS('SEGUIMIENTO DE INVENTARIO'!$L$21:$L1595,'SEGUIMIENTO DE INVENTARIO'!$C$21:$C1595,C593)))</f>
        <v/>
      </c>
      <c r="M593" s="106"/>
      <c r="N593" s="130" t="str">
        <f t="shared" si="20"/>
        <v xml:space="preserve"> </v>
      </c>
      <c r="O593" s="129" t="str">
        <f t="shared" si="21"/>
        <v xml:space="preserve"> </v>
      </c>
      <c r="P593" s="107"/>
      <c r="Q593" s="108"/>
      <c r="R593" s="128" t="str">
        <f ca="1"/>
        <v/>
      </c>
      <c r="S593" s="109"/>
    </row>
    <row r="594" spans="2:19" ht="18" customHeight="1">
      <c r="B594" s="104">
        <v>573</v>
      </c>
      <c r="C594" s="228"/>
      <c r="D594" s="228"/>
      <c r="E594" s="228"/>
      <c r="F594" s="228"/>
      <c r="G594" s="228"/>
      <c r="H594" s="228"/>
      <c r="I594" s="228"/>
      <c r="J594" s="108"/>
      <c r="K594" s="108"/>
      <c r="L594" s="128" t="str">
        <f>IF(ISBLANK(C594),"",IF(Q594=$O$9,SUMIFS('LISTA DE INVENTARIO'!$K$22:$K1395,'LISTA DE INVENTARIO'!$C$22:$C1395,C594,$Q$22:$Q1395,$O$9)-SUMIFS('SEGUIMIENTO DE INVENTARIO'!$L$21:$L1596,'SEGUIMIENTO DE INVENTARIO'!$C$21:$C1596,C594),SUMIFS('LISTA DE INVENTARIO'!$K$22:$K1395,'LISTA DE INVENTARIO'!$C$22:$C1395,C594,$Q$22:$Q1395,$O$9)-SUMIFS('SEGUIMIENTO DE INVENTARIO'!$L$21:$L1596,'SEGUIMIENTO DE INVENTARIO'!$C$21:$C1596,C594)))</f>
        <v/>
      </c>
      <c r="M594" s="106"/>
      <c r="N594" s="130" t="str">
        <f t="shared" si="20"/>
        <v xml:space="preserve"> </v>
      </c>
      <c r="O594" s="129" t="str">
        <f t="shared" si="21"/>
        <v xml:space="preserve"> </v>
      </c>
      <c r="P594" s="107"/>
      <c r="Q594" s="108"/>
      <c r="R594" s="128" t="str">
        <f ca="1"/>
        <v/>
      </c>
      <c r="S594" s="109"/>
    </row>
    <row r="595" spans="2:19" ht="18" customHeight="1">
      <c r="B595" s="104">
        <v>574</v>
      </c>
      <c r="C595" s="228"/>
      <c r="D595" s="228"/>
      <c r="E595" s="228"/>
      <c r="F595" s="228"/>
      <c r="G595" s="228"/>
      <c r="H595" s="228"/>
      <c r="I595" s="228"/>
      <c r="J595" s="108"/>
      <c r="K595" s="108"/>
      <c r="L595" s="128" t="str">
        <f>IF(ISBLANK(C595),"",IF(Q595=$O$9,SUMIFS('LISTA DE INVENTARIO'!$K$22:$K1396,'LISTA DE INVENTARIO'!$C$22:$C1396,C595,$Q$22:$Q1396,$O$9)-SUMIFS('SEGUIMIENTO DE INVENTARIO'!$L$21:$L1597,'SEGUIMIENTO DE INVENTARIO'!$C$21:$C1597,C595),SUMIFS('LISTA DE INVENTARIO'!$K$22:$K1396,'LISTA DE INVENTARIO'!$C$22:$C1396,C595,$Q$22:$Q1396,$O$9)-SUMIFS('SEGUIMIENTO DE INVENTARIO'!$L$21:$L1597,'SEGUIMIENTO DE INVENTARIO'!$C$21:$C1597,C595)))</f>
        <v/>
      </c>
      <c r="M595" s="106"/>
      <c r="N595" s="130" t="str">
        <f t="shared" si="20"/>
        <v xml:space="preserve"> </v>
      </c>
      <c r="O595" s="129" t="str">
        <f t="shared" si="21"/>
        <v xml:space="preserve"> </v>
      </c>
      <c r="P595" s="107"/>
      <c r="Q595" s="108"/>
      <c r="R595" s="128" t="str">
        <f ca="1"/>
        <v/>
      </c>
      <c r="S595" s="109"/>
    </row>
    <row r="596" spans="2:19" ht="18" customHeight="1">
      <c r="B596" s="104">
        <v>575</v>
      </c>
      <c r="C596" s="228"/>
      <c r="D596" s="228"/>
      <c r="E596" s="228"/>
      <c r="F596" s="228"/>
      <c r="G596" s="228"/>
      <c r="H596" s="228"/>
      <c r="I596" s="228"/>
      <c r="J596" s="108"/>
      <c r="K596" s="108"/>
      <c r="L596" s="128" t="str">
        <f>IF(ISBLANK(C596),"",IF(Q596=$O$9,SUMIFS('LISTA DE INVENTARIO'!$K$22:$K1397,'LISTA DE INVENTARIO'!$C$22:$C1397,C596,$Q$22:$Q1397,$O$9)-SUMIFS('SEGUIMIENTO DE INVENTARIO'!$L$21:$L1598,'SEGUIMIENTO DE INVENTARIO'!$C$21:$C1598,C596),SUMIFS('LISTA DE INVENTARIO'!$K$22:$K1397,'LISTA DE INVENTARIO'!$C$22:$C1397,C596,$Q$22:$Q1397,$O$9)-SUMIFS('SEGUIMIENTO DE INVENTARIO'!$L$21:$L1598,'SEGUIMIENTO DE INVENTARIO'!$C$21:$C1598,C596)))</f>
        <v/>
      </c>
      <c r="M596" s="106"/>
      <c r="N596" s="130" t="str">
        <f t="shared" si="20"/>
        <v xml:space="preserve"> </v>
      </c>
      <c r="O596" s="129" t="str">
        <f t="shared" si="21"/>
        <v xml:space="preserve"> </v>
      </c>
      <c r="P596" s="107"/>
      <c r="Q596" s="108"/>
      <c r="R596" s="128" t="str">
        <f ca="1"/>
        <v/>
      </c>
      <c r="S596" s="109"/>
    </row>
    <row r="597" spans="2:19" ht="18" customHeight="1">
      <c r="B597" s="104">
        <v>576</v>
      </c>
      <c r="C597" s="228"/>
      <c r="D597" s="228"/>
      <c r="E597" s="228"/>
      <c r="F597" s="228"/>
      <c r="G597" s="228"/>
      <c r="H597" s="228"/>
      <c r="I597" s="228"/>
      <c r="J597" s="108"/>
      <c r="K597" s="108"/>
      <c r="L597" s="128" t="str">
        <f>IF(ISBLANK(C597),"",IF(Q597=$O$9,SUMIFS('LISTA DE INVENTARIO'!$K$22:$K1398,'LISTA DE INVENTARIO'!$C$22:$C1398,C597,$Q$22:$Q1398,$O$9)-SUMIFS('SEGUIMIENTO DE INVENTARIO'!$L$21:$L1599,'SEGUIMIENTO DE INVENTARIO'!$C$21:$C1599,C597),SUMIFS('LISTA DE INVENTARIO'!$K$22:$K1398,'LISTA DE INVENTARIO'!$C$22:$C1398,C597,$Q$22:$Q1398,$O$9)-SUMIFS('SEGUIMIENTO DE INVENTARIO'!$L$21:$L1599,'SEGUIMIENTO DE INVENTARIO'!$C$21:$C1599,C597)))</f>
        <v/>
      </c>
      <c r="M597" s="106"/>
      <c r="N597" s="130" t="str">
        <f t="shared" si="20"/>
        <v xml:space="preserve"> </v>
      </c>
      <c r="O597" s="129" t="str">
        <f t="shared" si="21"/>
        <v xml:space="preserve"> </v>
      </c>
      <c r="P597" s="107"/>
      <c r="Q597" s="108"/>
      <c r="R597" s="128" t="str">
        <f ca="1"/>
        <v/>
      </c>
      <c r="S597" s="109"/>
    </row>
    <row r="598" spans="2:19" ht="18" customHeight="1">
      <c r="B598" s="104">
        <v>577</v>
      </c>
      <c r="C598" s="228"/>
      <c r="D598" s="228"/>
      <c r="E598" s="228"/>
      <c r="F598" s="228"/>
      <c r="G598" s="228"/>
      <c r="H598" s="228"/>
      <c r="I598" s="228"/>
      <c r="J598" s="108"/>
      <c r="K598" s="108"/>
      <c r="L598" s="128" t="str">
        <f>IF(ISBLANK(C598),"",IF(Q598=$O$9,SUMIFS('LISTA DE INVENTARIO'!$K$22:$K1399,'LISTA DE INVENTARIO'!$C$22:$C1399,C598,$Q$22:$Q1399,$O$9)-SUMIFS('SEGUIMIENTO DE INVENTARIO'!$L$21:$L1600,'SEGUIMIENTO DE INVENTARIO'!$C$21:$C1600,C598),SUMIFS('LISTA DE INVENTARIO'!$K$22:$K1399,'LISTA DE INVENTARIO'!$C$22:$C1399,C598,$Q$22:$Q1399,$O$9)-SUMIFS('SEGUIMIENTO DE INVENTARIO'!$L$21:$L1600,'SEGUIMIENTO DE INVENTARIO'!$C$21:$C1600,C598)))</f>
        <v/>
      </c>
      <c r="M598" s="106"/>
      <c r="N598" s="130" t="str">
        <f t="shared" si="20"/>
        <v xml:space="preserve"> </v>
      </c>
      <c r="O598" s="129" t="str">
        <f t="shared" si="21"/>
        <v xml:space="preserve"> </v>
      </c>
      <c r="P598" s="107"/>
      <c r="Q598" s="108"/>
      <c r="R598" s="128" t="str">
        <f ca="1"/>
        <v/>
      </c>
      <c r="S598" s="109"/>
    </row>
    <row r="599" spans="2:19" ht="18" customHeight="1">
      <c r="B599" s="104">
        <v>578</v>
      </c>
      <c r="C599" s="228"/>
      <c r="D599" s="228"/>
      <c r="E599" s="228"/>
      <c r="F599" s="228"/>
      <c r="G599" s="228"/>
      <c r="H599" s="228"/>
      <c r="I599" s="228"/>
      <c r="J599" s="108"/>
      <c r="K599" s="108"/>
      <c r="L599" s="128" t="str">
        <f>IF(ISBLANK(C599),"",IF(Q599=$O$9,SUMIFS('LISTA DE INVENTARIO'!$K$22:$K1400,'LISTA DE INVENTARIO'!$C$22:$C1400,C599,$Q$22:$Q1400,$O$9)-SUMIFS('SEGUIMIENTO DE INVENTARIO'!$L$21:$L1601,'SEGUIMIENTO DE INVENTARIO'!$C$21:$C1601,C599),SUMIFS('LISTA DE INVENTARIO'!$K$22:$K1400,'LISTA DE INVENTARIO'!$C$22:$C1400,C599,$Q$22:$Q1400,$O$9)-SUMIFS('SEGUIMIENTO DE INVENTARIO'!$L$21:$L1601,'SEGUIMIENTO DE INVENTARIO'!$C$21:$C1601,C599)))</f>
        <v/>
      </c>
      <c r="M599" s="106"/>
      <c r="N599" s="130" t="str">
        <f t="shared" si="20"/>
        <v xml:space="preserve"> </v>
      </c>
      <c r="O599" s="129" t="str">
        <f t="shared" si="21"/>
        <v xml:space="preserve"> </v>
      </c>
      <c r="P599" s="107"/>
      <c r="Q599" s="108"/>
      <c r="R599" s="128" t="str">
        <f ca="1"/>
        <v/>
      </c>
      <c r="S599" s="109"/>
    </row>
    <row r="600" spans="2:19" ht="18" customHeight="1">
      <c r="B600" s="104">
        <v>579</v>
      </c>
      <c r="C600" s="228"/>
      <c r="D600" s="228"/>
      <c r="E600" s="228"/>
      <c r="F600" s="228"/>
      <c r="G600" s="228"/>
      <c r="H600" s="228"/>
      <c r="I600" s="228"/>
      <c r="J600" s="108"/>
      <c r="K600" s="108"/>
      <c r="L600" s="128" t="str">
        <f>IF(ISBLANK(C600),"",IF(Q600=$O$9,SUMIFS('LISTA DE INVENTARIO'!$K$22:$K1401,'LISTA DE INVENTARIO'!$C$22:$C1401,C600,$Q$22:$Q1401,$O$9)-SUMIFS('SEGUIMIENTO DE INVENTARIO'!$L$21:$L1602,'SEGUIMIENTO DE INVENTARIO'!$C$21:$C1602,C600),SUMIFS('LISTA DE INVENTARIO'!$K$22:$K1401,'LISTA DE INVENTARIO'!$C$22:$C1401,C600,$Q$22:$Q1401,$O$9)-SUMIFS('SEGUIMIENTO DE INVENTARIO'!$L$21:$L1602,'SEGUIMIENTO DE INVENTARIO'!$C$21:$C1602,C600)))</f>
        <v/>
      </c>
      <c r="M600" s="106"/>
      <c r="N600" s="130" t="str">
        <f t="shared" si="20"/>
        <v xml:space="preserve"> </v>
      </c>
      <c r="O600" s="129" t="str">
        <f t="shared" si="21"/>
        <v xml:space="preserve"> </v>
      </c>
      <c r="P600" s="107"/>
      <c r="Q600" s="108"/>
      <c r="R600" s="128" t="str">
        <f ca="1"/>
        <v/>
      </c>
      <c r="S600" s="109"/>
    </row>
    <row r="601" spans="2:19" ht="18" customHeight="1">
      <c r="B601" s="104">
        <v>580</v>
      </c>
      <c r="C601" s="228"/>
      <c r="D601" s="228"/>
      <c r="E601" s="228"/>
      <c r="F601" s="228"/>
      <c r="G601" s="228"/>
      <c r="H601" s="228"/>
      <c r="I601" s="228"/>
      <c r="J601" s="108"/>
      <c r="K601" s="108"/>
      <c r="L601" s="128" t="str">
        <f>IF(ISBLANK(C601),"",IF(Q601=$O$9,SUMIFS('LISTA DE INVENTARIO'!$K$22:$K1402,'LISTA DE INVENTARIO'!$C$22:$C1402,C601,$Q$22:$Q1402,$O$9)-SUMIFS('SEGUIMIENTO DE INVENTARIO'!$L$21:$L1603,'SEGUIMIENTO DE INVENTARIO'!$C$21:$C1603,C601),SUMIFS('LISTA DE INVENTARIO'!$K$22:$K1402,'LISTA DE INVENTARIO'!$C$22:$C1402,C601,$Q$22:$Q1402,$O$9)-SUMIFS('SEGUIMIENTO DE INVENTARIO'!$L$21:$L1603,'SEGUIMIENTO DE INVENTARIO'!$C$21:$C1603,C601)))</f>
        <v/>
      </c>
      <c r="M601" s="106"/>
      <c r="N601" s="130" t="str">
        <f t="shared" si="20"/>
        <v xml:space="preserve"> </v>
      </c>
      <c r="O601" s="129" t="str">
        <f t="shared" si="21"/>
        <v xml:space="preserve"> </v>
      </c>
      <c r="P601" s="107"/>
      <c r="Q601" s="108"/>
      <c r="R601" s="128" t="str">
        <f ca="1"/>
        <v/>
      </c>
      <c r="S601" s="109"/>
    </row>
    <row r="602" spans="2:19" ht="18" customHeight="1">
      <c r="B602" s="104">
        <v>581</v>
      </c>
      <c r="C602" s="228"/>
      <c r="D602" s="228"/>
      <c r="E602" s="228"/>
      <c r="F602" s="228"/>
      <c r="G602" s="228"/>
      <c r="H602" s="228"/>
      <c r="I602" s="228"/>
      <c r="J602" s="108"/>
      <c r="K602" s="108"/>
      <c r="L602" s="128" t="str">
        <f>IF(ISBLANK(C602),"",IF(Q602=$O$9,SUMIFS('LISTA DE INVENTARIO'!$K$22:$K1403,'LISTA DE INVENTARIO'!$C$22:$C1403,C602,$Q$22:$Q1403,$O$9)-SUMIFS('SEGUIMIENTO DE INVENTARIO'!$L$21:$L1604,'SEGUIMIENTO DE INVENTARIO'!$C$21:$C1604,C602),SUMIFS('LISTA DE INVENTARIO'!$K$22:$K1403,'LISTA DE INVENTARIO'!$C$22:$C1403,C602,$Q$22:$Q1403,$O$9)-SUMIFS('SEGUIMIENTO DE INVENTARIO'!$L$21:$L1604,'SEGUIMIENTO DE INVENTARIO'!$C$21:$C1604,C602)))</f>
        <v/>
      </c>
      <c r="M602" s="106"/>
      <c r="N602" s="130" t="str">
        <f t="shared" si="20"/>
        <v xml:space="preserve"> </v>
      </c>
      <c r="O602" s="129" t="str">
        <f t="shared" si="21"/>
        <v xml:space="preserve"> </v>
      </c>
      <c r="P602" s="107"/>
      <c r="Q602" s="108"/>
      <c r="R602" s="128" t="str">
        <f ca="1"/>
        <v/>
      </c>
      <c r="S602" s="109"/>
    </row>
    <row r="603" spans="2:19" ht="18" customHeight="1">
      <c r="B603" s="104">
        <v>582</v>
      </c>
      <c r="C603" s="228"/>
      <c r="D603" s="228"/>
      <c r="E603" s="228"/>
      <c r="F603" s="228"/>
      <c r="G603" s="228"/>
      <c r="H603" s="228"/>
      <c r="I603" s="228"/>
      <c r="J603" s="108"/>
      <c r="K603" s="108"/>
      <c r="L603" s="128" t="str">
        <f>IF(ISBLANK(C603),"",IF(Q603=$O$9,SUMIFS('LISTA DE INVENTARIO'!$K$22:$K1404,'LISTA DE INVENTARIO'!$C$22:$C1404,C603,$Q$22:$Q1404,$O$9)-SUMIFS('SEGUIMIENTO DE INVENTARIO'!$L$21:$L1605,'SEGUIMIENTO DE INVENTARIO'!$C$21:$C1605,C603),SUMIFS('LISTA DE INVENTARIO'!$K$22:$K1404,'LISTA DE INVENTARIO'!$C$22:$C1404,C603,$Q$22:$Q1404,$O$9)-SUMIFS('SEGUIMIENTO DE INVENTARIO'!$L$21:$L1605,'SEGUIMIENTO DE INVENTARIO'!$C$21:$C1605,C603)))</f>
        <v/>
      </c>
      <c r="M603" s="106"/>
      <c r="N603" s="130" t="str">
        <f t="shared" si="20"/>
        <v xml:space="preserve"> </v>
      </c>
      <c r="O603" s="129" t="str">
        <f t="shared" si="21"/>
        <v xml:space="preserve"> </v>
      </c>
      <c r="P603" s="107"/>
      <c r="Q603" s="108"/>
      <c r="R603" s="128" t="str">
        <f ca="1"/>
        <v/>
      </c>
      <c r="S603" s="109"/>
    </row>
    <row r="604" spans="2:19" ht="18" customHeight="1">
      <c r="B604" s="104">
        <v>583</v>
      </c>
      <c r="C604" s="228"/>
      <c r="D604" s="228"/>
      <c r="E604" s="228"/>
      <c r="F604" s="228"/>
      <c r="G604" s="228"/>
      <c r="H604" s="228"/>
      <c r="I604" s="228"/>
      <c r="J604" s="108"/>
      <c r="K604" s="108"/>
      <c r="L604" s="128" t="str">
        <f>IF(ISBLANK(C604),"",IF(Q604=$O$9,SUMIFS('LISTA DE INVENTARIO'!$K$22:$K1405,'LISTA DE INVENTARIO'!$C$22:$C1405,C604,$Q$22:$Q1405,$O$9)-SUMIFS('SEGUIMIENTO DE INVENTARIO'!$L$21:$L1606,'SEGUIMIENTO DE INVENTARIO'!$C$21:$C1606,C604),SUMIFS('LISTA DE INVENTARIO'!$K$22:$K1405,'LISTA DE INVENTARIO'!$C$22:$C1405,C604,$Q$22:$Q1405,$O$9)-SUMIFS('SEGUIMIENTO DE INVENTARIO'!$L$21:$L1606,'SEGUIMIENTO DE INVENTARIO'!$C$21:$C1606,C604)))</f>
        <v/>
      </c>
      <c r="M604" s="106"/>
      <c r="N604" s="130" t="str">
        <f t="shared" si="20"/>
        <v xml:space="preserve"> </v>
      </c>
      <c r="O604" s="129" t="str">
        <f t="shared" si="21"/>
        <v xml:space="preserve"> </v>
      </c>
      <c r="P604" s="107"/>
      <c r="Q604" s="108"/>
      <c r="R604" s="128" t="str">
        <f ca="1"/>
        <v/>
      </c>
      <c r="S604" s="109"/>
    </row>
    <row r="605" spans="2:19" ht="18" customHeight="1">
      <c r="B605" s="104">
        <v>584</v>
      </c>
      <c r="C605" s="228"/>
      <c r="D605" s="228"/>
      <c r="E605" s="228"/>
      <c r="F605" s="228"/>
      <c r="G605" s="228"/>
      <c r="H605" s="228"/>
      <c r="I605" s="228"/>
      <c r="J605" s="108"/>
      <c r="K605" s="108"/>
      <c r="L605" s="128" t="str">
        <f>IF(ISBLANK(C605),"",IF(Q605=$O$9,SUMIFS('LISTA DE INVENTARIO'!$K$22:$K1406,'LISTA DE INVENTARIO'!$C$22:$C1406,C605,$Q$22:$Q1406,$O$9)-SUMIFS('SEGUIMIENTO DE INVENTARIO'!$L$21:$L1607,'SEGUIMIENTO DE INVENTARIO'!$C$21:$C1607,C605),SUMIFS('LISTA DE INVENTARIO'!$K$22:$K1406,'LISTA DE INVENTARIO'!$C$22:$C1406,C605,$Q$22:$Q1406,$O$9)-SUMIFS('SEGUIMIENTO DE INVENTARIO'!$L$21:$L1607,'SEGUIMIENTO DE INVENTARIO'!$C$21:$C1607,C605)))</f>
        <v/>
      </c>
      <c r="M605" s="106"/>
      <c r="N605" s="130" t="str">
        <f t="shared" ref="N605:N668" si="22">IF(ISBLANK(C605)," ",K605*M605)</f>
        <v xml:space="preserve"> </v>
      </c>
      <c r="O605" s="129" t="str">
        <f t="shared" ref="O605:O668" si="23">IF(ISBLANK(C605)," ",K605*M605+O604)</f>
        <v xml:space="preserve"> </v>
      </c>
      <c r="P605" s="107"/>
      <c r="Q605" s="108"/>
      <c r="R605" s="128" t="str">
        <f ca="1"/>
        <v/>
      </c>
      <c r="S605" s="109"/>
    </row>
    <row r="606" spans="2:19" ht="18" customHeight="1">
      <c r="B606" s="104">
        <v>585</v>
      </c>
      <c r="C606" s="228"/>
      <c r="D606" s="228"/>
      <c r="E606" s="228"/>
      <c r="F606" s="228"/>
      <c r="G606" s="228"/>
      <c r="H606" s="228"/>
      <c r="I606" s="228"/>
      <c r="J606" s="108"/>
      <c r="K606" s="108"/>
      <c r="L606" s="128" t="str">
        <f>IF(ISBLANK(C606),"",IF(Q606=$O$9,SUMIFS('LISTA DE INVENTARIO'!$K$22:$K1407,'LISTA DE INVENTARIO'!$C$22:$C1407,C606,$Q$22:$Q1407,$O$9)-SUMIFS('SEGUIMIENTO DE INVENTARIO'!$L$21:$L1608,'SEGUIMIENTO DE INVENTARIO'!$C$21:$C1608,C606),SUMIFS('LISTA DE INVENTARIO'!$K$22:$K1407,'LISTA DE INVENTARIO'!$C$22:$C1407,C606,$Q$22:$Q1407,$O$9)-SUMIFS('SEGUIMIENTO DE INVENTARIO'!$L$21:$L1608,'SEGUIMIENTO DE INVENTARIO'!$C$21:$C1608,C606)))</f>
        <v/>
      </c>
      <c r="M606" s="106"/>
      <c r="N606" s="130" t="str">
        <f t="shared" si="22"/>
        <v xml:space="preserve"> </v>
      </c>
      <c r="O606" s="129" t="str">
        <f t="shared" si="23"/>
        <v xml:space="preserve"> </v>
      </c>
      <c r="P606" s="107"/>
      <c r="Q606" s="108"/>
      <c r="R606" s="128" t="str">
        <f ca="1"/>
        <v/>
      </c>
      <c r="S606" s="109"/>
    </row>
    <row r="607" spans="2:19" ht="18" customHeight="1">
      <c r="B607" s="104">
        <v>586</v>
      </c>
      <c r="C607" s="228"/>
      <c r="D607" s="228"/>
      <c r="E607" s="228"/>
      <c r="F607" s="228"/>
      <c r="G607" s="228"/>
      <c r="H607" s="228"/>
      <c r="I607" s="228"/>
      <c r="J607" s="108"/>
      <c r="K607" s="108"/>
      <c r="L607" s="128" t="str">
        <f>IF(ISBLANK(C607),"",IF(Q607=$O$9,SUMIFS('LISTA DE INVENTARIO'!$K$22:$K1408,'LISTA DE INVENTARIO'!$C$22:$C1408,C607,$Q$22:$Q1408,$O$9)-SUMIFS('SEGUIMIENTO DE INVENTARIO'!$L$21:$L1609,'SEGUIMIENTO DE INVENTARIO'!$C$21:$C1609,C607),SUMIFS('LISTA DE INVENTARIO'!$K$22:$K1408,'LISTA DE INVENTARIO'!$C$22:$C1408,C607,$Q$22:$Q1408,$O$9)-SUMIFS('SEGUIMIENTO DE INVENTARIO'!$L$21:$L1609,'SEGUIMIENTO DE INVENTARIO'!$C$21:$C1609,C607)))</f>
        <v/>
      </c>
      <c r="M607" s="106"/>
      <c r="N607" s="130" t="str">
        <f t="shared" si="22"/>
        <v xml:space="preserve"> </v>
      </c>
      <c r="O607" s="129" t="str">
        <f t="shared" si="23"/>
        <v xml:space="preserve"> </v>
      </c>
      <c r="P607" s="107"/>
      <c r="Q607" s="108"/>
      <c r="R607" s="128" t="str">
        <f ca="1"/>
        <v/>
      </c>
      <c r="S607" s="109"/>
    </row>
    <row r="608" spans="2:19" ht="18" customHeight="1">
      <c r="B608" s="104">
        <v>587</v>
      </c>
      <c r="C608" s="228"/>
      <c r="D608" s="228"/>
      <c r="E608" s="228"/>
      <c r="F608" s="228"/>
      <c r="G608" s="228"/>
      <c r="H608" s="228"/>
      <c r="I608" s="228"/>
      <c r="J608" s="108"/>
      <c r="K608" s="108"/>
      <c r="L608" s="128" t="str">
        <f>IF(ISBLANK(C608),"",IF(Q608=$O$9,SUMIFS('LISTA DE INVENTARIO'!$K$22:$K1409,'LISTA DE INVENTARIO'!$C$22:$C1409,C608,$Q$22:$Q1409,$O$9)-SUMIFS('SEGUIMIENTO DE INVENTARIO'!$L$21:$L1610,'SEGUIMIENTO DE INVENTARIO'!$C$21:$C1610,C608),SUMIFS('LISTA DE INVENTARIO'!$K$22:$K1409,'LISTA DE INVENTARIO'!$C$22:$C1409,C608,$Q$22:$Q1409,$O$9)-SUMIFS('SEGUIMIENTO DE INVENTARIO'!$L$21:$L1610,'SEGUIMIENTO DE INVENTARIO'!$C$21:$C1610,C608)))</f>
        <v/>
      </c>
      <c r="M608" s="106"/>
      <c r="N608" s="130" t="str">
        <f t="shared" si="22"/>
        <v xml:space="preserve"> </v>
      </c>
      <c r="O608" s="129" t="str">
        <f t="shared" si="23"/>
        <v xml:space="preserve"> </v>
      </c>
      <c r="P608" s="107"/>
      <c r="Q608" s="108"/>
      <c r="R608" s="128" t="str">
        <f ca="1"/>
        <v/>
      </c>
      <c r="S608" s="109"/>
    </row>
    <row r="609" spans="2:19" ht="18" customHeight="1">
      <c r="B609" s="104">
        <v>588</v>
      </c>
      <c r="C609" s="228"/>
      <c r="D609" s="228"/>
      <c r="E609" s="228"/>
      <c r="F609" s="228"/>
      <c r="G609" s="228"/>
      <c r="H609" s="228"/>
      <c r="I609" s="228"/>
      <c r="J609" s="108"/>
      <c r="K609" s="108"/>
      <c r="L609" s="128" t="str">
        <f>IF(ISBLANK(C609),"",IF(Q609=$O$9,SUMIFS('LISTA DE INVENTARIO'!$K$22:$K1410,'LISTA DE INVENTARIO'!$C$22:$C1410,C609,$Q$22:$Q1410,$O$9)-SUMIFS('SEGUIMIENTO DE INVENTARIO'!$L$21:$L1611,'SEGUIMIENTO DE INVENTARIO'!$C$21:$C1611,C609),SUMIFS('LISTA DE INVENTARIO'!$K$22:$K1410,'LISTA DE INVENTARIO'!$C$22:$C1410,C609,$Q$22:$Q1410,$O$9)-SUMIFS('SEGUIMIENTO DE INVENTARIO'!$L$21:$L1611,'SEGUIMIENTO DE INVENTARIO'!$C$21:$C1611,C609)))</f>
        <v/>
      </c>
      <c r="M609" s="106"/>
      <c r="N609" s="130" t="str">
        <f t="shared" si="22"/>
        <v xml:space="preserve"> </v>
      </c>
      <c r="O609" s="129" t="str">
        <f t="shared" si="23"/>
        <v xml:space="preserve"> </v>
      </c>
      <c r="P609" s="107"/>
      <c r="Q609" s="108"/>
      <c r="R609" s="128" t="str">
        <f ca="1"/>
        <v/>
      </c>
      <c r="S609" s="109"/>
    </row>
    <row r="610" spans="2:19" ht="18" customHeight="1">
      <c r="B610" s="104">
        <v>589</v>
      </c>
      <c r="C610" s="228"/>
      <c r="D610" s="228"/>
      <c r="E610" s="228"/>
      <c r="F610" s="228"/>
      <c r="G610" s="228"/>
      <c r="H610" s="228"/>
      <c r="I610" s="228"/>
      <c r="J610" s="108"/>
      <c r="K610" s="108"/>
      <c r="L610" s="128" t="str">
        <f>IF(ISBLANK(C610),"",IF(Q610=$O$9,SUMIFS('LISTA DE INVENTARIO'!$K$22:$K1411,'LISTA DE INVENTARIO'!$C$22:$C1411,C610,$Q$22:$Q1411,$O$9)-SUMIFS('SEGUIMIENTO DE INVENTARIO'!$L$21:$L1612,'SEGUIMIENTO DE INVENTARIO'!$C$21:$C1612,C610),SUMIFS('LISTA DE INVENTARIO'!$K$22:$K1411,'LISTA DE INVENTARIO'!$C$22:$C1411,C610,$Q$22:$Q1411,$O$9)-SUMIFS('SEGUIMIENTO DE INVENTARIO'!$L$21:$L1612,'SEGUIMIENTO DE INVENTARIO'!$C$21:$C1612,C610)))</f>
        <v/>
      </c>
      <c r="M610" s="106"/>
      <c r="N610" s="130" t="str">
        <f t="shared" si="22"/>
        <v xml:space="preserve"> </v>
      </c>
      <c r="O610" s="129" t="str">
        <f t="shared" si="23"/>
        <v xml:space="preserve"> </v>
      </c>
      <c r="P610" s="107"/>
      <c r="Q610" s="108"/>
      <c r="R610" s="128" t="str">
        <f ca="1"/>
        <v/>
      </c>
      <c r="S610" s="109"/>
    </row>
    <row r="611" spans="2:19" ht="18" customHeight="1">
      <c r="B611" s="104">
        <v>590</v>
      </c>
      <c r="C611" s="228"/>
      <c r="D611" s="228"/>
      <c r="E611" s="228"/>
      <c r="F611" s="228"/>
      <c r="G611" s="228"/>
      <c r="H611" s="228"/>
      <c r="I611" s="228"/>
      <c r="J611" s="108"/>
      <c r="K611" s="108"/>
      <c r="L611" s="128" t="str">
        <f>IF(ISBLANK(C611),"",IF(Q611=$O$9,SUMIFS('LISTA DE INVENTARIO'!$K$22:$K1412,'LISTA DE INVENTARIO'!$C$22:$C1412,C611,$Q$22:$Q1412,$O$9)-SUMIFS('SEGUIMIENTO DE INVENTARIO'!$L$21:$L1613,'SEGUIMIENTO DE INVENTARIO'!$C$21:$C1613,C611),SUMIFS('LISTA DE INVENTARIO'!$K$22:$K1412,'LISTA DE INVENTARIO'!$C$22:$C1412,C611,$Q$22:$Q1412,$O$9)-SUMIFS('SEGUIMIENTO DE INVENTARIO'!$L$21:$L1613,'SEGUIMIENTO DE INVENTARIO'!$C$21:$C1613,C611)))</f>
        <v/>
      </c>
      <c r="M611" s="106"/>
      <c r="N611" s="130" t="str">
        <f t="shared" si="22"/>
        <v xml:space="preserve"> </v>
      </c>
      <c r="O611" s="129" t="str">
        <f t="shared" si="23"/>
        <v xml:space="preserve"> </v>
      </c>
      <c r="P611" s="107"/>
      <c r="Q611" s="108"/>
      <c r="R611" s="128" t="str">
        <f ca="1"/>
        <v/>
      </c>
      <c r="S611" s="109"/>
    </row>
    <row r="612" spans="2:19" ht="18" customHeight="1">
      <c r="B612" s="104">
        <v>591</v>
      </c>
      <c r="C612" s="228"/>
      <c r="D612" s="228"/>
      <c r="E612" s="228"/>
      <c r="F612" s="228"/>
      <c r="G612" s="228"/>
      <c r="H612" s="228"/>
      <c r="I612" s="228"/>
      <c r="J612" s="108"/>
      <c r="K612" s="108"/>
      <c r="L612" s="128" t="str">
        <f>IF(ISBLANK(C612),"",IF(Q612=$O$9,SUMIFS('LISTA DE INVENTARIO'!$K$22:$K1413,'LISTA DE INVENTARIO'!$C$22:$C1413,C612,$Q$22:$Q1413,$O$9)-SUMIFS('SEGUIMIENTO DE INVENTARIO'!$L$21:$L1614,'SEGUIMIENTO DE INVENTARIO'!$C$21:$C1614,C612),SUMIFS('LISTA DE INVENTARIO'!$K$22:$K1413,'LISTA DE INVENTARIO'!$C$22:$C1413,C612,$Q$22:$Q1413,$O$9)-SUMIFS('SEGUIMIENTO DE INVENTARIO'!$L$21:$L1614,'SEGUIMIENTO DE INVENTARIO'!$C$21:$C1614,C612)))</f>
        <v/>
      </c>
      <c r="M612" s="106"/>
      <c r="N612" s="130" t="str">
        <f t="shared" si="22"/>
        <v xml:space="preserve"> </v>
      </c>
      <c r="O612" s="129" t="str">
        <f t="shared" si="23"/>
        <v xml:space="preserve"> </v>
      </c>
      <c r="P612" s="107"/>
      <c r="Q612" s="108"/>
      <c r="R612" s="128" t="str">
        <f ca="1"/>
        <v/>
      </c>
      <c r="S612" s="109"/>
    </row>
    <row r="613" spans="2:19" ht="18" customHeight="1">
      <c r="B613" s="104">
        <v>592</v>
      </c>
      <c r="C613" s="228"/>
      <c r="D613" s="228"/>
      <c r="E613" s="228"/>
      <c r="F613" s="228"/>
      <c r="G613" s="228"/>
      <c r="H613" s="228"/>
      <c r="I613" s="228"/>
      <c r="J613" s="108"/>
      <c r="K613" s="108"/>
      <c r="L613" s="128" t="str">
        <f>IF(ISBLANK(C613),"",IF(Q613=$O$9,SUMIFS('LISTA DE INVENTARIO'!$K$22:$K1414,'LISTA DE INVENTARIO'!$C$22:$C1414,C613,$Q$22:$Q1414,$O$9)-SUMIFS('SEGUIMIENTO DE INVENTARIO'!$L$21:$L1615,'SEGUIMIENTO DE INVENTARIO'!$C$21:$C1615,C613),SUMIFS('LISTA DE INVENTARIO'!$K$22:$K1414,'LISTA DE INVENTARIO'!$C$22:$C1414,C613,$Q$22:$Q1414,$O$9)-SUMIFS('SEGUIMIENTO DE INVENTARIO'!$L$21:$L1615,'SEGUIMIENTO DE INVENTARIO'!$C$21:$C1615,C613)))</f>
        <v/>
      </c>
      <c r="M613" s="106"/>
      <c r="N613" s="130" t="str">
        <f t="shared" si="22"/>
        <v xml:space="preserve"> </v>
      </c>
      <c r="O613" s="129" t="str">
        <f t="shared" si="23"/>
        <v xml:space="preserve"> </v>
      </c>
      <c r="P613" s="107"/>
      <c r="Q613" s="108"/>
      <c r="R613" s="128" t="str">
        <f ca="1"/>
        <v/>
      </c>
      <c r="S613" s="109"/>
    </row>
    <row r="614" spans="2:19" ht="18" customHeight="1">
      <c r="B614" s="104">
        <v>593</v>
      </c>
      <c r="C614" s="228"/>
      <c r="D614" s="228"/>
      <c r="E614" s="228"/>
      <c r="F614" s="228"/>
      <c r="G614" s="228"/>
      <c r="H614" s="228"/>
      <c r="I614" s="228"/>
      <c r="J614" s="108"/>
      <c r="K614" s="108"/>
      <c r="L614" s="128" t="str">
        <f>IF(ISBLANK(C614),"",IF(Q614=$O$9,SUMIFS('LISTA DE INVENTARIO'!$K$22:$K1415,'LISTA DE INVENTARIO'!$C$22:$C1415,C614,$Q$22:$Q1415,$O$9)-SUMIFS('SEGUIMIENTO DE INVENTARIO'!$L$21:$L1616,'SEGUIMIENTO DE INVENTARIO'!$C$21:$C1616,C614),SUMIFS('LISTA DE INVENTARIO'!$K$22:$K1415,'LISTA DE INVENTARIO'!$C$22:$C1415,C614,$Q$22:$Q1415,$O$9)-SUMIFS('SEGUIMIENTO DE INVENTARIO'!$L$21:$L1616,'SEGUIMIENTO DE INVENTARIO'!$C$21:$C1616,C614)))</f>
        <v/>
      </c>
      <c r="M614" s="106"/>
      <c r="N614" s="130" t="str">
        <f t="shared" si="22"/>
        <v xml:space="preserve"> </v>
      </c>
      <c r="O614" s="129" t="str">
        <f t="shared" si="23"/>
        <v xml:space="preserve"> </v>
      </c>
      <c r="P614" s="107"/>
      <c r="Q614" s="108"/>
      <c r="R614" s="128" t="str">
        <f ca="1"/>
        <v/>
      </c>
      <c r="S614" s="109"/>
    </row>
    <row r="615" spans="2:19" ht="18" customHeight="1">
      <c r="B615" s="104">
        <v>594</v>
      </c>
      <c r="C615" s="228"/>
      <c r="D615" s="228"/>
      <c r="E615" s="228"/>
      <c r="F615" s="228"/>
      <c r="G615" s="228"/>
      <c r="H615" s="228"/>
      <c r="I615" s="228"/>
      <c r="J615" s="108"/>
      <c r="K615" s="108"/>
      <c r="L615" s="128" t="str">
        <f>IF(ISBLANK(C615),"",IF(Q615=$O$9,SUMIFS('LISTA DE INVENTARIO'!$K$22:$K1416,'LISTA DE INVENTARIO'!$C$22:$C1416,C615,$Q$22:$Q1416,$O$9)-SUMIFS('SEGUIMIENTO DE INVENTARIO'!$L$21:$L1617,'SEGUIMIENTO DE INVENTARIO'!$C$21:$C1617,C615),SUMIFS('LISTA DE INVENTARIO'!$K$22:$K1416,'LISTA DE INVENTARIO'!$C$22:$C1416,C615,$Q$22:$Q1416,$O$9)-SUMIFS('SEGUIMIENTO DE INVENTARIO'!$L$21:$L1617,'SEGUIMIENTO DE INVENTARIO'!$C$21:$C1617,C615)))</f>
        <v/>
      </c>
      <c r="M615" s="106"/>
      <c r="N615" s="130" t="str">
        <f t="shared" si="22"/>
        <v xml:space="preserve"> </v>
      </c>
      <c r="O615" s="129" t="str">
        <f t="shared" si="23"/>
        <v xml:space="preserve"> </v>
      </c>
      <c r="P615" s="107"/>
      <c r="Q615" s="108"/>
      <c r="R615" s="128" t="str">
        <f ca="1"/>
        <v/>
      </c>
      <c r="S615" s="109"/>
    </row>
    <row r="616" spans="2:19" ht="18" customHeight="1">
      <c r="B616" s="104">
        <v>595</v>
      </c>
      <c r="C616" s="228"/>
      <c r="D616" s="228"/>
      <c r="E616" s="228"/>
      <c r="F616" s="228"/>
      <c r="G616" s="228"/>
      <c r="H616" s="228"/>
      <c r="I616" s="228"/>
      <c r="J616" s="108"/>
      <c r="K616" s="108"/>
      <c r="L616" s="128" t="str">
        <f>IF(ISBLANK(C616),"",IF(Q616=$O$9,SUMIFS('LISTA DE INVENTARIO'!$K$22:$K1417,'LISTA DE INVENTARIO'!$C$22:$C1417,C616,$Q$22:$Q1417,$O$9)-SUMIFS('SEGUIMIENTO DE INVENTARIO'!$L$21:$L1618,'SEGUIMIENTO DE INVENTARIO'!$C$21:$C1618,C616),SUMIFS('LISTA DE INVENTARIO'!$K$22:$K1417,'LISTA DE INVENTARIO'!$C$22:$C1417,C616,$Q$22:$Q1417,$O$9)-SUMIFS('SEGUIMIENTO DE INVENTARIO'!$L$21:$L1618,'SEGUIMIENTO DE INVENTARIO'!$C$21:$C1618,C616)))</f>
        <v/>
      </c>
      <c r="M616" s="106"/>
      <c r="N616" s="130" t="str">
        <f t="shared" si="22"/>
        <v xml:space="preserve"> </v>
      </c>
      <c r="O616" s="129" t="str">
        <f t="shared" si="23"/>
        <v xml:space="preserve"> </v>
      </c>
      <c r="P616" s="107"/>
      <c r="Q616" s="108"/>
      <c r="R616" s="128" t="str">
        <f ca="1"/>
        <v/>
      </c>
      <c r="S616" s="109"/>
    </row>
    <row r="617" spans="2:19" ht="18" customHeight="1">
      <c r="B617" s="104">
        <v>596</v>
      </c>
      <c r="C617" s="228"/>
      <c r="D617" s="228"/>
      <c r="E617" s="228"/>
      <c r="F617" s="228"/>
      <c r="G617" s="228"/>
      <c r="H617" s="228"/>
      <c r="I617" s="228"/>
      <c r="J617" s="108"/>
      <c r="K617" s="108"/>
      <c r="L617" s="128" t="str">
        <f>IF(ISBLANK(C617),"",IF(Q617=$O$9,SUMIFS('LISTA DE INVENTARIO'!$K$22:$K1418,'LISTA DE INVENTARIO'!$C$22:$C1418,C617,$Q$22:$Q1418,$O$9)-SUMIFS('SEGUIMIENTO DE INVENTARIO'!$L$21:$L1619,'SEGUIMIENTO DE INVENTARIO'!$C$21:$C1619,C617),SUMIFS('LISTA DE INVENTARIO'!$K$22:$K1418,'LISTA DE INVENTARIO'!$C$22:$C1418,C617,$Q$22:$Q1418,$O$9)-SUMIFS('SEGUIMIENTO DE INVENTARIO'!$L$21:$L1619,'SEGUIMIENTO DE INVENTARIO'!$C$21:$C1619,C617)))</f>
        <v/>
      </c>
      <c r="M617" s="106"/>
      <c r="N617" s="130" t="str">
        <f t="shared" si="22"/>
        <v xml:space="preserve"> </v>
      </c>
      <c r="O617" s="129" t="str">
        <f t="shared" si="23"/>
        <v xml:space="preserve"> </v>
      </c>
      <c r="P617" s="107"/>
      <c r="Q617" s="108"/>
      <c r="R617" s="128" t="str">
        <f ca="1"/>
        <v/>
      </c>
      <c r="S617" s="109"/>
    </row>
    <row r="618" spans="2:19" ht="18" customHeight="1">
      <c r="B618" s="104">
        <v>597</v>
      </c>
      <c r="C618" s="228"/>
      <c r="D618" s="228"/>
      <c r="E618" s="228"/>
      <c r="F618" s="228"/>
      <c r="G618" s="228"/>
      <c r="H618" s="228"/>
      <c r="I618" s="228"/>
      <c r="J618" s="108"/>
      <c r="K618" s="108"/>
      <c r="L618" s="128" t="str">
        <f>IF(ISBLANK(C618),"",IF(Q618=$O$9,SUMIFS('LISTA DE INVENTARIO'!$K$22:$K1419,'LISTA DE INVENTARIO'!$C$22:$C1419,C618,$Q$22:$Q1419,$O$9)-SUMIFS('SEGUIMIENTO DE INVENTARIO'!$L$21:$L1620,'SEGUIMIENTO DE INVENTARIO'!$C$21:$C1620,C618),SUMIFS('LISTA DE INVENTARIO'!$K$22:$K1419,'LISTA DE INVENTARIO'!$C$22:$C1419,C618,$Q$22:$Q1419,$O$9)-SUMIFS('SEGUIMIENTO DE INVENTARIO'!$L$21:$L1620,'SEGUIMIENTO DE INVENTARIO'!$C$21:$C1620,C618)))</f>
        <v/>
      </c>
      <c r="M618" s="106"/>
      <c r="N618" s="130" t="str">
        <f t="shared" si="22"/>
        <v xml:space="preserve"> </v>
      </c>
      <c r="O618" s="129" t="str">
        <f t="shared" si="23"/>
        <v xml:space="preserve"> </v>
      </c>
      <c r="P618" s="107"/>
      <c r="Q618" s="108"/>
      <c r="R618" s="128" t="str">
        <f ca="1"/>
        <v/>
      </c>
      <c r="S618" s="109"/>
    </row>
    <row r="619" spans="2:19" ht="18" customHeight="1">
      <c r="B619" s="104">
        <v>598</v>
      </c>
      <c r="C619" s="228"/>
      <c r="D619" s="228"/>
      <c r="E619" s="228"/>
      <c r="F619" s="228"/>
      <c r="G619" s="228"/>
      <c r="H619" s="228"/>
      <c r="I619" s="228"/>
      <c r="J619" s="108"/>
      <c r="K619" s="108"/>
      <c r="L619" s="128" t="str">
        <f>IF(ISBLANK(C619),"",IF(Q619=$O$9,SUMIFS('LISTA DE INVENTARIO'!$K$22:$K1420,'LISTA DE INVENTARIO'!$C$22:$C1420,C619,$Q$22:$Q1420,$O$9)-SUMIFS('SEGUIMIENTO DE INVENTARIO'!$L$21:$L1621,'SEGUIMIENTO DE INVENTARIO'!$C$21:$C1621,C619),SUMIFS('LISTA DE INVENTARIO'!$K$22:$K1420,'LISTA DE INVENTARIO'!$C$22:$C1420,C619,$Q$22:$Q1420,$O$9)-SUMIFS('SEGUIMIENTO DE INVENTARIO'!$L$21:$L1621,'SEGUIMIENTO DE INVENTARIO'!$C$21:$C1621,C619)))</f>
        <v/>
      </c>
      <c r="M619" s="106"/>
      <c r="N619" s="130" t="str">
        <f t="shared" si="22"/>
        <v xml:space="preserve"> </v>
      </c>
      <c r="O619" s="129" t="str">
        <f t="shared" si="23"/>
        <v xml:space="preserve"> </v>
      </c>
      <c r="P619" s="107"/>
      <c r="Q619" s="108"/>
      <c r="R619" s="128" t="str">
        <f ca="1"/>
        <v/>
      </c>
      <c r="S619" s="109"/>
    </row>
    <row r="620" spans="2:19" ht="18" customHeight="1">
      <c r="B620" s="104">
        <v>599</v>
      </c>
      <c r="C620" s="228"/>
      <c r="D620" s="228"/>
      <c r="E620" s="228"/>
      <c r="F620" s="228"/>
      <c r="G620" s="228"/>
      <c r="H620" s="228"/>
      <c r="I620" s="228"/>
      <c r="J620" s="108"/>
      <c r="K620" s="108"/>
      <c r="L620" s="128" t="str">
        <f>IF(ISBLANK(C620),"",IF(Q620=$O$9,SUMIFS('LISTA DE INVENTARIO'!$K$22:$K1421,'LISTA DE INVENTARIO'!$C$22:$C1421,C620,$Q$22:$Q1421,$O$9)-SUMIFS('SEGUIMIENTO DE INVENTARIO'!$L$21:$L1622,'SEGUIMIENTO DE INVENTARIO'!$C$21:$C1622,C620),SUMIFS('LISTA DE INVENTARIO'!$K$22:$K1421,'LISTA DE INVENTARIO'!$C$22:$C1421,C620,$Q$22:$Q1421,$O$9)-SUMIFS('SEGUIMIENTO DE INVENTARIO'!$L$21:$L1622,'SEGUIMIENTO DE INVENTARIO'!$C$21:$C1622,C620)))</f>
        <v/>
      </c>
      <c r="M620" s="106"/>
      <c r="N620" s="130" t="str">
        <f t="shared" si="22"/>
        <v xml:space="preserve"> </v>
      </c>
      <c r="O620" s="129" t="str">
        <f t="shared" si="23"/>
        <v xml:space="preserve"> </v>
      </c>
      <c r="P620" s="107"/>
      <c r="Q620" s="108"/>
      <c r="R620" s="128" t="str">
        <f ca="1"/>
        <v/>
      </c>
      <c r="S620" s="109"/>
    </row>
    <row r="621" spans="2:19" ht="18" customHeight="1">
      <c r="B621" s="104">
        <v>600</v>
      </c>
      <c r="C621" s="228"/>
      <c r="D621" s="228"/>
      <c r="E621" s="228"/>
      <c r="F621" s="228"/>
      <c r="G621" s="228"/>
      <c r="H621" s="228"/>
      <c r="I621" s="228"/>
      <c r="J621" s="108"/>
      <c r="K621" s="108"/>
      <c r="L621" s="128" t="str">
        <f>IF(ISBLANK(C621),"",IF(Q621=$O$9,SUMIFS('LISTA DE INVENTARIO'!$K$22:$K1422,'LISTA DE INVENTARIO'!$C$22:$C1422,C621,$Q$22:$Q1422,$O$9)-SUMIFS('SEGUIMIENTO DE INVENTARIO'!$L$21:$L1623,'SEGUIMIENTO DE INVENTARIO'!$C$21:$C1623,C621),SUMIFS('LISTA DE INVENTARIO'!$K$22:$K1422,'LISTA DE INVENTARIO'!$C$22:$C1422,C621,$Q$22:$Q1422,$O$9)-SUMIFS('SEGUIMIENTO DE INVENTARIO'!$L$21:$L1623,'SEGUIMIENTO DE INVENTARIO'!$C$21:$C1623,C621)))</f>
        <v/>
      </c>
      <c r="M621" s="106"/>
      <c r="N621" s="130" t="str">
        <f t="shared" si="22"/>
        <v xml:space="preserve"> </v>
      </c>
      <c r="O621" s="129" t="str">
        <f t="shared" si="23"/>
        <v xml:space="preserve"> </v>
      </c>
      <c r="P621" s="107"/>
      <c r="Q621" s="108"/>
      <c r="R621" s="128" t="str">
        <f ca="1"/>
        <v/>
      </c>
      <c r="S621" s="109"/>
    </row>
    <row r="622" spans="2:19" ht="18" customHeight="1">
      <c r="B622" s="104">
        <v>601</v>
      </c>
      <c r="C622" s="228"/>
      <c r="D622" s="228"/>
      <c r="E622" s="228"/>
      <c r="F622" s="228"/>
      <c r="G622" s="228"/>
      <c r="H622" s="228"/>
      <c r="I622" s="228"/>
      <c r="J622" s="108"/>
      <c r="K622" s="108"/>
      <c r="L622" s="128" t="str">
        <f>IF(ISBLANK(C622),"",IF(Q622=$O$9,SUMIFS('LISTA DE INVENTARIO'!$K$22:$K1423,'LISTA DE INVENTARIO'!$C$22:$C1423,C622,$Q$22:$Q1423,$O$9)-SUMIFS('SEGUIMIENTO DE INVENTARIO'!$L$21:$L1624,'SEGUIMIENTO DE INVENTARIO'!$C$21:$C1624,C622),SUMIFS('LISTA DE INVENTARIO'!$K$22:$K1423,'LISTA DE INVENTARIO'!$C$22:$C1423,C622,$Q$22:$Q1423,$O$9)-SUMIFS('SEGUIMIENTO DE INVENTARIO'!$L$21:$L1624,'SEGUIMIENTO DE INVENTARIO'!$C$21:$C1624,C622)))</f>
        <v/>
      </c>
      <c r="M622" s="106"/>
      <c r="N622" s="130" t="str">
        <f t="shared" si="22"/>
        <v xml:space="preserve"> </v>
      </c>
      <c r="O622" s="129" t="str">
        <f t="shared" si="23"/>
        <v xml:space="preserve"> </v>
      </c>
      <c r="P622" s="107"/>
      <c r="Q622" s="108"/>
      <c r="R622" s="128" t="str">
        <f ca="1"/>
        <v/>
      </c>
      <c r="S622" s="109"/>
    </row>
    <row r="623" spans="2:19" ht="18" customHeight="1">
      <c r="B623" s="104">
        <v>602</v>
      </c>
      <c r="C623" s="228"/>
      <c r="D623" s="228"/>
      <c r="E623" s="228"/>
      <c r="F623" s="228"/>
      <c r="G623" s="228"/>
      <c r="H623" s="228"/>
      <c r="I623" s="228"/>
      <c r="J623" s="108"/>
      <c r="K623" s="108"/>
      <c r="L623" s="128" t="str">
        <f>IF(ISBLANK(C623),"",IF(Q623=$O$9,SUMIFS('LISTA DE INVENTARIO'!$K$22:$K1424,'LISTA DE INVENTARIO'!$C$22:$C1424,C623,$Q$22:$Q1424,$O$9)-SUMIFS('SEGUIMIENTO DE INVENTARIO'!$L$21:$L1625,'SEGUIMIENTO DE INVENTARIO'!$C$21:$C1625,C623),SUMIFS('LISTA DE INVENTARIO'!$K$22:$K1424,'LISTA DE INVENTARIO'!$C$22:$C1424,C623,$Q$22:$Q1424,$O$9)-SUMIFS('SEGUIMIENTO DE INVENTARIO'!$L$21:$L1625,'SEGUIMIENTO DE INVENTARIO'!$C$21:$C1625,C623)))</f>
        <v/>
      </c>
      <c r="M623" s="106"/>
      <c r="N623" s="130" t="str">
        <f t="shared" si="22"/>
        <v xml:space="preserve"> </v>
      </c>
      <c r="O623" s="129" t="str">
        <f t="shared" si="23"/>
        <v xml:space="preserve"> </v>
      </c>
      <c r="P623" s="107"/>
      <c r="Q623" s="108"/>
      <c r="R623" s="128" t="str">
        <f ca="1"/>
        <v/>
      </c>
      <c r="S623" s="109"/>
    </row>
    <row r="624" spans="2:19" ht="18" customHeight="1">
      <c r="B624" s="104">
        <v>603</v>
      </c>
      <c r="C624" s="228"/>
      <c r="D624" s="228"/>
      <c r="E624" s="228"/>
      <c r="F624" s="228"/>
      <c r="G624" s="228"/>
      <c r="H624" s="228"/>
      <c r="I624" s="228"/>
      <c r="J624" s="108"/>
      <c r="K624" s="108"/>
      <c r="L624" s="128" t="str">
        <f>IF(ISBLANK(C624),"",IF(Q624=$O$9,SUMIFS('LISTA DE INVENTARIO'!$K$22:$K1425,'LISTA DE INVENTARIO'!$C$22:$C1425,C624,$Q$22:$Q1425,$O$9)-SUMIFS('SEGUIMIENTO DE INVENTARIO'!$L$21:$L1626,'SEGUIMIENTO DE INVENTARIO'!$C$21:$C1626,C624),SUMIFS('LISTA DE INVENTARIO'!$K$22:$K1425,'LISTA DE INVENTARIO'!$C$22:$C1425,C624,$Q$22:$Q1425,$O$9)-SUMIFS('SEGUIMIENTO DE INVENTARIO'!$L$21:$L1626,'SEGUIMIENTO DE INVENTARIO'!$C$21:$C1626,C624)))</f>
        <v/>
      </c>
      <c r="M624" s="106"/>
      <c r="N624" s="130" t="str">
        <f t="shared" si="22"/>
        <v xml:space="preserve"> </v>
      </c>
      <c r="O624" s="129" t="str">
        <f t="shared" si="23"/>
        <v xml:space="preserve"> </v>
      </c>
      <c r="P624" s="107"/>
      <c r="Q624" s="108"/>
      <c r="R624" s="128" t="str">
        <f ca="1"/>
        <v/>
      </c>
      <c r="S624" s="109"/>
    </row>
    <row r="625" spans="2:19" ht="18" customHeight="1">
      <c r="B625" s="104">
        <v>604</v>
      </c>
      <c r="C625" s="228"/>
      <c r="D625" s="228"/>
      <c r="E625" s="228"/>
      <c r="F625" s="228"/>
      <c r="G625" s="228"/>
      <c r="H625" s="228"/>
      <c r="I625" s="228"/>
      <c r="J625" s="108"/>
      <c r="K625" s="108"/>
      <c r="L625" s="128" t="str">
        <f>IF(ISBLANK(C625),"",IF(Q625=$O$9,SUMIFS('LISTA DE INVENTARIO'!$K$22:$K1426,'LISTA DE INVENTARIO'!$C$22:$C1426,C625,$Q$22:$Q1426,$O$9)-SUMIFS('SEGUIMIENTO DE INVENTARIO'!$L$21:$L1627,'SEGUIMIENTO DE INVENTARIO'!$C$21:$C1627,C625),SUMIFS('LISTA DE INVENTARIO'!$K$22:$K1426,'LISTA DE INVENTARIO'!$C$22:$C1426,C625,$Q$22:$Q1426,$O$9)-SUMIFS('SEGUIMIENTO DE INVENTARIO'!$L$21:$L1627,'SEGUIMIENTO DE INVENTARIO'!$C$21:$C1627,C625)))</f>
        <v/>
      </c>
      <c r="M625" s="106"/>
      <c r="N625" s="130" t="str">
        <f t="shared" si="22"/>
        <v xml:space="preserve"> </v>
      </c>
      <c r="O625" s="129" t="str">
        <f t="shared" si="23"/>
        <v xml:space="preserve"> </v>
      </c>
      <c r="P625" s="107"/>
      <c r="Q625" s="108"/>
      <c r="R625" s="128" t="str">
        <f ca="1"/>
        <v/>
      </c>
      <c r="S625" s="109"/>
    </row>
    <row r="626" spans="2:19" ht="18" customHeight="1">
      <c r="B626" s="104">
        <v>605</v>
      </c>
      <c r="C626" s="228"/>
      <c r="D626" s="228"/>
      <c r="E626" s="228"/>
      <c r="F626" s="228"/>
      <c r="G626" s="228"/>
      <c r="H626" s="228"/>
      <c r="I626" s="228"/>
      <c r="J626" s="108"/>
      <c r="K626" s="108"/>
      <c r="L626" s="128" t="str">
        <f>IF(ISBLANK(C626),"",IF(Q626=$O$9,SUMIFS('LISTA DE INVENTARIO'!$K$22:$K1427,'LISTA DE INVENTARIO'!$C$22:$C1427,C626,$Q$22:$Q1427,$O$9)-SUMIFS('SEGUIMIENTO DE INVENTARIO'!$L$21:$L1628,'SEGUIMIENTO DE INVENTARIO'!$C$21:$C1628,C626),SUMIFS('LISTA DE INVENTARIO'!$K$22:$K1427,'LISTA DE INVENTARIO'!$C$22:$C1427,C626,$Q$22:$Q1427,$O$9)-SUMIFS('SEGUIMIENTO DE INVENTARIO'!$L$21:$L1628,'SEGUIMIENTO DE INVENTARIO'!$C$21:$C1628,C626)))</f>
        <v/>
      </c>
      <c r="M626" s="106"/>
      <c r="N626" s="130" t="str">
        <f t="shared" si="22"/>
        <v xml:space="preserve"> </v>
      </c>
      <c r="O626" s="129" t="str">
        <f t="shared" si="23"/>
        <v xml:space="preserve"> </v>
      </c>
      <c r="P626" s="107"/>
      <c r="Q626" s="108"/>
      <c r="R626" s="128" t="str">
        <f ca="1"/>
        <v/>
      </c>
      <c r="S626" s="109"/>
    </row>
    <row r="627" spans="2:19" ht="18" customHeight="1">
      <c r="B627" s="104">
        <v>606</v>
      </c>
      <c r="C627" s="228"/>
      <c r="D627" s="228"/>
      <c r="E627" s="228"/>
      <c r="F627" s="228"/>
      <c r="G627" s="228"/>
      <c r="H627" s="228"/>
      <c r="I627" s="228"/>
      <c r="J627" s="108"/>
      <c r="K627" s="108"/>
      <c r="L627" s="128" t="str">
        <f>IF(ISBLANK(C627),"",IF(Q627=$O$9,SUMIFS('LISTA DE INVENTARIO'!$K$22:$K1428,'LISTA DE INVENTARIO'!$C$22:$C1428,C627,$Q$22:$Q1428,$O$9)-SUMIFS('SEGUIMIENTO DE INVENTARIO'!$L$21:$L1629,'SEGUIMIENTO DE INVENTARIO'!$C$21:$C1629,C627),SUMIFS('LISTA DE INVENTARIO'!$K$22:$K1428,'LISTA DE INVENTARIO'!$C$22:$C1428,C627,$Q$22:$Q1428,$O$9)-SUMIFS('SEGUIMIENTO DE INVENTARIO'!$L$21:$L1629,'SEGUIMIENTO DE INVENTARIO'!$C$21:$C1629,C627)))</f>
        <v/>
      </c>
      <c r="M627" s="106"/>
      <c r="N627" s="130" t="str">
        <f t="shared" si="22"/>
        <v xml:space="preserve"> </v>
      </c>
      <c r="O627" s="129" t="str">
        <f t="shared" si="23"/>
        <v xml:space="preserve"> </v>
      </c>
      <c r="P627" s="107"/>
      <c r="Q627" s="108"/>
      <c r="R627" s="128" t="str">
        <f ca="1"/>
        <v/>
      </c>
      <c r="S627" s="109"/>
    </row>
    <row r="628" spans="2:19" ht="18" customHeight="1">
      <c r="B628" s="104">
        <v>607</v>
      </c>
      <c r="C628" s="228"/>
      <c r="D628" s="228"/>
      <c r="E628" s="228"/>
      <c r="F628" s="228"/>
      <c r="G628" s="228"/>
      <c r="H628" s="228"/>
      <c r="I628" s="228"/>
      <c r="J628" s="108"/>
      <c r="K628" s="108"/>
      <c r="L628" s="128" t="str">
        <f>IF(ISBLANK(C628),"",IF(Q628=$O$9,SUMIFS('LISTA DE INVENTARIO'!$K$22:$K1429,'LISTA DE INVENTARIO'!$C$22:$C1429,C628,$Q$22:$Q1429,$O$9)-SUMIFS('SEGUIMIENTO DE INVENTARIO'!$L$21:$L1630,'SEGUIMIENTO DE INVENTARIO'!$C$21:$C1630,C628),SUMIFS('LISTA DE INVENTARIO'!$K$22:$K1429,'LISTA DE INVENTARIO'!$C$22:$C1429,C628,$Q$22:$Q1429,$O$9)-SUMIFS('SEGUIMIENTO DE INVENTARIO'!$L$21:$L1630,'SEGUIMIENTO DE INVENTARIO'!$C$21:$C1630,C628)))</f>
        <v/>
      </c>
      <c r="M628" s="106"/>
      <c r="N628" s="130" t="str">
        <f t="shared" si="22"/>
        <v xml:space="preserve"> </v>
      </c>
      <c r="O628" s="129" t="str">
        <f t="shared" si="23"/>
        <v xml:space="preserve"> </v>
      </c>
      <c r="P628" s="107"/>
      <c r="Q628" s="108"/>
      <c r="R628" s="128" t="str">
        <f ca="1"/>
        <v/>
      </c>
      <c r="S628" s="109"/>
    </row>
    <row r="629" spans="2:19" ht="18" customHeight="1">
      <c r="B629" s="104">
        <v>608</v>
      </c>
      <c r="C629" s="228"/>
      <c r="D629" s="228"/>
      <c r="E629" s="228"/>
      <c r="F629" s="228"/>
      <c r="G629" s="228"/>
      <c r="H629" s="228"/>
      <c r="I629" s="228"/>
      <c r="J629" s="108"/>
      <c r="K629" s="108"/>
      <c r="L629" s="128" t="str">
        <f>IF(ISBLANK(C629),"",IF(Q629=$O$9,SUMIFS('LISTA DE INVENTARIO'!$K$22:$K1430,'LISTA DE INVENTARIO'!$C$22:$C1430,C629,$Q$22:$Q1430,$O$9)-SUMIFS('SEGUIMIENTO DE INVENTARIO'!$L$21:$L1631,'SEGUIMIENTO DE INVENTARIO'!$C$21:$C1631,C629),SUMIFS('LISTA DE INVENTARIO'!$K$22:$K1430,'LISTA DE INVENTARIO'!$C$22:$C1430,C629,$Q$22:$Q1430,$O$9)-SUMIFS('SEGUIMIENTO DE INVENTARIO'!$L$21:$L1631,'SEGUIMIENTO DE INVENTARIO'!$C$21:$C1631,C629)))</f>
        <v/>
      </c>
      <c r="M629" s="106"/>
      <c r="N629" s="130" t="str">
        <f t="shared" si="22"/>
        <v xml:space="preserve"> </v>
      </c>
      <c r="O629" s="129" t="str">
        <f t="shared" si="23"/>
        <v xml:space="preserve"> </v>
      </c>
      <c r="P629" s="107"/>
      <c r="Q629" s="108"/>
      <c r="R629" s="128" t="str">
        <f ca="1"/>
        <v/>
      </c>
      <c r="S629" s="109"/>
    </row>
    <row r="630" spans="2:19" ht="18" customHeight="1">
      <c r="B630" s="104">
        <v>609</v>
      </c>
      <c r="C630" s="228"/>
      <c r="D630" s="228"/>
      <c r="E630" s="228"/>
      <c r="F630" s="228"/>
      <c r="G630" s="228"/>
      <c r="H630" s="228"/>
      <c r="I630" s="228"/>
      <c r="J630" s="108"/>
      <c r="K630" s="108"/>
      <c r="L630" s="128" t="str">
        <f>IF(ISBLANK(C630),"",IF(Q630=$O$9,SUMIFS('LISTA DE INVENTARIO'!$K$22:$K1431,'LISTA DE INVENTARIO'!$C$22:$C1431,C630,$Q$22:$Q1431,$O$9)-SUMIFS('SEGUIMIENTO DE INVENTARIO'!$L$21:$L1632,'SEGUIMIENTO DE INVENTARIO'!$C$21:$C1632,C630),SUMIFS('LISTA DE INVENTARIO'!$K$22:$K1431,'LISTA DE INVENTARIO'!$C$22:$C1431,C630,$Q$22:$Q1431,$O$9)-SUMIFS('SEGUIMIENTO DE INVENTARIO'!$L$21:$L1632,'SEGUIMIENTO DE INVENTARIO'!$C$21:$C1632,C630)))</f>
        <v/>
      </c>
      <c r="M630" s="106"/>
      <c r="N630" s="130" t="str">
        <f t="shared" si="22"/>
        <v xml:space="preserve"> </v>
      </c>
      <c r="O630" s="129" t="str">
        <f t="shared" si="23"/>
        <v xml:space="preserve"> </v>
      </c>
      <c r="P630" s="107"/>
      <c r="Q630" s="108"/>
      <c r="R630" s="128" t="str">
        <f ca="1"/>
        <v/>
      </c>
      <c r="S630" s="109"/>
    </row>
    <row r="631" spans="2:19" ht="18" customHeight="1">
      <c r="B631" s="104">
        <v>610</v>
      </c>
      <c r="C631" s="228"/>
      <c r="D631" s="228"/>
      <c r="E631" s="228"/>
      <c r="F631" s="228"/>
      <c r="G631" s="228"/>
      <c r="H631" s="228"/>
      <c r="I631" s="228"/>
      <c r="J631" s="108"/>
      <c r="K631" s="108"/>
      <c r="L631" s="128" t="str">
        <f>IF(ISBLANK(C631),"",IF(Q631=$O$9,SUMIFS('LISTA DE INVENTARIO'!$K$22:$K1432,'LISTA DE INVENTARIO'!$C$22:$C1432,C631,$Q$22:$Q1432,$O$9)-SUMIFS('SEGUIMIENTO DE INVENTARIO'!$L$21:$L1633,'SEGUIMIENTO DE INVENTARIO'!$C$21:$C1633,C631),SUMIFS('LISTA DE INVENTARIO'!$K$22:$K1432,'LISTA DE INVENTARIO'!$C$22:$C1432,C631,$Q$22:$Q1432,$O$9)-SUMIFS('SEGUIMIENTO DE INVENTARIO'!$L$21:$L1633,'SEGUIMIENTO DE INVENTARIO'!$C$21:$C1633,C631)))</f>
        <v/>
      </c>
      <c r="M631" s="106"/>
      <c r="N631" s="130" t="str">
        <f t="shared" si="22"/>
        <v xml:space="preserve"> </v>
      </c>
      <c r="O631" s="129" t="str">
        <f t="shared" si="23"/>
        <v xml:space="preserve"> </v>
      </c>
      <c r="P631" s="107"/>
      <c r="Q631" s="108"/>
      <c r="R631" s="128" t="str">
        <f ca="1"/>
        <v/>
      </c>
      <c r="S631" s="109"/>
    </row>
    <row r="632" spans="2:19" ht="18" customHeight="1">
      <c r="B632" s="104">
        <v>611</v>
      </c>
      <c r="C632" s="228"/>
      <c r="D632" s="228"/>
      <c r="E632" s="228"/>
      <c r="F632" s="228"/>
      <c r="G632" s="228"/>
      <c r="H632" s="228"/>
      <c r="I632" s="228"/>
      <c r="J632" s="108"/>
      <c r="K632" s="108"/>
      <c r="L632" s="128" t="str">
        <f>IF(ISBLANK(C632),"",IF(Q632=$O$9,SUMIFS('LISTA DE INVENTARIO'!$K$22:$K1433,'LISTA DE INVENTARIO'!$C$22:$C1433,C632,$Q$22:$Q1433,$O$9)-SUMIFS('SEGUIMIENTO DE INVENTARIO'!$L$21:$L1634,'SEGUIMIENTO DE INVENTARIO'!$C$21:$C1634,C632),SUMIFS('LISTA DE INVENTARIO'!$K$22:$K1433,'LISTA DE INVENTARIO'!$C$22:$C1433,C632,$Q$22:$Q1433,$O$9)-SUMIFS('SEGUIMIENTO DE INVENTARIO'!$L$21:$L1634,'SEGUIMIENTO DE INVENTARIO'!$C$21:$C1634,C632)))</f>
        <v/>
      </c>
      <c r="M632" s="106"/>
      <c r="N632" s="130" t="str">
        <f t="shared" si="22"/>
        <v xml:space="preserve"> </v>
      </c>
      <c r="O632" s="129" t="str">
        <f t="shared" si="23"/>
        <v xml:space="preserve"> </v>
      </c>
      <c r="P632" s="107"/>
      <c r="Q632" s="108"/>
      <c r="R632" s="128" t="str">
        <f ca="1"/>
        <v/>
      </c>
      <c r="S632" s="109"/>
    </row>
    <row r="633" spans="2:19" ht="18" customHeight="1">
      <c r="B633" s="104">
        <v>612</v>
      </c>
      <c r="C633" s="228"/>
      <c r="D633" s="228"/>
      <c r="E633" s="228"/>
      <c r="F633" s="228"/>
      <c r="G633" s="228"/>
      <c r="H633" s="228"/>
      <c r="I633" s="228"/>
      <c r="J633" s="108"/>
      <c r="K633" s="108"/>
      <c r="L633" s="128" t="str">
        <f>IF(ISBLANK(C633),"",IF(Q633=$O$9,SUMIFS('LISTA DE INVENTARIO'!$K$22:$K1434,'LISTA DE INVENTARIO'!$C$22:$C1434,C633,$Q$22:$Q1434,$O$9)-SUMIFS('SEGUIMIENTO DE INVENTARIO'!$L$21:$L1635,'SEGUIMIENTO DE INVENTARIO'!$C$21:$C1635,C633),SUMIFS('LISTA DE INVENTARIO'!$K$22:$K1434,'LISTA DE INVENTARIO'!$C$22:$C1434,C633,$Q$22:$Q1434,$O$9)-SUMIFS('SEGUIMIENTO DE INVENTARIO'!$L$21:$L1635,'SEGUIMIENTO DE INVENTARIO'!$C$21:$C1635,C633)))</f>
        <v/>
      </c>
      <c r="M633" s="106"/>
      <c r="N633" s="130" t="str">
        <f t="shared" si="22"/>
        <v xml:space="preserve"> </v>
      </c>
      <c r="O633" s="129" t="str">
        <f t="shared" si="23"/>
        <v xml:space="preserve"> </v>
      </c>
      <c r="P633" s="107"/>
      <c r="Q633" s="108"/>
      <c r="R633" s="128" t="str">
        <f ca="1"/>
        <v/>
      </c>
      <c r="S633" s="109"/>
    </row>
    <row r="634" spans="2:19" ht="18" customHeight="1">
      <c r="B634" s="104">
        <v>613</v>
      </c>
      <c r="C634" s="228"/>
      <c r="D634" s="228"/>
      <c r="E634" s="228"/>
      <c r="F634" s="228"/>
      <c r="G634" s="228"/>
      <c r="H634" s="228"/>
      <c r="I634" s="228"/>
      <c r="J634" s="108"/>
      <c r="K634" s="108"/>
      <c r="L634" s="128" t="str">
        <f>IF(ISBLANK(C634),"",IF(Q634=$O$9,SUMIFS('LISTA DE INVENTARIO'!$K$22:$K1435,'LISTA DE INVENTARIO'!$C$22:$C1435,C634,$Q$22:$Q1435,$O$9)-SUMIFS('SEGUIMIENTO DE INVENTARIO'!$L$21:$L1636,'SEGUIMIENTO DE INVENTARIO'!$C$21:$C1636,C634),SUMIFS('LISTA DE INVENTARIO'!$K$22:$K1435,'LISTA DE INVENTARIO'!$C$22:$C1435,C634,$Q$22:$Q1435,$O$9)-SUMIFS('SEGUIMIENTO DE INVENTARIO'!$L$21:$L1636,'SEGUIMIENTO DE INVENTARIO'!$C$21:$C1636,C634)))</f>
        <v/>
      </c>
      <c r="M634" s="106"/>
      <c r="N634" s="130" t="str">
        <f t="shared" si="22"/>
        <v xml:space="preserve"> </v>
      </c>
      <c r="O634" s="129" t="str">
        <f t="shared" si="23"/>
        <v xml:space="preserve"> </v>
      </c>
      <c r="P634" s="107"/>
      <c r="Q634" s="108"/>
      <c r="R634" s="128" t="str">
        <f ca="1"/>
        <v/>
      </c>
      <c r="S634" s="109"/>
    </row>
    <row r="635" spans="2:19" ht="18" customHeight="1">
      <c r="B635" s="104">
        <v>614</v>
      </c>
      <c r="C635" s="228"/>
      <c r="D635" s="228"/>
      <c r="E635" s="228"/>
      <c r="F635" s="228"/>
      <c r="G635" s="228"/>
      <c r="H635" s="228"/>
      <c r="I635" s="228"/>
      <c r="J635" s="108"/>
      <c r="K635" s="108"/>
      <c r="L635" s="128" t="str">
        <f>IF(ISBLANK(C635),"",IF(Q635=$O$9,SUMIFS('LISTA DE INVENTARIO'!$K$22:$K1436,'LISTA DE INVENTARIO'!$C$22:$C1436,C635,$Q$22:$Q1436,$O$9)-SUMIFS('SEGUIMIENTO DE INVENTARIO'!$L$21:$L1637,'SEGUIMIENTO DE INVENTARIO'!$C$21:$C1637,C635),SUMIFS('LISTA DE INVENTARIO'!$K$22:$K1436,'LISTA DE INVENTARIO'!$C$22:$C1436,C635,$Q$22:$Q1436,$O$9)-SUMIFS('SEGUIMIENTO DE INVENTARIO'!$L$21:$L1637,'SEGUIMIENTO DE INVENTARIO'!$C$21:$C1637,C635)))</f>
        <v/>
      </c>
      <c r="M635" s="106"/>
      <c r="N635" s="130" t="str">
        <f t="shared" si="22"/>
        <v xml:space="preserve"> </v>
      </c>
      <c r="O635" s="129" t="str">
        <f t="shared" si="23"/>
        <v xml:space="preserve"> </v>
      </c>
      <c r="P635" s="107"/>
      <c r="Q635" s="108"/>
      <c r="R635" s="128" t="str">
        <f ca="1"/>
        <v/>
      </c>
      <c r="S635" s="109"/>
    </row>
    <row r="636" spans="2:19" ht="18" customHeight="1">
      <c r="B636" s="104">
        <v>615</v>
      </c>
      <c r="C636" s="228"/>
      <c r="D636" s="228"/>
      <c r="E636" s="228"/>
      <c r="F636" s="228"/>
      <c r="G636" s="228"/>
      <c r="H636" s="228"/>
      <c r="I636" s="228"/>
      <c r="J636" s="108"/>
      <c r="K636" s="108"/>
      <c r="L636" s="128" t="str">
        <f>IF(ISBLANK(C636),"",IF(Q636=$O$9,SUMIFS('LISTA DE INVENTARIO'!$K$22:$K1437,'LISTA DE INVENTARIO'!$C$22:$C1437,C636,$Q$22:$Q1437,$O$9)-SUMIFS('SEGUIMIENTO DE INVENTARIO'!$L$21:$L1638,'SEGUIMIENTO DE INVENTARIO'!$C$21:$C1638,C636),SUMIFS('LISTA DE INVENTARIO'!$K$22:$K1437,'LISTA DE INVENTARIO'!$C$22:$C1437,C636,$Q$22:$Q1437,$O$9)-SUMIFS('SEGUIMIENTO DE INVENTARIO'!$L$21:$L1638,'SEGUIMIENTO DE INVENTARIO'!$C$21:$C1638,C636)))</f>
        <v/>
      </c>
      <c r="M636" s="106"/>
      <c r="N636" s="130" t="str">
        <f t="shared" si="22"/>
        <v xml:space="preserve"> </v>
      </c>
      <c r="O636" s="129" t="str">
        <f t="shared" si="23"/>
        <v xml:space="preserve"> </v>
      </c>
      <c r="P636" s="107"/>
      <c r="Q636" s="108"/>
      <c r="R636" s="128" t="str">
        <f ca="1"/>
        <v/>
      </c>
      <c r="S636" s="109"/>
    </row>
    <row r="637" spans="2:19" ht="18" customHeight="1">
      <c r="B637" s="104">
        <v>616</v>
      </c>
      <c r="C637" s="228"/>
      <c r="D637" s="228"/>
      <c r="E637" s="228"/>
      <c r="F637" s="228"/>
      <c r="G637" s="228"/>
      <c r="H637" s="228"/>
      <c r="I637" s="228"/>
      <c r="J637" s="108"/>
      <c r="K637" s="108"/>
      <c r="L637" s="128" t="str">
        <f>IF(ISBLANK(C637),"",IF(Q637=$O$9,SUMIFS('LISTA DE INVENTARIO'!$K$22:$K1438,'LISTA DE INVENTARIO'!$C$22:$C1438,C637,$Q$22:$Q1438,$O$9)-SUMIFS('SEGUIMIENTO DE INVENTARIO'!$L$21:$L1639,'SEGUIMIENTO DE INVENTARIO'!$C$21:$C1639,C637),SUMIFS('LISTA DE INVENTARIO'!$K$22:$K1438,'LISTA DE INVENTARIO'!$C$22:$C1438,C637,$Q$22:$Q1438,$O$9)-SUMIFS('SEGUIMIENTO DE INVENTARIO'!$L$21:$L1639,'SEGUIMIENTO DE INVENTARIO'!$C$21:$C1639,C637)))</f>
        <v/>
      </c>
      <c r="M637" s="106"/>
      <c r="N637" s="130" t="str">
        <f t="shared" si="22"/>
        <v xml:space="preserve"> </v>
      </c>
      <c r="O637" s="129" t="str">
        <f t="shared" si="23"/>
        <v xml:space="preserve"> </v>
      </c>
      <c r="P637" s="107"/>
      <c r="Q637" s="108"/>
      <c r="R637" s="128" t="str">
        <f ca="1"/>
        <v/>
      </c>
      <c r="S637" s="109"/>
    </row>
    <row r="638" spans="2:19" ht="18" customHeight="1">
      <c r="B638" s="104">
        <v>617</v>
      </c>
      <c r="C638" s="228"/>
      <c r="D638" s="228"/>
      <c r="E638" s="228"/>
      <c r="F638" s="228"/>
      <c r="G638" s="228"/>
      <c r="H638" s="228"/>
      <c r="I638" s="228"/>
      <c r="J638" s="108"/>
      <c r="K638" s="108"/>
      <c r="L638" s="128" t="str">
        <f>IF(ISBLANK(C638),"",IF(Q638=$O$9,SUMIFS('LISTA DE INVENTARIO'!$K$22:$K1439,'LISTA DE INVENTARIO'!$C$22:$C1439,C638,$Q$22:$Q1439,$O$9)-SUMIFS('SEGUIMIENTO DE INVENTARIO'!$L$21:$L1640,'SEGUIMIENTO DE INVENTARIO'!$C$21:$C1640,C638),SUMIFS('LISTA DE INVENTARIO'!$K$22:$K1439,'LISTA DE INVENTARIO'!$C$22:$C1439,C638,$Q$22:$Q1439,$O$9)-SUMIFS('SEGUIMIENTO DE INVENTARIO'!$L$21:$L1640,'SEGUIMIENTO DE INVENTARIO'!$C$21:$C1640,C638)))</f>
        <v/>
      </c>
      <c r="M638" s="106"/>
      <c r="N638" s="130" t="str">
        <f t="shared" si="22"/>
        <v xml:space="preserve"> </v>
      </c>
      <c r="O638" s="129" t="str">
        <f t="shared" si="23"/>
        <v xml:space="preserve"> </v>
      </c>
      <c r="P638" s="107"/>
      <c r="Q638" s="108"/>
      <c r="R638" s="128" t="str">
        <f ca="1"/>
        <v/>
      </c>
      <c r="S638" s="109"/>
    </row>
    <row r="639" spans="2:19" ht="18" customHeight="1">
      <c r="B639" s="104">
        <v>618</v>
      </c>
      <c r="C639" s="228"/>
      <c r="D639" s="228"/>
      <c r="E639" s="228"/>
      <c r="F639" s="228"/>
      <c r="G639" s="228"/>
      <c r="H639" s="228"/>
      <c r="I639" s="228"/>
      <c r="J639" s="108"/>
      <c r="K639" s="108"/>
      <c r="L639" s="128" t="str">
        <f>IF(ISBLANK(C639),"",IF(Q639=$O$9,SUMIFS('LISTA DE INVENTARIO'!$K$22:$K1440,'LISTA DE INVENTARIO'!$C$22:$C1440,C639,$Q$22:$Q1440,$O$9)-SUMIFS('SEGUIMIENTO DE INVENTARIO'!$L$21:$L1641,'SEGUIMIENTO DE INVENTARIO'!$C$21:$C1641,C639),SUMIFS('LISTA DE INVENTARIO'!$K$22:$K1440,'LISTA DE INVENTARIO'!$C$22:$C1440,C639,$Q$22:$Q1440,$O$9)-SUMIFS('SEGUIMIENTO DE INVENTARIO'!$L$21:$L1641,'SEGUIMIENTO DE INVENTARIO'!$C$21:$C1641,C639)))</f>
        <v/>
      </c>
      <c r="M639" s="106"/>
      <c r="N639" s="130" t="str">
        <f t="shared" si="22"/>
        <v xml:space="preserve"> </v>
      </c>
      <c r="O639" s="129" t="str">
        <f t="shared" si="23"/>
        <v xml:space="preserve"> </v>
      </c>
      <c r="P639" s="107"/>
      <c r="Q639" s="108"/>
      <c r="R639" s="128" t="str">
        <f ca="1"/>
        <v/>
      </c>
      <c r="S639" s="109"/>
    </row>
    <row r="640" spans="2:19" ht="18" customHeight="1">
      <c r="B640" s="104">
        <v>619</v>
      </c>
      <c r="C640" s="228"/>
      <c r="D640" s="228"/>
      <c r="E640" s="228"/>
      <c r="F640" s="228"/>
      <c r="G640" s="228"/>
      <c r="H640" s="228"/>
      <c r="I640" s="228"/>
      <c r="J640" s="108"/>
      <c r="K640" s="108"/>
      <c r="L640" s="128" t="str">
        <f>IF(ISBLANK(C640),"",IF(Q640=$O$9,SUMIFS('LISTA DE INVENTARIO'!$K$22:$K1441,'LISTA DE INVENTARIO'!$C$22:$C1441,C640,$Q$22:$Q1441,$O$9)-SUMIFS('SEGUIMIENTO DE INVENTARIO'!$L$21:$L1642,'SEGUIMIENTO DE INVENTARIO'!$C$21:$C1642,C640),SUMIFS('LISTA DE INVENTARIO'!$K$22:$K1441,'LISTA DE INVENTARIO'!$C$22:$C1441,C640,$Q$22:$Q1441,$O$9)-SUMIFS('SEGUIMIENTO DE INVENTARIO'!$L$21:$L1642,'SEGUIMIENTO DE INVENTARIO'!$C$21:$C1642,C640)))</f>
        <v/>
      </c>
      <c r="M640" s="106"/>
      <c r="N640" s="130" t="str">
        <f t="shared" si="22"/>
        <v xml:space="preserve"> </v>
      </c>
      <c r="O640" s="129" t="str">
        <f t="shared" si="23"/>
        <v xml:space="preserve"> </v>
      </c>
      <c r="P640" s="107"/>
      <c r="Q640" s="108"/>
      <c r="R640" s="128" t="str">
        <f ca="1"/>
        <v/>
      </c>
      <c r="S640" s="109"/>
    </row>
    <row r="641" spans="2:19" ht="18" customHeight="1">
      <c r="B641" s="104">
        <v>620</v>
      </c>
      <c r="C641" s="228"/>
      <c r="D641" s="228"/>
      <c r="E641" s="228"/>
      <c r="F641" s="228"/>
      <c r="G641" s="228"/>
      <c r="H641" s="228"/>
      <c r="I641" s="228"/>
      <c r="J641" s="108"/>
      <c r="K641" s="108"/>
      <c r="L641" s="128" t="str">
        <f>IF(ISBLANK(C641),"",IF(Q641=$O$9,SUMIFS('LISTA DE INVENTARIO'!$K$22:$K1442,'LISTA DE INVENTARIO'!$C$22:$C1442,C641,$Q$22:$Q1442,$O$9)-SUMIFS('SEGUIMIENTO DE INVENTARIO'!$L$21:$L1643,'SEGUIMIENTO DE INVENTARIO'!$C$21:$C1643,C641),SUMIFS('LISTA DE INVENTARIO'!$K$22:$K1442,'LISTA DE INVENTARIO'!$C$22:$C1442,C641,$Q$22:$Q1442,$O$9)-SUMIFS('SEGUIMIENTO DE INVENTARIO'!$L$21:$L1643,'SEGUIMIENTO DE INVENTARIO'!$C$21:$C1643,C641)))</f>
        <v/>
      </c>
      <c r="M641" s="106"/>
      <c r="N641" s="130" t="str">
        <f t="shared" si="22"/>
        <v xml:space="preserve"> </v>
      </c>
      <c r="O641" s="129" t="str">
        <f t="shared" si="23"/>
        <v xml:space="preserve"> </v>
      </c>
      <c r="P641" s="107"/>
      <c r="Q641" s="108"/>
      <c r="R641" s="128" t="str">
        <f ca="1"/>
        <v/>
      </c>
      <c r="S641" s="109"/>
    </row>
    <row r="642" spans="2:19" ht="18" customHeight="1">
      <c r="B642" s="104">
        <v>621</v>
      </c>
      <c r="C642" s="228"/>
      <c r="D642" s="228"/>
      <c r="E642" s="228"/>
      <c r="F642" s="228"/>
      <c r="G642" s="228"/>
      <c r="H642" s="228"/>
      <c r="I642" s="228"/>
      <c r="J642" s="108"/>
      <c r="K642" s="108"/>
      <c r="L642" s="128" t="str">
        <f>IF(ISBLANK(C642),"",IF(Q642=$O$9,SUMIFS('LISTA DE INVENTARIO'!$K$22:$K1443,'LISTA DE INVENTARIO'!$C$22:$C1443,C642,$Q$22:$Q1443,$O$9)-SUMIFS('SEGUIMIENTO DE INVENTARIO'!$L$21:$L1644,'SEGUIMIENTO DE INVENTARIO'!$C$21:$C1644,C642),SUMIFS('LISTA DE INVENTARIO'!$K$22:$K1443,'LISTA DE INVENTARIO'!$C$22:$C1443,C642,$Q$22:$Q1443,$O$9)-SUMIFS('SEGUIMIENTO DE INVENTARIO'!$L$21:$L1644,'SEGUIMIENTO DE INVENTARIO'!$C$21:$C1644,C642)))</f>
        <v/>
      </c>
      <c r="M642" s="106"/>
      <c r="N642" s="130" t="str">
        <f t="shared" si="22"/>
        <v xml:space="preserve"> </v>
      </c>
      <c r="O642" s="129" t="str">
        <f t="shared" si="23"/>
        <v xml:space="preserve"> </v>
      </c>
      <c r="P642" s="107"/>
      <c r="Q642" s="108"/>
      <c r="R642" s="128" t="str">
        <f ca="1"/>
        <v/>
      </c>
      <c r="S642" s="109"/>
    </row>
    <row r="643" spans="2:19" ht="18" customHeight="1">
      <c r="B643" s="104">
        <v>622</v>
      </c>
      <c r="C643" s="228"/>
      <c r="D643" s="228"/>
      <c r="E643" s="228"/>
      <c r="F643" s="228"/>
      <c r="G643" s="228"/>
      <c r="H643" s="228"/>
      <c r="I643" s="228"/>
      <c r="J643" s="108"/>
      <c r="K643" s="108"/>
      <c r="L643" s="128" t="str">
        <f>IF(ISBLANK(C643),"",IF(Q643=$O$9,SUMIFS('LISTA DE INVENTARIO'!$K$22:$K1444,'LISTA DE INVENTARIO'!$C$22:$C1444,C643,$Q$22:$Q1444,$O$9)-SUMIFS('SEGUIMIENTO DE INVENTARIO'!$L$21:$L1645,'SEGUIMIENTO DE INVENTARIO'!$C$21:$C1645,C643),SUMIFS('LISTA DE INVENTARIO'!$K$22:$K1444,'LISTA DE INVENTARIO'!$C$22:$C1444,C643,$Q$22:$Q1444,$O$9)-SUMIFS('SEGUIMIENTO DE INVENTARIO'!$L$21:$L1645,'SEGUIMIENTO DE INVENTARIO'!$C$21:$C1645,C643)))</f>
        <v/>
      </c>
      <c r="M643" s="106"/>
      <c r="N643" s="130" t="str">
        <f t="shared" si="22"/>
        <v xml:space="preserve"> </v>
      </c>
      <c r="O643" s="129" t="str">
        <f t="shared" si="23"/>
        <v xml:space="preserve"> </v>
      </c>
      <c r="P643" s="107"/>
      <c r="Q643" s="108"/>
      <c r="R643" s="128" t="str">
        <f ca="1"/>
        <v/>
      </c>
      <c r="S643" s="109"/>
    </row>
    <row r="644" spans="2:19" ht="18" customHeight="1">
      <c r="B644" s="104">
        <v>623</v>
      </c>
      <c r="C644" s="228"/>
      <c r="D644" s="228"/>
      <c r="E644" s="228"/>
      <c r="F644" s="228"/>
      <c r="G644" s="228"/>
      <c r="H644" s="228"/>
      <c r="I644" s="228"/>
      <c r="J644" s="108"/>
      <c r="K644" s="108"/>
      <c r="L644" s="128" t="str">
        <f>IF(ISBLANK(C644),"",IF(Q644=$O$9,SUMIFS('LISTA DE INVENTARIO'!$K$22:$K1445,'LISTA DE INVENTARIO'!$C$22:$C1445,C644,$Q$22:$Q1445,$O$9)-SUMIFS('SEGUIMIENTO DE INVENTARIO'!$L$21:$L1646,'SEGUIMIENTO DE INVENTARIO'!$C$21:$C1646,C644),SUMIFS('LISTA DE INVENTARIO'!$K$22:$K1445,'LISTA DE INVENTARIO'!$C$22:$C1445,C644,$Q$22:$Q1445,$O$9)-SUMIFS('SEGUIMIENTO DE INVENTARIO'!$L$21:$L1646,'SEGUIMIENTO DE INVENTARIO'!$C$21:$C1646,C644)))</f>
        <v/>
      </c>
      <c r="M644" s="106"/>
      <c r="N644" s="130" t="str">
        <f t="shared" si="22"/>
        <v xml:space="preserve"> </v>
      </c>
      <c r="O644" s="129" t="str">
        <f t="shared" si="23"/>
        <v xml:space="preserve"> </v>
      </c>
      <c r="P644" s="107"/>
      <c r="Q644" s="108"/>
      <c r="R644" s="128" t="str">
        <f ca="1"/>
        <v/>
      </c>
      <c r="S644" s="109"/>
    </row>
    <row r="645" spans="2:19" ht="18" customHeight="1">
      <c r="B645" s="104">
        <v>624</v>
      </c>
      <c r="C645" s="228"/>
      <c r="D645" s="228"/>
      <c r="E645" s="228"/>
      <c r="F645" s="228"/>
      <c r="G645" s="228"/>
      <c r="H645" s="228"/>
      <c r="I645" s="228"/>
      <c r="J645" s="108"/>
      <c r="K645" s="108"/>
      <c r="L645" s="128" t="str">
        <f>IF(ISBLANK(C645),"",IF(Q645=$O$9,SUMIFS('LISTA DE INVENTARIO'!$K$22:$K1446,'LISTA DE INVENTARIO'!$C$22:$C1446,C645,$Q$22:$Q1446,$O$9)-SUMIFS('SEGUIMIENTO DE INVENTARIO'!$L$21:$L1647,'SEGUIMIENTO DE INVENTARIO'!$C$21:$C1647,C645),SUMIFS('LISTA DE INVENTARIO'!$K$22:$K1446,'LISTA DE INVENTARIO'!$C$22:$C1446,C645,$Q$22:$Q1446,$O$9)-SUMIFS('SEGUIMIENTO DE INVENTARIO'!$L$21:$L1647,'SEGUIMIENTO DE INVENTARIO'!$C$21:$C1647,C645)))</f>
        <v/>
      </c>
      <c r="M645" s="106"/>
      <c r="N645" s="130" t="str">
        <f t="shared" si="22"/>
        <v xml:space="preserve"> </v>
      </c>
      <c r="O645" s="129" t="str">
        <f t="shared" si="23"/>
        <v xml:space="preserve"> </v>
      </c>
      <c r="P645" s="107"/>
      <c r="Q645" s="108"/>
      <c r="R645" s="128" t="str">
        <f ca="1"/>
        <v/>
      </c>
      <c r="S645" s="109"/>
    </row>
    <row r="646" spans="2:19" ht="18" customHeight="1">
      <c r="B646" s="104">
        <v>625</v>
      </c>
      <c r="C646" s="228"/>
      <c r="D646" s="228"/>
      <c r="E646" s="228"/>
      <c r="F646" s="228"/>
      <c r="G646" s="228"/>
      <c r="H646" s="228"/>
      <c r="I646" s="228"/>
      <c r="J646" s="108"/>
      <c r="K646" s="108"/>
      <c r="L646" s="128" t="str">
        <f>IF(ISBLANK(C646),"",IF(Q646=$O$9,SUMIFS('LISTA DE INVENTARIO'!$K$22:$K1447,'LISTA DE INVENTARIO'!$C$22:$C1447,C646,$Q$22:$Q1447,$O$9)-SUMIFS('SEGUIMIENTO DE INVENTARIO'!$L$21:$L1648,'SEGUIMIENTO DE INVENTARIO'!$C$21:$C1648,C646),SUMIFS('LISTA DE INVENTARIO'!$K$22:$K1447,'LISTA DE INVENTARIO'!$C$22:$C1447,C646,$Q$22:$Q1447,$O$9)-SUMIFS('SEGUIMIENTO DE INVENTARIO'!$L$21:$L1648,'SEGUIMIENTO DE INVENTARIO'!$C$21:$C1648,C646)))</f>
        <v/>
      </c>
      <c r="M646" s="106"/>
      <c r="N646" s="130" t="str">
        <f t="shared" si="22"/>
        <v xml:space="preserve"> </v>
      </c>
      <c r="O646" s="129" t="str">
        <f t="shared" si="23"/>
        <v xml:space="preserve"> </v>
      </c>
      <c r="P646" s="107"/>
      <c r="Q646" s="108"/>
      <c r="R646" s="128" t="str">
        <f ca="1"/>
        <v/>
      </c>
      <c r="S646" s="109"/>
    </row>
    <row r="647" spans="2:19" ht="18" customHeight="1">
      <c r="B647" s="104">
        <v>626</v>
      </c>
      <c r="C647" s="228"/>
      <c r="D647" s="228"/>
      <c r="E647" s="228"/>
      <c r="F647" s="228"/>
      <c r="G647" s="228"/>
      <c r="H647" s="228"/>
      <c r="I647" s="228"/>
      <c r="J647" s="108"/>
      <c r="K647" s="108"/>
      <c r="L647" s="128" t="str">
        <f>IF(ISBLANK(C647),"",IF(Q647=$O$9,SUMIFS('LISTA DE INVENTARIO'!$K$22:$K1448,'LISTA DE INVENTARIO'!$C$22:$C1448,C647,$Q$22:$Q1448,$O$9)-SUMIFS('SEGUIMIENTO DE INVENTARIO'!$L$21:$L1649,'SEGUIMIENTO DE INVENTARIO'!$C$21:$C1649,C647),SUMIFS('LISTA DE INVENTARIO'!$K$22:$K1448,'LISTA DE INVENTARIO'!$C$22:$C1448,C647,$Q$22:$Q1448,$O$9)-SUMIFS('SEGUIMIENTO DE INVENTARIO'!$L$21:$L1649,'SEGUIMIENTO DE INVENTARIO'!$C$21:$C1649,C647)))</f>
        <v/>
      </c>
      <c r="M647" s="106"/>
      <c r="N647" s="130" t="str">
        <f t="shared" si="22"/>
        <v xml:space="preserve"> </v>
      </c>
      <c r="O647" s="129" t="str">
        <f t="shared" si="23"/>
        <v xml:space="preserve"> </v>
      </c>
      <c r="P647" s="107"/>
      <c r="Q647" s="108"/>
      <c r="R647" s="128" t="str">
        <f ca="1"/>
        <v/>
      </c>
      <c r="S647" s="109"/>
    </row>
    <row r="648" spans="2:19" ht="18" customHeight="1">
      <c r="B648" s="104">
        <v>627</v>
      </c>
      <c r="C648" s="228"/>
      <c r="D648" s="228"/>
      <c r="E648" s="228"/>
      <c r="F648" s="228"/>
      <c r="G648" s="228"/>
      <c r="H648" s="228"/>
      <c r="I648" s="228"/>
      <c r="J648" s="108"/>
      <c r="K648" s="108"/>
      <c r="L648" s="128" t="str">
        <f>IF(ISBLANK(C648),"",IF(Q648=$O$9,SUMIFS('LISTA DE INVENTARIO'!$K$22:$K1449,'LISTA DE INVENTARIO'!$C$22:$C1449,C648,$Q$22:$Q1449,$O$9)-SUMIFS('SEGUIMIENTO DE INVENTARIO'!$L$21:$L1650,'SEGUIMIENTO DE INVENTARIO'!$C$21:$C1650,C648),SUMIFS('LISTA DE INVENTARIO'!$K$22:$K1449,'LISTA DE INVENTARIO'!$C$22:$C1449,C648,$Q$22:$Q1449,$O$9)-SUMIFS('SEGUIMIENTO DE INVENTARIO'!$L$21:$L1650,'SEGUIMIENTO DE INVENTARIO'!$C$21:$C1650,C648)))</f>
        <v/>
      </c>
      <c r="M648" s="106"/>
      <c r="N648" s="130" t="str">
        <f t="shared" si="22"/>
        <v xml:space="preserve"> </v>
      </c>
      <c r="O648" s="129" t="str">
        <f t="shared" si="23"/>
        <v xml:space="preserve"> </v>
      </c>
      <c r="P648" s="107"/>
      <c r="Q648" s="108"/>
      <c r="R648" s="128" t="str">
        <f ca="1"/>
        <v/>
      </c>
      <c r="S648" s="109"/>
    </row>
    <row r="649" spans="2:19" ht="18" customHeight="1">
      <c r="B649" s="104">
        <v>628</v>
      </c>
      <c r="C649" s="228"/>
      <c r="D649" s="228"/>
      <c r="E649" s="228"/>
      <c r="F649" s="228"/>
      <c r="G649" s="228"/>
      <c r="H649" s="228"/>
      <c r="I649" s="228"/>
      <c r="J649" s="108"/>
      <c r="K649" s="108"/>
      <c r="L649" s="128" t="str">
        <f>IF(ISBLANK(C649),"",IF(Q649=$O$9,SUMIFS('LISTA DE INVENTARIO'!$K$22:$K1450,'LISTA DE INVENTARIO'!$C$22:$C1450,C649,$Q$22:$Q1450,$O$9)-SUMIFS('SEGUIMIENTO DE INVENTARIO'!$L$21:$L1651,'SEGUIMIENTO DE INVENTARIO'!$C$21:$C1651,C649),SUMIFS('LISTA DE INVENTARIO'!$K$22:$K1450,'LISTA DE INVENTARIO'!$C$22:$C1450,C649,$Q$22:$Q1450,$O$9)-SUMIFS('SEGUIMIENTO DE INVENTARIO'!$L$21:$L1651,'SEGUIMIENTO DE INVENTARIO'!$C$21:$C1651,C649)))</f>
        <v/>
      </c>
      <c r="M649" s="106"/>
      <c r="N649" s="130" t="str">
        <f t="shared" si="22"/>
        <v xml:space="preserve"> </v>
      </c>
      <c r="O649" s="129" t="str">
        <f t="shared" si="23"/>
        <v xml:space="preserve"> </v>
      </c>
      <c r="P649" s="107"/>
      <c r="Q649" s="108"/>
      <c r="R649" s="128" t="str">
        <f ca="1"/>
        <v/>
      </c>
      <c r="S649" s="109"/>
    </row>
    <row r="650" spans="2:19" ht="18" customHeight="1">
      <c r="B650" s="104">
        <v>629</v>
      </c>
      <c r="C650" s="228"/>
      <c r="D650" s="228"/>
      <c r="E650" s="228"/>
      <c r="F650" s="228"/>
      <c r="G650" s="228"/>
      <c r="H650" s="228"/>
      <c r="I650" s="228"/>
      <c r="J650" s="108"/>
      <c r="K650" s="108"/>
      <c r="L650" s="128" t="str">
        <f>IF(ISBLANK(C650),"",IF(Q650=$O$9,SUMIFS('LISTA DE INVENTARIO'!$K$22:$K1451,'LISTA DE INVENTARIO'!$C$22:$C1451,C650,$Q$22:$Q1451,$O$9)-SUMIFS('SEGUIMIENTO DE INVENTARIO'!$L$21:$L1652,'SEGUIMIENTO DE INVENTARIO'!$C$21:$C1652,C650),SUMIFS('LISTA DE INVENTARIO'!$K$22:$K1451,'LISTA DE INVENTARIO'!$C$22:$C1451,C650,$Q$22:$Q1451,$O$9)-SUMIFS('SEGUIMIENTO DE INVENTARIO'!$L$21:$L1652,'SEGUIMIENTO DE INVENTARIO'!$C$21:$C1652,C650)))</f>
        <v/>
      </c>
      <c r="M650" s="106"/>
      <c r="N650" s="130" t="str">
        <f t="shared" si="22"/>
        <v xml:space="preserve"> </v>
      </c>
      <c r="O650" s="129" t="str">
        <f t="shared" si="23"/>
        <v xml:space="preserve"> </v>
      </c>
      <c r="P650" s="107"/>
      <c r="Q650" s="108"/>
      <c r="R650" s="128" t="str">
        <f ca="1"/>
        <v/>
      </c>
      <c r="S650" s="109"/>
    </row>
    <row r="651" spans="2:19" ht="18" customHeight="1">
      <c r="B651" s="104">
        <v>630</v>
      </c>
      <c r="C651" s="228"/>
      <c r="D651" s="228"/>
      <c r="E651" s="228"/>
      <c r="F651" s="228"/>
      <c r="G651" s="228"/>
      <c r="H651" s="228"/>
      <c r="I651" s="228"/>
      <c r="J651" s="108"/>
      <c r="K651" s="108"/>
      <c r="L651" s="128" t="str">
        <f>IF(ISBLANK(C651),"",IF(Q651=$O$9,SUMIFS('LISTA DE INVENTARIO'!$K$22:$K1452,'LISTA DE INVENTARIO'!$C$22:$C1452,C651,$Q$22:$Q1452,$O$9)-SUMIFS('SEGUIMIENTO DE INVENTARIO'!$L$21:$L1653,'SEGUIMIENTO DE INVENTARIO'!$C$21:$C1653,C651),SUMIFS('LISTA DE INVENTARIO'!$K$22:$K1452,'LISTA DE INVENTARIO'!$C$22:$C1452,C651,$Q$22:$Q1452,$O$9)-SUMIFS('SEGUIMIENTO DE INVENTARIO'!$L$21:$L1653,'SEGUIMIENTO DE INVENTARIO'!$C$21:$C1653,C651)))</f>
        <v/>
      </c>
      <c r="M651" s="106"/>
      <c r="N651" s="130" t="str">
        <f t="shared" si="22"/>
        <v xml:space="preserve"> </v>
      </c>
      <c r="O651" s="129" t="str">
        <f t="shared" si="23"/>
        <v xml:space="preserve"> </v>
      </c>
      <c r="P651" s="107"/>
      <c r="Q651" s="108"/>
      <c r="R651" s="128" t="str">
        <f ca="1"/>
        <v/>
      </c>
      <c r="S651" s="109"/>
    </row>
    <row r="652" spans="2:19" ht="18" customHeight="1">
      <c r="B652" s="104">
        <v>631</v>
      </c>
      <c r="C652" s="228"/>
      <c r="D652" s="228"/>
      <c r="E652" s="228"/>
      <c r="F652" s="228"/>
      <c r="G652" s="228"/>
      <c r="H652" s="228"/>
      <c r="I652" s="228"/>
      <c r="J652" s="108"/>
      <c r="K652" s="108"/>
      <c r="L652" s="128" t="str">
        <f>IF(ISBLANK(C652),"",IF(Q652=$O$9,SUMIFS('LISTA DE INVENTARIO'!$K$22:$K1453,'LISTA DE INVENTARIO'!$C$22:$C1453,C652,$Q$22:$Q1453,$O$9)-SUMIFS('SEGUIMIENTO DE INVENTARIO'!$L$21:$L1654,'SEGUIMIENTO DE INVENTARIO'!$C$21:$C1654,C652),SUMIFS('LISTA DE INVENTARIO'!$K$22:$K1453,'LISTA DE INVENTARIO'!$C$22:$C1453,C652,$Q$22:$Q1453,$O$9)-SUMIFS('SEGUIMIENTO DE INVENTARIO'!$L$21:$L1654,'SEGUIMIENTO DE INVENTARIO'!$C$21:$C1654,C652)))</f>
        <v/>
      </c>
      <c r="M652" s="106"/>
      <c r="N652" s="130" t="str">
        <f t="shared" si="22"/>
        <v xml:space="preserve"> </v>
      </c>
      <c r="O652" s="129" t="str">
        <f t="shared" si="23"/>
        <v xml:space="preserve"> </v>
      </c>
      <c r="P652" s="107"/>
      <c r="Q652" s="108"/>
      <c r="R652" s="128" t="str">
        <f ca="1"/>
        <v/>
      </c>
      <c r="S652" s="109"/>
    </row>
    <row r="653" spans="2:19" ht="18" customHeight="1">
      <c r="B653" s="104">
        <v>632</v>
      </c>
      <c r="C653" s="228"/>
      <c r="D653" s="228"/>
      <c r="E653" s="228"/>
      <c r="F653" s="228"/>
      <c r="G653" s="228"/>
      <c r="H653" s="228"/>
      <c r="I653" s="228"/>
      <c r="J653" s="108"/>
      <c r="K653" s="108"/>
      <c r="L653" s="128" t="str">
        <f>IF(ISBLANK(C653),"",IF(Q653=$O$9,SUMIFS('LISTA DE INVENTARIO'!$K$22:$K1454,'LISTA DE INVENTARIO'!$C$22:$C1454,C653,$Q$22:$Q1454,$O$9)-SUMIFS('SEGUIMIENTO DE INVENTARIO'!$L$21:$L1655,'SEGUIMIENTO DE INVENTARIO'!$C$21:$C1655,C653),SUMIFS('LISTA DE INVENTARIO'!$K$22:$K1454,'LISTA DE INVENTARIO'!$C$22:$C1454,C653,$Q$22:$Q1454,$O$9)-SUMIFS('SEGUIMIENTO DE INVENTARIO'!$L$21:$L1655,'SEGUIMIENTO DE INVENTARIO'!$C$21:$C1655,C653)))</f>
        <v/>
      </c>
      <c r="M653" s="106"/>
      <c r="N653" s="130" t="str">
        <f t="shared" si="22"/>
        <v xml:space="preserve"> </v>
      </c>
      <c r="O653" s="129" t="str">
        <f t="shared" si="23"/>
        <v xml:space="preserve"> </v>
      </c>
      <c r="P653" s="107"/>
      <c r="Q653" s="108"/>
      <c r="R653" s="128" t="str">
        <f ca="1"/>
        <v/>
      </c>
      <c r="S653" s="109"/>
    </row>
    <row r="654" spans="2:19" ht="18" customHeight="1">
      <c r="B654" s="104">
        <v>633</v>
      </c>
      <c r="C654" s="228"/>
      <c r="D654" s="228"/>
      <c r="E654" s="228"/>
      <c r="F654" s="228"/>
      <c r="G654" s="228"/>
      <c r="H654" s="228"/>
      <c r="I654" s="228"/>
      <c r="J654" s="108"/>
      <c r="K654" s="108"/>
      <c r="L654" s="128" t="str">
        <f>IF(ISBLANK(C654),"",IF(Q654=$O$9,SUMIFS('LISTA DE INVENTARIO'!$K$22:$K1455,'LISTA DE INVENTARIO'!$C$22:$C1455,C654,$Q$22:$Q1455,$O$9)-SUMIFS('SEGUIMIENTO DE INVENTARIO'!$L$21:$L1656,'SEGUIMIENTO DE INVENTARIO'!$C$21:$C1656,C654),SUMIFS('LISTA DE INVENTARIO'!$K$22:$K1455,'LISTA DE INVENTARIO'!$C$22:$C1455,C654,$Q$22:$Q1455,$O$9)-SUMIFS('SEGUIMIENTO DE INVENTARIO'!$L$21:$L1656,'SEGUIMIENTO DE INVENTARIO'!$C$21:$C1656,C654)))</f>
        <v/>
      </c>
      <c r="M654" s="106"/>
      <c r="N654" s="130" t="str">
        <f t="shared" si="22"/>
        <v xml:space="preserve"> </v>
      </c>
      <c r="O654" s="129" t="str">
        <f t="shared" si="23"/>
        <v xml:space="preserve"> </v>
      </c>
      <c r="P654" s="107"/>
      <c r="Q654" s="108"/>
      <c r="R654" s="128" t="str">
        <f ca="1"/>
        <v/>
      </c>
      <c r="S654" s="109"/>
    </row>
    <row r="655" spans="2:19" ht="18" customHeight="1">
      <c r="B655" s="104">
        <v>634</v>
      </c>
      <c r="C655" s="228"/>
      <c r="D655" s="228"/>
      <c r="E655" s="228"/>
      <c r="F655" s="228"/>
      <c r="G655" s="228"/>
      <c r="H655" s="228"/>
      <c r="I655" s="228"/>
      <c r="J655" s="108"/>
      <c r="K655" s="108"/>
      <c r="L655" s="128" t="str">
        <f>IF(ISBLANK(C655),"",IF(Q655=$O$9,SUMIFS('LISTA DE INVENTARIO'!$K$22:$K1456,'LISTA DE INVENTARIO'!$C$22:$C1456,C655,$Q$22:$Q1456,$O$9)-SUMIFS('SEGUIMIENTO DE INVENTARIO'!$L$21:$L1657,'SEGUIMIENTO DE INVENTARIO'!$C$21:$C1657,C655),SUMIFS('LISTA DE INVENTARIO'!$K$22:$K1456,'LISTA DE INVENTARIO'!$C$22:$C1456,C655,$Q$22:$Q1456,$O$9)-SUMIFS('SEGUIMIENTO DE INVENTARIO'!$L$21:$L1657,'SEGUIMIENTO DE INVENTARIO'!$C$21:$C1657,C655)))</f>
        <v/>
      </c>
      <c r="M655" s="106"/>
      <c r="N655" s="130" t="str">
        <f t="shared" si="22"/>
        <v xml:space="preserve"> </v>
      </c>
      <c r="O655" s="129" t="str">
        <f t="shared" si="23"/>
        <v xml:space="preserve"> </v>
      </c>
      <c r="P655" s="107"/>
      <c r="Q655" s="108"/>
      <c r="R655" s="128" t="str">
        <f ca="1"/>
        <v/>
      </c>
      <c r="S655" s="109"/>
    </row>
    <row r="656" spans="2:19" ht="18" customHeight="1">
      <c r="B656" s="104">
        <v>635</v>
      </c>
      <c r="C656" s="228"/>
      <c r="D656" s="228"/>
      <c r="E656" s="228"/>
      <c r="F656" s="228"/>
      <c r="G656" s="228"/>
      <c r="H656" s="228"/>
      <c r="I656" s="228"/>
      <c r="J656" s="108"/>
      <c r="K656" s="108"/>
      <c r="L656" s="128" t="str">
        <f>IF(ISBLANK(C656),"",IF(Q656=$O$9,SUMIFS('LISTA DE INVENTARIO'!$K$22:$K1457,'LISTA DE INVENTARIO'!$C$22:$C1457,C656,$Q$22:$Q1457,$O$9)-SUMIFS('SEGUIMIENTO DE INVENTARIO'!$L$21:$L1658,'SEGUIMIENTO DE INVENTARIO'!$C$21:$C1658,C656),SUMIFS('LISTA DE INVENTARIO'!$K$22:$K1457,'LISTA DE INVENTARIO'!$C$22:$C1457,C656,$Q$22:$Q1457,$O$9)-SUMIFS('SEGUIMIENTO DE INVENTARIO'!$L$21:$L1658,'SEGUIMIENTO DE INVENTARIO'!$C$21:$C1658,C656)))</f>
        <v/>
      </c>
      <c r="M656" s="106"/>
      <c r="N656" s="130" t="str">
        <f t="shared" si="22"/>
        <v xml:space="preserve"> </v>
      </c>
      <c r="O656" s="129" t="str">
        <f t="shared" si="23"/>
        <v xml:space="preserve"> </v>
      </c>
      <c r="P656" s="107"/>
      <c r="Q656" s="108"/>
      <c r="R656" s="128" t="str">
        <f ca="1"/>
        <v/>
      </c>
      <c r="S656" s="109"/>
    </row>
    <row r="657" spans="2:19" ht="18" customHeight="1">
      <c r="B657" s="104">
        <v>636</v>
      </c>
      <c r="C657" s="228"/>
      <c r="D657" s="228"/>
      <c r="E657" s="228"/>
      <c r="F657" s="228"/>
      <c r="G657" s="228"/>
      <c r="H657" s="228"/>
      <c r="I657" s="228"/>
      <c r="J657" s="108"/>
      <c r="K657" s="108"/>
      <c r="L657" s="128" t="str">
        <f>IF(ISBLANK(C657),"",IF(Q657=$O$9,SUMIFS('LISTA DE INVENTARIO'!$K$22:$K1458,'LISTA DE INVENTARIO'!$C$22:$C1458,C657,$Q$22:$Q1458,$O$9)-SUMIFS('SEGUIMIENTO DE INVENTARIO'!$L$21:$L1659,'SEGUIMIENTO DE INVENTARIO'!$C$21:$C1659,C657),SUMIFS('LISTA DE INVENTARIO'!$K$22:$K1458,'LISTA DE INVENTARIO'!$C$22:$C1458,C657,$Q$22:$Q1458,$O$9)-SUMIFS('SEGUIMIENTO DE INVENTARIO'!$L$21:$L1659,'SEGUIMIENTO DE INVENTARIO'!$C$21:$C1659,C657)))</f>
        <v/>
      </c>
      <c r="M657" s="106"/>
      <c r="N657" s="130" t="str">
        <f t="shared" si="22"/>
        <v xml:space="preserve"> </v>
      </c>
      <c r="O657" s="129" t="str">
        <f t="shared" si="23"/>
        <v xml:space="preserve"> </v>
      </c>
      <c r="P657" s="107"/>
      <c r="Q657" s="108"/>
      <c r="R657" s="128" t="str">
        <f ca="1"/>
        <v/>
      </c>
      <c r="S657" s="109"/>
    </row>
    <row r="658" spans="2:19" ht="18" customHeight="1">
      <c r="B658" s="104">
        <v>637</v>
      </c>
      <c r="C658" s="228"/>
      <c r="D658" s="228"/>
      <c r="E658" s="228"/>
      <c r="F658" s="228"/>
      <c r="G658" s="228"/>
      <c r="H658" s="228"/>
      <c r="I658" s="228"/>
      <c r="J658" s="108"/>
      <c r="K658" s="108"/>
      <c r="L658" s="128" t="str">
        <f>IF(ISBLANK(C658),"",IF(Q658=$O$9,SUMIFS('LISTA DE INVENTARIO'!$K$22:$K1459,'LISTA DE INVENTARIO'!$C$22:$C1459,C658,$Q$22:$Q1459,$O$9)-SUMIFS('SEGUIMIENTO DE INVENTARIO'!$L$21:$L1660,'SEGUIMIENTO DE INVENTARIO'!$C$21:$C1660,C658),SUMIFS('LISTA DE INVENTARIO'!$K$22:$K1459,'LISTA DE INVENTARIO'!$C$22:$C1459,C658,$Q$22:$Q1459,$O$9)-SUMIFS('SEGUIMIENTO DE INVENTARIO'!$L$21:$L1660,'SEGUIMIENTO DE INVENTARIO'!$C$21:$C1660,C658)))</f>
        <v/>
      </c>
      <c r="M658" s="106"/>
      <c r="N658" s="130" t="str">
        <f t="shared" si="22"/>
        <v xml:space="preserve"> </v>
      </c>
      <c r="O658" s="129" t="str">
        <f t="shared" si="23"/>
        <v xml:space="preserve"> </v>
      </c>
      <c r="P658" s="107"/>
      <c r="Q658" s="108"/>
      <c r="R658" s="128" t="str">
        <f ca="1"/>
        <v/>
      </c>
      <c r="S658" s="109"/>
    </row>
    <row r="659" spans="2:19" ht="18" customHeight="1">
      <c r="B659" s="104">
        <v>638</v>
      </c>
      <c r="C659" s="228"/>
      <c r="D659" s="228"/>
      <c r="E659" s="228"/>
      <c r="F659" s="228"/>
      <c r="G659" s="228"/>
      <c r="H659" s="228"/>
      <c r="I659" s="228"/>
      <c r="J659" s="108"/>
      <c r="K659" s="108"/>
      <c r="L659" s="128" t="str">
        <f>IF(ISBLANK(C659),"",IF(Q659=$O$9,SUMIFS('LISTA DE INVENTARIO'!$K$22:$K1460,'LISTA DE INVENTARIO'!$C$22:$C1460,C659,$Q$22:$Q1460,$O$9)-SUMIFS('SEGUIMIENTO DE INVENTARIO'!$L$21:$L1661,'SEGUIMIENTO DE INVENTARIO'!$C$21:$C1661,C659),SUMIFS('LISTA DE INVENTARIO'!$K$22:$K1460,'LISTA DE INVENTARIO'!$C$22:$C1460,C659,$Q$22:$Q1460,$O$9)-SUMIFS('SEGUIMIENTO DE INVENTARIO'!$L$21:$L1661,'SEGUIMIENTO DE INVENTARIO'!$C$21:$C1661,C659)))</f>
        <v/>
      </c>
      <c r="M659" s="106"/>
      <c r="N659" s="130" t="str">
        <f t="shared" si="22"/>
        <v xml:space="preserve"> </v>
      </c>
      <c r="O659" s="129" t="str">
        <f t="shared" si="23"/>
        <v xml:space="preserve"> </v>
      </c>
      <c r="P659" s="107"/>
      <c r="Q659" s="108"/>
      <c r="R659" s="128" t="str">
        <f ca="1"/>
        <v/>
      </c>
      <c r="S659" s="109"/>
    </row>
    <row r="660" spans="2:19" ht="18" customHeight="1">
      <c r="B660" s="104">
        <v>639</v>
      </c>
      <c r="C660" s="228"/>
      <c r="D660" s="228"/>
      <c r="E660" s="228"/>
      <c r="F660" s="228"/>
      <c r="G660" s="228"/>
      <c r="H660" s="228"/>
      <c r="I660" s="228"/>
      <c r="J660" s="108"/>
      <c r="K660" s="108"/>
      <c r="L660" s="128" t="str">
        <f>IF(ISBLANK(C660),"",IF(Q660=$O$9,SUMIFS('LISTA DE INVENTARIO'!$K$22:$K1461,'LISTA DE INVENTARIO'!$C$22:$C1461,C660,$Q$22:$Q1461,$O$9)-SUMIFS('SEGUIMIENTO DE INVENTARIO'!$L$21:$L1662,'SEGUIMIENTO DE INVENTARIO'!$C$21:$C1662,C660),SUMIFS('LISTA DE INVENTARIO'!$K$22:$K1461,'LISTA DE INVENTARIO'!$C$22:$C1461,C660,$Q$22:$Q1461,$O$9)-SUMIFS('SEGUIMIENTO DE INVENTARIO'!$L$21:$L1662,'SEGUIMIENTO DE INVENTARIO'!$C$21:$C1662,C660)))</f>
        <v/>
      </c>
      <c r="M660" s="106"/>
      <c r="N660" s="130" t="str">
        <f t="shared" si="22"/>
        <v xml:space="preserve"> </v>
      </c>
      <c r="O660" s="129" t="str">
        <f t="shared" si="23"/>
        <v xml:space="preserve"> </v>
      </c>
      <c r="P660" s="107"/>
      <c r="Q660" s="108"/>
      <c r="R660" s="128" t="str">
        <f ca="1"/>
        <v/>
      </c>
      <c r="S660" s="109"/>
    </row>
    <row r="661" spans="2:19" ht="18" customHeight="1">
      <c r="B661" s="104">
        <v>640</v>
      </c>
      <c r="C661" s="228"/>
      <c r="D661" s="228"/>
      <c r="E661" s="228"/>
      <c r="F661" s="228"/>
      <c r="G661" s="228"/>
      <c r="H661" s="228"/>
      <c r="I661" s="228"/>
      <c r="J661" s="108"/>
      <c r="K661" s="108"/>
      <c r="L661" s="128" t="str">
        <f>IF(ISBLANK(C661),"",IF(Q661=$O$9,SUMIFS('LISTA DE INVENTARIO'!$K$22:$K1462,'LISTA DE INVENTARIO'!$C$22:$C1462,C661,$Q$22:$Q1462,$O$9)-SUMIFS('SEGUIMIENTO DE INVENTARIO'!$L$21:$L1663,'SEGUIMIENTO DE INVENTARIO'!$C$21:$C1663,C661),SUMIFS('LISTA DE INVENTARIO'!$K$22:$K1462,'LISTA DE INVENTARIO'!$C$22:$C1462,C661,$Q$22:$Q1462,$O$9)-SUMIFS('SEGUIMIENTO DE INVENTARIO'!$L$21:$L1663,'SEGUIMIENTO DE INVENTARIO'!$C$21:$C1663,C661)))</f>
        <v/>
      </c>
      <c r="M661" s="106"/>
      <c r="N661" s="130" t="str">
        <f t="shared" si="22"/>
        <v xml:space="preserve"> </v>
      </c>
      <c r="O661" s="129" t="str">
        <f t="shared" si="23"/>
        <v xml:space="preserve"> </v>
      </c>
      <c r="P661" s="107"/>
      <c r="Q661" s="108"/>
      <c r="R661" s="128" t="str">
        <f ca="1"/>
        <v/>
      </c>
      <c r="S661" s="109"/>
    </row>
    <row r="662" spans="2:19" ht="18" customHeight="1">
      <c r="B662" s="104">
        <v>641</v>
      </c>
      <c r="C662" s="228"/>
      <c r="D662" s="228"/>
      <c r="E662" s="228"/>
      <c r="F662" s="228"/>
      <c r="G662" s="228"/>
      <c r="H662" s="228"/>
      <c r="I662" s="228"/>
      <c r="J662" s="108"/>
      <c r="K662" s="108"/>
      <c r="L662" s="128" t="str">
        <f>IF(ISBLANK(C662),"",IF(Q662=$O$9,SUMIFS('LISTA DE INVENTARIO'!$K$22:$K1463,'LISTA DE INVENTARIO'!$C$22:$C1463,C662,$Q$22:$Q1463,$O$9)-SUMIFS('SEGUIMIENTO DE INVENTARIO'!$L$21:$L1664,'SEGUIMIENTO DE INVENTARIO'!$C$21:$C1664,C662),SUMIFS('LISTA DE INVENTARIO'!$K$22:$K1463,'LISTA DE INVENTARIO'!$C$22:$C1463,C662,$Q$22:$Q1463,$O$9)-SUMIFS('SEGUIMIENTO DE INVENTARIO'!$L$21:$L1664,'SEGUIMIENTO DE INVENTARIO'!$C$21:$C1664,C662)))</f>
        <v/>
      </c>
      <c r="M662" s="106"/>
      <c r="N662" s="130" t="str">
        <f t="shared" si="22"/>
        <v xml:space="preserve"> </v>
      </c>
      <c r="O662" s="129" t="str">
        <f t="shared" si="23"/>
        <v xml:space="preserve"> </v>
      </c>
      <c r="P662" s="107"/>
      <c r="Q662" s="108"/>
      <c r="R662" s="128" t="str">
        <f ca="1"/>
        <v/>
      </c>
      <c r="S662" s="109"/>
    </row>
    <row r="663" spans="2:19" ht="18" customHeight="1">
      <c r="B663" s="104">
        <v>642</v>
      </c>
      <c r="C663" s="228"/>
      <c r="D663" s="228"/>
      <c r="E663" s="228"/>
      <c r="F663" s="228"/>
      <c r="G663" s="228"/>
      <c r="H663" s="228"/>
      <c r="I663" s="228"/>
      <c r="J663" s="108"/>
      <c r="K663" s="108"/>
      <c r="L663" s="128" t="str">
        <f>IF(ISBLANK(C663),"",IF(Q663=$O$9,SUMIFS('LISTA DE INVENTARIO'!$K$22:$K1464,'LISTA DE INVENTARIO'!$C$22:$C1464,C663,$Q$22:$Q1464,$O$9)-SUMIFS('SEGUIMIENTO DE INVENTARIO'!$L$21:$L1665,'SEGUIMIENTO DE INVENTARIO'!$C$21:$C1665,C663),SUMIFS('LISTA DE INVENTARIO'!$K$22:$K1464,'LISTA DE INVENTARIO'!$C$22:$C1464,C663,$Q$22:$Q1464,$O$9)-SUMIFS('SEGUIMIENTO DE INVENTARIO'!$L$21:$L1665,'SEGUIMIENTO DE INVENTARIO'!$C$21:$C1665,C663)))</f>
        <v/>
      </c>
      <c r="M663" s="106"/>
      <c r="N663" s="130" t="str">
        <f t="shared" si="22"/>
        <v xml:space="preserve"> </v>
      </c>
      <c r="O663" s="129" t="str">
        <f t="shared" si="23"/>
        <v xml:space="preserve"> </v>
      </c>
      <c r="P663" s="107"/>
      <c r="Q663" s="108"/>
      <c r="R663" s="128" t="str">
        <f ca="1"/>
        <v/>
      </c>
      <c r="S663" s="109"/>
    </row>
    <row r="664" spans="2:19" ht="18" customHeight="1">
      <c r="B664" s="104">
        <v>643</v>
      </c>
      <c r="C664" s="228"/>
      <c r="D664" s="228"/>
      <c r="E664" s="228"/>
      <c r="F664" s="228"/>
      <c r="G664" s="228"/>
      <c r="H664" s="228"/>
      <c r="I664" s="228"/>
      <c r="J664" s="108"/>
      <c r="K664" s="108"/>
      <c r="L664" s="128" t="str">
        <f>IF(ISBLANK(C664),"",IF(Q664=$O$9,SUMIFS('LISTA DE INVENTARIO'!$K$22:$K1465,'LISTA DE INVENTARIO'!$C$22:$C1465,C664,$Q$22:$Q1465,$O$9)-SUMIFS('SEGUIMIENTO DE INVENTARIO'!$L$21:$L1666,'SEGUIMIENTO DE INVENTARIO'!$C$21:$C1666,C664),SUMIFS('LISTA DE INVENTARIO'!$K$22:$K1465,'LISTA DE INVENTARIO'!$C$22:$C1465,C664,$Q$22:$Q1465,$O$9)-SUMIFS('SEGUIMIENTO DE INVENTARIO'!$L$21:$L1666,'SEGUIMIENTO DE INVENTARIO'!$C$21:$C1666,C664)))</f>
        <v/>
      </c>
      <c r="M664" s="106"/>
      <c r="N664" s="130" t="str">
        <f t="shared" si="22"/>
        <v xml:space="preserve"> </v>
      </c>
      <c r="O664" s="129" t="str">
        <f t="shared" si="23"/>
        <v xml:space="preserve"> </v>
      </c>
      <c r="P664" s="107"/>
      <c r="Q664" s="108"/>
      <c r="R664" s="128" t="str">
        <f ca="1"/>
        <v/>
      </c>
      <c r="S664" s="109"/>
    </row>
    <row r="665" spans="2:19" ht="18" customHeight="1">
      <c r="B665" s="104">
        <v>644</v>
      </c>
      <c r="C665" s="228"/>
      <c r="D665" s="228"/>
      <c r="E665" s="228"/>
      <c r="F665" s="228"/>
      <c r="G665" s="228"/>
      <c r="H665" s="228"/>
      <c r="I665" s="228"/>
      <c r="J665" s="108"/>
      <c r="K665" s="108"/>
      <c r="L665" s="128" t="str">
        <f>IF(ISBLANK(C665),"",IF(Q665=$O$9,SUMIFS('LISTA DE INVENTARIO'!$K$22:$K1466,'LISTA DE INVENTARIO'!$C$22:$C1466,C665,$Q$22:$Q1466,$O$9)-SUMIFS('SEGUIMIENTO DE INVENTARIO'!$L$21:$L1667,'SEGUIMIENTO DE INVENTARIO'!$C$21:$C1667,C665),SUMIFS('LISTA DE INVENTARIO'!$K$22:$K1466,'LISTA DE INVENTARIO'!$C$22:$C1466,C665,$Q$22:$Q1466,$O$9)-SUMIFS('SEGUIMIENTO DE INVENTARIO'!$L$21:$L1667,'SEGUIMIENTO DE INVENTARIO'!$C$21:$C1667,C665)))</f>
        <v/>
      </c>
      <c r="M665" s="106"/>
      <c r="N665" s="130" t="str">
        <f t="shared" si="22"/>
        <v xml:space="preserve"> </v>
      </c>
      <c r="O665" s="129" t="str">
        <f t="shared" si="23"/>
        <v xml:space="preserve"> </v>
      </c>
      <c r="P665" s="107"/>
      <c r="Q665" s="108"/>
      <c r="R665" s="128" t="str">
        <f ca="1"/>
        <v/>
      </c>
      <c r="S665" s="109"/>
    </row>
    <row r="666" spans="2:19" ht="18" customHeight="1">
      <c r="B666" s="104">
        <v>645</v>
      </c>
      <c r="C666" s="228"/>
      <c r="D666" s="228"/>
      <c r="E666" s="228"/>
      <c r="F666" s="228"/>
      <c r="G666" s="228"/>
      <c r="H666" s="228"/>
      <c r="I666" s="228"/>
      <c r="J666" s="108"/>
      <c r="K666" s="108"/>
      <c r="L666" s="128" t="str">
        <f>IF(ISBLANK(C666),"",IF(Q666=$O$9,SUMIFS('LISTA DE INVENTARIO'!$K$22:$K1467,'LISTA DE INVENTARIO'!$C$22:$C1467,C666,$Q$22:$Q1467,$O$9)-SUMIFS('SEGUIMIENTO DE INVENTARIO'!$L$21:$L1668,'SEGUIMIENTO DE INVENTARIO'!$C$21:$C1668,C666),SUMIFS('LISTA DE INVENTARIO'!$K$22:$K1467,'LISTA DE INVENTARIO'!$C$22:$C1467,C666,$Q$22:$Q1467,$O$9)-SUMIFS('SEGUIMIENTO DE INVENTARIO'!$L$21:$L1668,'SEGUIMIENTO DE INVENTARIO'!$C$21:$C1668,C666)))</f>
        <v/>
      </c>
      <c r="M666" s="106"/>
      <c r="N666" s="130" t="str">
        <f t="shared" si="22"/>
        <v xml:space="preserve"> </v>
      </c>
      <c r="O666" s="129" t="str">
        <f t="shared" si="23"/>
        <v xml:space="preserve"> </v>
      </c>
      <c r="P666" s="107"/>
      <c r="Q666" s="108"/>
      <c r="R666" s="128" t="str">
        <f ca="1"/>
        <v/>
      </c>
      <c r="S666" s="109"/>
    </row>
    <row r="667" spans="2:19" ht="18" customHeight="1">
      <c r="B667" s="104">
        <v>646</v>
      </c>
      <c r="C667" s="228"/>
      <c r="D667" s="228"/>
      <c r="E667" s="228"/>
      <c r="F667" s="228"/>
      <c r="G667" s="228"/>
      <c r="H667" s="228"/>
      <c r="I667" s="228"/>
      <c r="J667" s="108"/>
      <c r="K667" s="108"/>
      <c r="L667" s="128" t="str">
        <f>IF(ISBLANK(C667),"",IF(Q667=$O$9,SUMIFS('LISTA DE INVENTARIO'!$K$22:$K1468,'LISTA DE INVENTARIO'!$C$22:$C1468,C667,$Q$22:$Q1468,$O$9)-SUMIFS('SEGUIMIENTO DE INVENTARIO'!$L$21:$L1669,'SEGUIMIENTO DE INVENTARIO'!$C$21:$C1669,C667),SUMIFS('LISTA DE INVENTARIO'!$K$22:$K1468,'LISTA DE INVENTARIO'!$C$22:$C1468,C667,$Q$22:$Q1468,$O$9)-SUMIFS('SEGUIMIENTO DE INVENTARIO'!$L$21:$L1669,'SEGUIMIENTO DE INVENTARIO'!$C$21:$C1669,C667)))</f>
        <v/>
      </c>
      <c r="M667" s="106"/>
      <c r="N667" s="130" t="str">
        <f t="shared" si="22"/>
        <v xml:space="preserve"> </v>
      </c>
      <c r="O667" s="129" t="str">
        <f t="shared" si="23"/>
        <v xml:space="preserve"> </v>
      </c>
      <c r="P667" s="107"/>
      <c r="Q667" s="108"/>
      <c r="R667" s="128" t="str">
        <f ca="1"/>
        <v/>
      </c>
      <c r="S667" s="109"/>
    </row>
    <row r="668" spans="2:19" ht="18" customHeight="1">
      <c r="B668" s="104">
        <v>647</v>
      </c>
      <c r="C668" s="228"/>
      <c r="D668" s="228"/>
      <c r="E668" s="228"/>
      <c r="F668" s="228"/>
      <c r="G668" s="228"/>
      <c r="H668" s="228"/>
      <c r="I668" s="228"/>
      <c r="J668" s="108"/>
      <c r="K668" s="108"/>
      <c r="L668" s="128" t="str">
        <f>IF(ISBLANK(C668),"",IF(Q668=$O$9,SUMIFS('LISTA DE INVENTARIO'!$K$22:$K1469,'LISTA DE INVENTARIO'!$C$22:$C1469,C668,$Q$22:$Q1469,$O$9)-SUMIFS('SEGUIMIENTO DE INVENTARIO'!$L$21:$L1670,'SEGUIMIENTO DE INVENTARIO'!$C$21:$C1670,C668),SUMIFS('LISTA DE INVENTARIO'!$K$22:$K1469,'LISTA DE INVENTARIO'!$C$22:$C1469,C668,$Q$22:$Q1469,$O$9)-SUMIFS('SEGUIMIENTO DE INVENTARIO'!$L$21:$L1670,'SEGUIMIENTO DE INVENTARIO'!$C$21:$C1670,C668)))</f>
        <v/>
      </c>
      <c r="M668" s="106"/>
      <c r="N668" s="130" t="str">
        <f t="shared" si="22"/>
        <v xml:space="preserve"> </v>
      </c>
      <c r="O668" s="129" t="str">
        <f t="shared" si="23"/>
        <v xml:space="preserve"> </v>
      </c>
      <c r="P668" s="107"/>
      <c r="Q668" s="108"/>
      <c r="R668" s="128" t="str">
        <f ca="1"/>
        <v/>
      </c>
      <c r="S668" s="109"/>
    </row>
    <row r="669" spans="2:19" ht="18" customHeight="1">
      <c r="B669" s="104">
        <v>648</v>
      </c>
      <c r="C669" s="228"/>
      <c r="D669" s="228"/>
      <c r="E669" s="228"/>
      <c r="F669" s="228"/>
      <c r="G669" s="228"/>
      <c r="H669" s="228"/>
      <c r="I669" s="228"/>
      <c r="J669" s="108"/>
      <c r="K669" s="108"/>
      <c r="L669" s="128" t="str">
        <f>IF(ISBLANK(C669),"",IF(Q669=$O$9,SUMIFS('LISTA DE INVENTARIO'!$K$22:$K1470,'LISTA DE INVENTARIO'!$C$22:$C1470,C669,$Q$22:$Q1470,$O$9)-SUMIFS('SEGUIMIENTO DE INVENTARIO'!$L$21:$L1671,'SEGUIMIENTO DE INVENTARIO'!$C$21:$C1671,C669),SUMIFS('LISTA DE INVENTARIO'!$K$22:$K1470,'LISTA DE INVENTARIO'!$C$22:$C1470,C669,$Q$22:$Q1470,$O$9)-SUMIFS('SEGUIMIENTO DE INVENTARIO'!$L$21:$L1671,'SEGUIMIENTO DE INVENTARIO'!$C$21:$C1671,C669)))</f>
        <v/>
      </c>
      <c r="M669" s="106"/>
      <c r="N669" s="130" t="str">
        <f t="shared" ref="N669:N732" si="24">IF(ISBLANK(C669)," ",K669*M669)</f>
        <v xml:space="preserve"> </v>
      </c>
      <c r="O669" s="129" t="str">
        <f t="shared" ref="O669:O732" si="25">IF(ISBLANK(C669)," ",K669*M669+O668)</f>
        <v xml:space="preserve"> </v>
      </c>
      <c r="P669" s="107"/>
      <c r="Q669" s="108"/>
      <c r="R669" s="128" t="str">
        <f ca="1"/>
        <v/>
      </c>
      <c r="S669" s="109"/>
    </row>
    <row r="670" spans="2:19" ht="18" customHeight="1">
      <c r="B670" s="104">
        <v>649</v>
      </c>
      <c r="C670" s="228"/>
      <c r="D670" s="228"/>
      <c r="E670" s="228"/>
      <c r="F670" s="228"/>
      <c r="G670" s="228"/>
      <c r="H670" s="228"/>
      <c r="I670" s="228"/>
      <c r="J670" s="108"/>
      <c r="K670" s="108"/>
      <c r="L670" s="128" t="str">
        <f>IF(ISBLANK(C670),"",IF(Q670=$O$9,SUMIFS('LISTA DE INVENTARIO'!$K$22:$K1471,'LISTA DE INVENTARIO'!$C$22:$C1471,C670,$Q$22:$Q1471,$O$9)-SUMIFS('SEGUIMIENTO DE INVENTARIO'!$L$21:$L1672,'SEGUIMIENTO DE INVENTARIO'!$C$21:$C1672,C670),SUMIFS('LISTA DE INVENTARIO'!$K$22:$K1471,'LISTA DE INVENTARIO'!$C$22:$C1471,C670,$Q$22:$Q1471,$O$9)-SUMIFS('SEGUIMIENTO DE INVENTARIO'!$L$21:$L1672,'SEGUIMIENTO DE INVENTARIO'!$C$21:$C1672,C670)))</f>
        <v/>
      </c>
      <c r="M670" s="106"/>
      <c r="N670" s="130" t="str">
        <f t="shared" si="24"/>
        <v xml:space="preserve"> </v>
      </c>
      <c r="O670" s="129" t="str">
        <f t="shared" si="25"/>
        <v xml:space="preserve"> </v>
      </c>
      <c r="P670" s="107"/>
      <c r="Q670" s="108"/>
      <c r="R670" s="128" t="str">
        <f ca="1"/>
        <v/>
      </c>
      <c r="S670" s="109"/>
    </row>
    <row r="671" spans="2:19" ht="18" customHeight="1">
      <c r="B671" s="104">
        <v>650</v>
      </c>
      <c r="C671" s="228"/>
      <c r="D671" s="228"/>
      <c r="E671" s="228"/>
      <c r="F671" s="228"/>
      <c r="G671" s="228"/>
      <c r="H671" s="228"/>
      <c r="I671" s="228"/>
      <c r="J671" s="108"/>
      <c r="K671" s="108"/>
      <c r="L671" s="128" t="str">
        <f>IF(ISBLANK(C671),"",IF(Q671=$O$9,SUMIFS('LISTA DE INVENTARIO'!$K$22:$K1472,'LISTA DE INVENTARIO'!$C$22:$C1472,C671,$Q$22:$Q1472,$O$9)-SUMIFS('SEGUIMIENTO DE INVENTARIO'!$L$21:$L1673,'SEGUIMIENTO DE INVENTARIO'!$C$21:$C1673,C671),SUMIFS('LISTA DE INVENTARIO'!$K$22:$K1472,'LISTA DE INVENTARIO'!$C$22:$C1472,C671,$Q$22:$Q1472,$O$9)-SUMIFS('SEGUIMIENTO DE INVENTARIO'!$L$21:$L1673,'SEGUIMIENTO DE INVENTARIO'!$C$21:$C1673,C671)))</f>
        <v/>
      </c>
      <c r="M671" s="106"/>
      <c r="N671" s="130" t="str">
        <f t="shared" si="24"/>
        <v xml:space="preserve"> </v>
      </c>
      <c r="O671" s="129" t="str">
        <f t="shared" si="25"/>
        <v xml:space="preserve"> </v>
      </c>
      <c r="P671" s="107"/>
      <c r="Q671" s="108"/>
      <c r="R671" s="128" t="str">
        <f ca="1"/>
        <v/>
      </c>
      <c r="S671" s="109"/>
    </row>
    <row r="672" spans="2:19" ht="18" customHeight="1">
      <c r="B672" s="104">
        <v>651</v>
      </c>
      <c r="C672" s="228"/>
      <c r="D672" s="228"/>
      <c r="E672" s="228"/>
      <c r="F672" s="228"/>
      <c r="G672" s="228"/>
      <c r="H672" s="228"/>
      <c r="I672" s="228"/>
      <c r="J672" s="108"/>
      <c r="K672" s="108"/>
      <c r="L672" s="128" t="str">
        <f>IF(ISBLANK(C672),"",IF(Q672=$O$9,SUMIFS('LISTA DE INVENTARIO'!$K$22:$K1473,'LISTA DE INVENTARIO'!$C$22:$C1473,C672,$Q$22:$Q1473,$O$9)-SUMIFS('SEGUIMIENTO DE INVENTARIO'!$L$21:$L1674,'SEGUIMIENTO DE INVENTARIO'!$C$21:$C1674,C672),SUMIFS('LISTA DE INVENTARIO'!$K$22:$K1473,'LISTA DE INVENTARIO'!$C$22:$C1473,C672,$Q$22:$Q1473,$O$9)-SUMIFS('SEGUIMIENTO DE INVENTARIO'!$L$21:$L1674,'SEGUIMIENTO DE INVENTARIO'!$C$21:$C1674,C672)))</f>
        <v/>
      </c>
      <c r="M672" s="106"/>
      <c r="N672" s="130" t="str">
        <f t="shared" si="24"/>
        <v xml:space="preserve"> </v>
      </c>
      <c r="O672" s="129" t="str">
        <f t="shared" si="25"/>
        <v xml:space="preserve"> </v>
      </c>
      <c r="P672" s="107"/>
      <c r="Q672" s="108"/>
      <c r="R672" s="128" t="str">
        <f ca="1"/>
        <v/>
      </c>
      <c r="S672" s="109"/>
    </row>
    <row r="673" spans="2:19" ht="18" customHeight="1">
      <c r="B673" s="104">
        <v>652</v>
      </c>
      <c r="C673" s="228"/>
      <c r="D673" s="228"/>
      <c r="E673" s="228"/>
      <c r="F673" s="228"/>
      <c r="G673" s="228"/>
      <c r="H673" s="228"/>
      <c r="I673" s="228"/>
      <c r="J673" s="108"/>
      <c r="K673" s="108"/>
      <c r="L673" s="128" t="str">
        <f>IF(ISBLANK(C673),"",IF(Q673=$O$9,SUMIFS('LISTA DE INVENTARIO'!$K$22:$K1474,'LISTA DE INVENTARIO'!$C$22:$C1474,C673,$Q$22:$Q1474,$O$9)-SUMIFS('SEGUIMIENTO DE INVENTARIO'!$L$21:$L1675,'SEGUIMIENTO DE INVENTARIO'!$C$21:$C1675,C673),SUMIFS('LISTA DE INVENTARIO'!$K$22:$K1474,'LISTA DE INVENTARIO'!$C$22:$C1474,C673,$Q$22:$Q1474,$O$9)-SUMIFS('SEGUIMIENTO DE INVENTARIO'!$L$21:$L1675,'SEGUIMIENTO DE INVENTARIO'!$C$21:$C1675,C673)))</f>
        <v/>
      </c>
      <c r="M673" s="106"/>
      <c r="N673" s="130" t="str">
        <f t="shared" si="24"/>
        <v xml:space="preserve"> </v>
      </c>
      <c r="O673" s="129" t="str">
        <f t="shared" si="25"/>
        <v xml:space="preserve"> </v>
      </c>
      <c r="P673" s="107"/>
      <c r="Q673" s="108"/>
      <c r="R673" s="128" t="str">
        <f ca="1"/>
        <v/>
      </c>
      <c r="S673" s="109"/>
    </row>
    <row r="674" spans="2:19" ht="18" customHeight="1">
      <c r="B674" s="104">
        <v>653</v>
      </c>
      <c r="C674" s="228"/>
      <c r="D674" s="228"/>
      <c r="E674" s="228"/>
      <c r="F674" s="228"/>
      <c r="G674" s="228"/>
      <c r="H674" s="228"/>
      <c r="I674" s="228"/>
      <c r="J674" s="108"/>
      <c r="K674" s="108"/>
      <c r="L674" s="128" t="str">
        <f>IF(ISBLANK(C674),"",IF(Q674=$O$9,SUMIFS('LISTA DE INVENTARIO'!$K$22:$K1475,'LISTA DE INVENTARIO'!$C$22:$C1475,C674,$Q$22:$Q1475,$O$9)-SUMIFS('SEGUIMIENTO DE INVENTARIO'!$L$21:$L1676,'SEGUIMIENTO DE INVENTARIO'!$C$21:$C1676,C674),SUMIFS('LISTA DE INVENTARIO'!$K$22:$K1475,'LISTA DE INVENTARIO'!$C$22:$C1475,C674,$Q$22:$Q1475,$O$9)-SUMIFS('SEGUIMIENTO DE INVENTARIO'!$L$21:$L1676,'SEGUIMIENTO DE INVENTARIO'!$C$21:$C1676,C674)))</f>
        <v/>
      </c>
      <c r="M674" s="106"/>
      <c r="N674" s="130" t="str">
        <f t="shared" si="24"/>
        <v xml:space="preserve"> </v>
      </c>
      <c r="O674" s="129" t="str">
        <f t="shared" si="25"/>
        <v xml:space="preserve"> </v>
      </c>
      <c r="P674" s="107"/>
      <c r="Q674" s="108"/>
      <c r="R674" s="128" t="str">
        <f ca="1"/>
        <v/>
      </c>
      <c r="S674" s="109"/>
    </row>
    <row r="675" spans="2:19" ht="18" customHeight="1">
      <c r="B675" s="104">
        <v>654</v>
      </c>
      <c r="C675" s="228"/>
      <c r="D675" s="228"/>
      <c r="E675" s="228"/>
      <c r="F675" s="228"/>
      <c r="G675" s="228"/>
      <c r="H675" s="228"/>
      <c r="I675" s="228"/>
      <c r="J675" s="108"/>
      <c r="K675" s="108"/>
      <c r="L675" s="128" t="str">
        <f>IF(ISBLANK(C675),"",IF(Q675=$O$9,SUMIFS('LISTA DE INVENTARIO'!$K$22:$K1476,'LISTA DE INVENTARIO'!$C$22:$C1476,C675,$Q$22:$Q1476,$O$9)-SUMIFS('SEGUIMIENTO DE INVENTARIO'!$L$21:$L1677,'SEGUIMIENTO DE INVENTARIO'!$C$21:$C1677,C675),SUMIFS('LISTA DE INVENTARIO'!$K$22:$K1476,'LISTA DE INVENTARIO'!$C$22:$C1476,C675,$Q$22:$Q1476,$O$9)-SUMIFS('SEGUIMIENTO DE INVENTARIO'!$L$21:$L1677,'SEGUIMIENTO DE INVENTARIO'!$C$21:$C1677,C675)))</f>
        <v/>
      </c>
      <c r="M675" s="106"/>
      <c r="N675" s="130" t="str">
        <f t="shared" si="24"/>
        <v xml:space="preserve"> </v>
      </c>
      <c r="O675" s="129" t="str">
        <f t="shared" si="25"/>
        <v xml:space="preserve"> </v>
      </c>
      <c r="P675" s="107"/>
      <c r="Q675" s="108"/>
      <c r="R675" s="128" t="str">
        <f ca="1"/>
        <v/>
      </c>
      <c r="S675" s="109"/>
    </row>
    <row r="676" spans="2:19" ht="18" customHeight="1">
      <c r="B676" s="104">
        <v>655</v>
      </c>
      <c r="C676" s="228"/>
      <c r="D676" s="228"/>
      <c r="E676" s="228"/>
      <c r="F676" s="228"/>
      <c r="G676" s="228"/>
      <c r="H676" s="228"/>
      <c r="I676" s="228"/>
      <c r="J676" s="108"/>
      <c r="K676" s="108"/>
      <c r="L676" s="128" t="str">
        <f>IF(ISBLANK(C676),"",IF(Q676=$O$9,SUMIFS('LISTA DE INVENTARIO'!$K$22:$K1477,'LISTA DE INVENTARIO'!$C$22:$C1477,C676,$Q$22:$Q1477,$O$9)-SUMIFS('SEGUIMIENTO DE INVENTARIO'!$L$21:$L1678,'SEGUIMIENTO DE INVENTARIO'!$C$21:$C1678,C676),SUMIFS('LISTA DE INVENTARIO'!$K$22:$K1477,'LISTA DE INVENTARIO'!$C$22:$C1477,C676,$Q$22:$Q1477,$O$9)-SUMIFS('SEGUIMIENTO DE INVENTARIO'!$L$21:$L1678,'SEGUIMIENTO DE INVENTARIO'!$C$21:$C1678,C676)))</f>
        <v/>
      </c>
      <c r="M676" s="106"/>
      <c r="N676" s="130" t="str">
        <f t="shared" si="24"/>
        <v xml:space="preserve"> </v>
      </c>
      <c r="O676" s="129" t="str">
        <f t="shared" si="25"/>
        <v xml:space="preserve"> </v>
      </c>
      <c r="P676" s="107"/>
      <c r="Q676" s="108"/>
      <c r="R676" s="128" t="str">
        <f ca="1"/>
        <v/>
      </c>
      <c r="S676" s="109"/>
    </row>
    <row r="677" spans="2:19" ht="18" customHeight="1">
      <c r="B677" s="104">
        <v>656</v>
      </c>
      <c r="C677" s="228"/>
      <c r="D677" s="228"/>
      <c r="E677" s="228"/>
      <c r="F677" s="228"/>
      <c r="G677" s="228"/>
      <c r="H677" s="228"/>
      <c r="I677" s="228"/>
      <c r="J677" s="108"/>
      <c r="K677" s="108"/>
      <c r="L677" s="128" t="str">
        <f>IF(ISBLANK(C677),"",IF(Q677=$O$9,SUMIFS('LISTA DE INVENTARIO'!$K$22:$K1478,'LISTA DE INVENTARIO'!$C$22:$C1478,C677,$Q$22:$Q1478,$O$9)-SUMIFS('SEGUIMIENTO DE INVENTARIO'!$L$21:$L1679,'SEGUIMIENTO DE INVENTARIO'!$C$21:$C1679,C677),SUMIFS('LISTA DE INVENTARIO'!$K$22:$K1478,'LISTA DE INVENTARIO'!$C$22:$C1478,C677,$Q$22:$Q1478,$O$9)-SUMIFS('SEGUIMIENTO DE INVENTARIO'!$L$21:$L1679,'SEGUIMIENTO DE INVENTARIO'!$C$21:$C1679,C677)))</f>
        <v/>
      </c>
      <c r="M677" s="106"/>
      <c r="N677" s="130" t="str">
        <f t="shared" si="24"/>
        <v xml:space="preserve"> </v>
      </c>
      <c r="O677" s="129" t="str">
        <f t="shared" si="25"/>
        <v xml:space="preserve"> </v>
      </c>
      <c r="P677" s="107"/>
      <c r="Q677" s="108"/>
      <c r="R677" s="128" t="str">
        <f ca="1"/>
        <v/>
      </c>
      <c r="S677" s="109"/>
    </row>
    <row r="678" spans="2:19" ht="18" customHeight="1">
      <c r="B678" s="104">
        <v>657</v>
      </c>
      <c r="C678" s="228"/>
      <c r="D678" s="228"/>
      <c r="E678" s="228"/>
      <c r="F678" s="228"/>
      <c r="G678" s="228"/>
      <c r="H678" s="228"/>
      <c r="I678" s="228"/>
      <c r="J678" s="108"/>
      <c r="K678" s="108"/>
      <c r="L678" s="128" t="str">
        <f>IF(ISBLANK(C678),"",IF(Q678=$O$9,SUMIFS('LISTA DE INVENTARIO'!$K$22:$K1479,'LISTA DE INVENTARIO'!$C$22:$C1479,C678,$Q$22:$Q1479,$O$9)-SUMIFS('SEGUIMIENTO DE INVENTARIO'!$L$21:$L1680,'SEGUIMIENTO DE INVENTARIO'!$C$21:$C1680,C678),SUMIFS('LISTA DE INVENTARIO'!$K$22:$K1479,'LISTA DE INVENTARIO'!$C$22:$C1479,C678,$Q$22:$Q1479,$O$9)-SUMIFS('SEGUIMIENTO DE INVENTARIO'!$L$21:$L1680,'SEGUIMIENTO DE INVENTARIO'!$C$21:$C1680,C678)))</f>
        <v/>
      </c>
      <c r="M678" s="106"/>
      <c r="N678" s="130" t="str">
        <f t="shared" si="24"/>
        <v xml:space="preserve"> </v>
      </c>
      <c r="O678" s="129" t="str">
        <f t="shared" si="25"/>
        <v xml:space="preserve"> </v>
      </c>
      <c r="P678" s="107"/>
      <c r="Q678" s="108"/>
      <c r="R678" s="128" t="str">
        <f ca="1"/>
        <v/>
      </c>
      <c r="S678" s="109"/>
    </row>
    <row r="679" spans="2:19" ht="18" customHeight="1">
      <c r="B679" s="104">
        <v>658</v>
      </c>
      <c r="C679" s="228"/>
      <c r="D679" s="228"/>
      <c r="E679" s="228"/>
      <c r="F679" s="228"/>
      <c r="G679" s="228"/>
      <c r="H679" s="228"/>
      <c r="I679" s="228"/>
      <c r="J679" s="108"/>
      <c r="K679" s="108"/>
      <c r="L679" s="128" t="str">
        <f>IF(ISBLANK(C679),"",IF(Q679=$O$9,SUMIFS('LISTA DE INVENTARIO'!$K$22:$K1480,'LISTA DE INVENTARIO'!$C$22:$C1480,C679,$Q$22:$Q1480,$O$9)-SUMIFS('SEGUIMIENTO DE INVENTARIO'!$L$21:$L1681,'SEGUIMIENTO DE INVENTARIO'!$C$21:$C1681,C679),SUMIFS('LISTA DE INVENTARIO'!$K$22:$K1480,'LISTA DE INVENTARIO'!$C$22:$C1480,C679,$Q$22:$Q1480,$O$9)-SUMIFS('SEGUIMIENTO DE INVENTARIO'!$L$21:$L1681,'SEGUIMIENTO DE INVENTARIO'!$C$21:$C1681,C679)))</f>
        <v/>
      </c>
      <c r="M679" s="106"/>
      <c r="N679" s="130" t="str">
        <f t="shared" si="24"/>
        <v xml:space="preserve"> </v>
      </c>
      <c r="O679" s="129" t="str">
        <f t="shared" si="25"/>
        <v xml:space="preserve"> </v>
      </c>
      <c r="P679" s="107"/>
      <c r="Q679" s="108"/>
      <c r="R679" s="128" t="str">
        <f ca="1"/>
        <v/>
      </c>
      <c r="S679" s="109"/>
    </row>
    <row r="680" spans="2:19" ht="18" customHeight="1">
      <c r="B680" s="104">
        <v>659</v>
      </c>
      <c r="C680" s="228"/>
      <c r="D680" s="228"/>
      <c r="E680" s="228"/>
      <c r="F680" s="228"/>
      <c r="G680" s="228"/>
      <c r="H680" s="228"/>
      <c r="I680" s="228"/>
      <c r="J680" s="108"/>
      <c r="K680" s="108"/>
      <c r="L680" s="128" t="str">
        <f>IF(ISBLANK(C680),"",IF(Q680=$O$9,SUMIFS('LISTA DE INVENTARIO'!$K$22:$K1481,'LISTA DE INVENTARIO'!$C$22:$C1481,C680,$Q$22:$Q1481,$O$9)-SUMIFS('SEGUIMIENTO DE INVENTARIO'!$L$21:$L1682,'SEGUIMIENTO DE INVENTARIO'!$C$21:$C1682,C680),SUMIFS('LISTA DE INVENTARIO'!$K$22:$K1481,'LISTA DE INVENTARIO'!$C$22:$C1481,C680,$Q$22:$Q1481,$O$9)-SUMIFS('SEGUIMIENTO DE INVENTARIO'!$L$21:$L1682,'SEGUIMIENTO DE INVENTARIO'!$C$21:$C1682,C680)))</f>
        <v/>
      </c>
      <c r="M680" s="106"/>
      <c r="N680" s="130" t="str">
        <f t="shared" si="24"/>
        <v xml:space="preserve"> </v>
      </c>
      <c r="O680" s="129" t="str">
        <f t="shared" si="25"/>
        <v xml:space="preserve"> </v>
      </c>
      <c r="P680" s="107"/>
      <c r="Q680" s="108"/>
      <c r="R680" s="128" t="str">
        <f ca="1"/>
        <v/>
      </c>
      <c r="S680" s="109"/>
    </row>
    <row r="681" spans="2:19" ht="18" customHeight="1">
      <c r="B681" s="104">
        <v>660</v>
      </c>
      <c r="C681" s="228"/>
      <c r="D681" s="228"/>
      <c r="E681" s="228"/>
      <c r="F681" s="228"/>
      <c r="G681" s="228"/>
      <c r="H681" s="228"/>
      <c r="I681" s="228"/>
      <c r="J681" s="108"/>
      <c r="K681" s="108"/>
      <c r="L681" s="128" t="str">
        <f>IF(ISBLANK(C681),"",IF(Q681=$O$9,SUMIFS('LISTA DE INVENTARIO'!$K$22:$K1482,'LISTA DE INVENTARIO'!$C$22:$C1482,C681,$Q$22:$Q1482,$O$9)-SUMIFS('SEGUIMIENTO DE INVENTARIO'!$L$21:$L1683,'SEGUIMIENTO DE INVENTARIO'!$C$21:$C1683,C681),SUMIFS('LISTA DE INVENTARIO'!$K$22:$K1482,'LISTA DE INVENTARIO'!$C$22:$C1482,C681,$Q$22:$Q1482,$O$9)-SUMIFS('SEGUIMIENTO DE INVENTARIO'!$L$21:$L1683,'SEGUIMIENTO DE INVENTARIO'!$C$21:$C1683,C681)))</f>
        <v/>
      </c>
      <c r="M681" s="106"/>
      <c r="N681" s="130" t="str">
        <f t="shared" si="24"/>
        <v xml:space="preserve"> </v>
      </c>
      <c r="O681" s="129" t="str">
        <f t="shared" si="25"/>
        <v xml:space="preserve"> </v>
      </c>
      <c r="P681" s="107"/>
      <c r="Q681" s="108"/>
      <c r="R681" s="128" t="str">
        <f ca="1"/>
        <v/>
      </c>
      <c r="S681" s="109"/>
    </row>
    <row r="682" spans="2:19" ht="18" customHeight="1">
      <c r="B682" s="104">
        <v>661</v>
      </c>
      <c r="C682" s="228"/>
      <c r="D682" s="228"/>
      <c r="E682" s="228"/>
      <c r="F682" s="228"/>
      <c r="G682" s="228"/>
      <c r="H682" s="228"/>
      <c r="I682" s="228"/>
      <c r="J682" s="108"/>
      <c r="K682" s="108"/>
      <c r="L682" s="128" t="str">
        <f>IF(ISBLANK(C682),"",IF(Q682=$O$9,SUMIFS('LISTA DE INVENTARIO'!$K$22:$K1483,'LISTA DE INVENTARIO'!$C$22:$C1483,C682,$Q$22:$Q1483,$O$9)-SUMIFS('SEGUIMIENTO DE INVENTARIO'!$L$21:$L1684,'SEGUIMIENTO DE INVENTARIO'!$C$21:$C1684,C682),SUMIFS('LISTA DE INVENTARIO'!$K$22:$K1483,'LISTA DE INVENTARIO'!$C$22:$C1483,C682,$Q$22:$Q1483,$O$9)-SUMIFS('SEGUIMIENTO DE INVENTARIO'!$L$21:$L1684,'SEGUIMIENTO DE INVENTARIO'!$C$21:$C1684,C682)))</f>
        <v/>
      </c>
      <c r="M682" s="106"/>
      <c r="N682" s="130" t="str">
        <f t="shared" si="24"/>
        <v xml:space="preserve"> </v>
      </c>
      <c r="O682" s="129" t="str">
        <f t="shared" si="25"/>
        <v xml:space="preserve"> </v>
      </c>
      <c r="P682" s="107"/>
      <c r="Q682" s="108"/>
      <c r="R682" s="128" t="str">
        <f ca="1"/>
        <v/>
      </c>
      <c r="S682" s="109"/>
    </row>
    <row r="683" spans="2:19" ht="18" customHeight="1">
      <c r="B683" s="104">
        <v>662</v>
      </c>
      <c r="C683" s="228"/>
      <c r="D683" s="228"/>
      <c r="E683" s="228"/>
      <c r="F683" s="228"/>
      <c r="G683" s="228"/>
      <c r="H683" s="228"/>
      <c r="I683" s="228"/>
      <c r="J683" s="108"/>
      <c r="K683" s="108"/>
      <c r="L683" s="128" t="str">
        <f>IF(ISBLANK(C683),"",IF(Q683=$O$9,SUMIFS('LISTA DE INVENTARIO'!$K$22:$K1484,'LISTA DE INVENTARIO'!$C$22:$C1484,C683,$Q$22:$Q1484,$O$9)-SUMIFS('SEGUIMIENTO DE INVENTARIO'!$L$21:$L1685,'SEGUIMIENTO DE INVENTARIO'!$C$21:$C1685,C683),SUMIFS('LISTA DE INVENTARIO'!$K$22:$K1484,'LISTA DE INVENTARIO'!$C$22:$C1484,C683,$Q$22:$Q1484,$O$9)-SUMIFS('SEGUIMIENTO DE INVENTARIO'!$L$21:$L1685,'SEGUIMIENTO DE INVENTARIO'!$C$21:$C1685,C683)))</f>
        <v/>
      </c>
      <c r="M683" s="106"/>
      <c r="N683" s="130" t="str">
        <f t="shared" si="24"/>
        <v xml:space="preserve"> </v>
      </c>
      <c r="O683" s="129" t="str">
        <f t="shared" si="25"/>
        <v xml:space="preserve"> </v>
      </c>
      <c r="P683" s="107"/>
      <c r="Q683" s="108"/>
      <c r="R683" s="128" t="str">
        <f ca="1"/>
        <v/>
      </c>
      <c r="S683" s="109"/>
    </row>
    <row r="684" spans="2:19" ht="18" customHeight="1">
      <c r="B684" s="104">
        <v>663</v>
      </c>
      <c r="C684" s="228"/>
      <c r="D684" s="228"/>
      <c r="E684" s="228"/>
      <c r="F684" s="228"/>
      <c r="G684" s="228"/>
      <c r="H684" s="228"/>
      <c r="I684" s="228"/>
      <c r="J684" s="108"/>
      <c r="K684" s="108"/>
      <c r="L684" s="128" t="str">
        <f>IF(ISBLANK(C684),"",IF(Q684=$O$9,SUMIFS('LISTA DE INVENTARIO'!$K$22:$K1485,'LISTA DE INVENTARIO'!$C$22:$C1485,C684,$Q$22:$Q1485,$O$9)-SUMIFS('SEGUIMIENTO DE INVENTARIO'!$L$21:$L1686,'SEGUIMIENTO DE INVENTARIO'!$C$21:$C1686,C684),SUMIFS('LISTA DE INVENTARIO'!$K$22:$K1485,'LISTA DE INVENTARIO'!$C$22:$C1485,C684,$Q$22:$Q1485,$O$9)-SUMIFS('SEGUIMIENTO DE INVENTARIO'!$L$21:$L1686,'SEGUIMIENTO DE INVENTARIO'!$C$21:$C1686,C684)))</f>
        <v/>
      </c>
      <c r="M684" s="106"/>
      <c r="N684" s="130" t="str">
        <f t="shared" si="24"/>
        <v xml:space="preserve"> </v>
      </c>
      <c r="O684" s="129" t="str">
        <f t="shared" si="25"/>
        <v xml:space="preserve"> </v>
      </c>
      <c r="P684" s="107"/>
      <c r="Q684" s="108"/>
      <c r="R684" s="128" t="str">
        <f ca="1"/>
        <v/>
      </c>
      <c r="S684" s="109"/>
    </row>
    <row r="685" spans="2:19" ht="18" customHeight="1">
      <c r="B685" s="104">
        <v>664</v>
      </c>
      <c r="C685" s="228"/>
      <c r="D685" s="228"/>
      <c r="E685" s="228"/>
      <c r="F685" s="228"/>
      <c r="G685" s="228"/>
      <c r="H685" s="228"/>
      <c r="I685" s="228"/>
      <c r="J685" s="108"/>
      <c r="K685" s="108"/>
      <c r="L685" s="128" t="str">
        <f>IF(ISBLANK(C685),"",IF(Q685=$O$9,SUMIFS('LISTA DE INVENTARIO'!$K$22:$K1486,'LISTA DE INVENTARIO'!$C$22:$C1486,C685,$Q$22:$Q1486,$O$9)-SUMIFS('SEGUIMIENTO DE INVENTARIO'!$L$21:$L1687,'SEGUIMIENTO DE INVENTARIO'!$C$21:$C1687,C685),SUMIFS('LISTA DE INVENTARIO'!$K$22:$K1486,'LISTA DE INVENTARIO'!$C$22:$C1486,C685,$Q$22:$Q1486,$O$9)-SUMIFS('SEGUIMIENTO DE INVENTARIO'!$L$21:$L1687,'SEGUIMIENTO DE INVENTARIO'!$C$21:$C1687,C685)))</f>
        <v/>
      </c>
      <c r="M685" s="106"/>
      <c r="N685" s="130" t="str">
        <f t="shared" si="24"/>
        <v xml:space="preserve"> </v>
      </c>
      <c r="O685" s="129" t="str">
        <f t="shared" si="25"/>
        <v xml:space="preserve"> </v>
      </c>
      <c r="P685" s="107"/>
      <c r="Q685" s="108"/>
      <c r="R685" s="128" t="str">
        <f ca="1"/>
        <v/>
      </c>
      <c r="S685" s="109"/>
    </row>
    <row r="686" spans="2:19" ht="18" customHeight="1">
      <c r="B686" s="104">
        <v>665</v>
      </c>
      <c r="C686" s="228"/>
      <c r="D686" s="228"/>
      <c r="E686" s="228"/>
      <c r="F686" s="228"/>
      <c r="G686" s="228"/>
      <c r="H686" s="228"/>
      <c r="I686" s="228"/>
      <c r="J686" s="108"/>
      <c r="K686" s="108"/>
      <c r="L686" s="128" t="str">
        <f>IF(ISBLANK(C686),"",IF(Q686=$O$9,SUMIFS('LISTA DE INVENTARIO'!$K$22:$K1487,'LISTA DE INVENTARIO'!$C$22:$C1487,C686,$Q$22:$Q1487,$O$9)-SUMIFS('SEGUIMIENTO DE INVENTARIO'!$L$21:$L1688,'SEGUIMIENTO DE INVENTARIO'!$C$21:$C1688,C686),SUMIFS('LISTA DE INVENTARIO'!$K$22:$K1487,'LISTA DE INVENTARIO'!$C$22:$C1487,C686,$Q$22:$Q1487,$O$9)-SUMIFS('SEGUIMIENTO DE INVENTARIO'!$L$21:$L1688,'SEGUIMIENTO DE INVENTARIO'!$C$21:$C1688,C686)))</f>
        <v/>
      </c>
      <c r="M686" s="106"/>
      <c r="N686" s="130" t="str">
        <f t="shared" si="24"/>
        <v xml:space="preserve"> </v>
      </c>
      <c r="O686" s="129" t="str">
        <f t="shared" si="25"/>
        <v xml:space="preserve"> </v>
      </c>
      <c r="P686" s="107"/>
      <c r="Q686" s="108"/>
      <c r="R686" s="128" t="str">
        <f ca="1"/>
        <v/>
      </c>
      <c r="S686" s="109"/>
    </row>
    <row r="687" spans="2:19" ht="18" customHeight="1">
      <c r="B687" s="104">
        <v>666</v>
      </c>
      <c r="C687" s="228"/>
      <c r="D687" s="228"/>
      <c r="E687" s="228"/>
      <c r="F687" s="228"/>
      <c r="G687" s="228"/>
      <c r="H687" s="228"/>
      <c r="I687" s="228"/>
      <c r="J687" s="108"/>
      <c r="K687" s="108"/>
      <c r="L687" s="128" t="str">
        <f>IF(ISBLANK(C687),"",IF(Q687=$O$9,SUMIFS('LISTA DE INVENTARIO'!$K$22:$K1488,'LISTA DE INVENTARIO'!$C$22:$C1488,C687,$Q$22:$Q1488,$O$9)-SUMIFS('SEGUIMIENTO DE INVENTARIO'!$L$21:$L1689,'SEGUIMIENTO DE INVENTARIO'!$C$21:$C1689,C687),SUMIFS('LISTA DE INVENTARIO'!$K$22:$K1488,'LISTA DE INVENTARIO'!$C$22:$C1488,C687,$Q$22:$Q1488,$O$9)-SUMIFS('SEGUIMIENTO DE INVENTARIO'!$L$21:$L1689,'SEGUIMIENTO DE INVENTARIO'!$C$21:$C1689,C687)))</f>
        <v/>
      </c>
      <c r="M687" s="106"/>
      <c r="N687" s="130" t="str">
        <f t="shared" si="24"/>
        <v xml:space="preserve"> </v>
      </c>
      <c r="O687" s="129" t="str">
        <f t="shared" si="25"/>
        <v xml:space="preserve"> </v>
      </c>
      <c r="P687" s="107"/>
      <c r="Q687" s="108"/>
      <c r="R687" s="128" t="str">
        <f ca="1"/>
        <v/>
      </c>
      <c r="S687" s="109"/>
    </row>
    <row r="688" spans="2:19" ht="18" customHeight="1">
      <c r="B688" s="104">
        <v>667</v>
      </c>
      <c r="C688" s="228"/>
      <c r="D688" s="228"/>
      <c r="E688" s="228"/>
      <c r="F688" s="228"/>
      <c r="G688" s="228"/>
      <c r="H688" s="228"/>
      <c r="I688" s="228"/>
      <c r="J688" s="108"/>
      <c r="K688" s="108"/>
      <c r="L688" s="128" t="str">
        <f>IF(ISBLANK(C688),"",IF(Q688=$O$9,SUMIFS('LISTA DE INVENTARIO'!$K$22:$K1489,'LISTA DE INVENTARIO'!$C$22:$C1489,C688,$Q$22:$Q1489,$O$9)-SUMIFS('SEGUIMIENTO DE INVENTARIO'!$L$21:$L1690,'SEGUIMIENTO DE INVENTARIO'!$C$21:$C1690,C688),SUMIFS('LISTA DE INVENTARIO'!$K$22:$K1489,'LISTA DE INVENTARIO'!$C$22:$C1489,C688,$Q$22:$Q1489,$O$9)-SUMIFS('SEGUIMIENTO DE INVENTARIO'!$L$21:$L1690,'SEGUIMIENTO DE INVENTARIO'!$C$21:$C1690,C688)))</f>
        <v/>
      </c>
      <c r="M688" s="106"/>
      <c r="N688" s="130" t="str">
        <f t="shared" si="24"/>
        <v xml:space="preserve"> </v>
      </c>
      <c r="O688" s="129" t="str">
        <f t="shared" si="25"/>
        <v xml:space="preserve"> </v>
      </c>
      <c r="P688" s="107"/>
      <c r="Q688" s="108"/>
      <c r="R688" s="128" t="str">
        <f ca="1"/>
        <v/>
      </c>
      <c r="S688" s="109"/>
    </row>
    <row r="689" spans="2:19" ht="18" customHeight="1">
      <c r="B689" s="104">
        <v>668</v>
      </c>
      <c r="C689" s="228"/>
      <c r="D689" s="228"/>
      <c r="E689" s="228"/>
      <c r="F689" s="228"/>
      <c r="G689" s="228"/>
      <c r="H689" s="228"/>
      <c r="I689" s="228"/>
      <c r="J689" s="108"/>
      <c r="K689" s="108"/>
      <c r="L689" s="128" t="str">
        <f>IF(ISBLANK(C689),"",IF(Q689=$O$9,SUMIFS('LISTA DE INVENTARIO'!$K$22:$K1490,'LISTA DE INVENTARIO'!$C$22:$C1490,C689,$Q$22:$Q1490,$O$9)-SUMIFS('SEGUIMIENTO DE INVENTARIO'!$L$21:$L1691,'SEGUIMIENTO DE INVENTARIO'!$C$21:$C1691,C689),SUMIFS('LISTA DE INVENTARIO'!$K$22:$K1490,'LISTA DE INVENTARIO'!$C$22:$C1490,C689,$Q$22:$Q1490,$O$9)-SUMIFS('SEGUIMIENTO DE INVENTARIO'!$L$21:$L1691,'SEGUIMIENTO DE INVENTARIO'!$C$21:$C1691,C689)))</f>
        <v/>
      </c>
      <c r="M689" s="106"/>
      <c r="N689" s="130" t="str">
        <f t="shared" si="24"/>
        <v xml:space="preserve"> </v>
      </c>
      <c r="O689" s="129" t="str">
        <f t="shared" si="25"/>
        <v xml:space="preserve"> </v>
      </c>
      <c r="P689" s="107"/>
      <c r="Q689" s="108"/>
      <c r="R689" s="128" t="str">
        <f ca="1"/>
        <v/>
      </c>
      <c r="S689" s="109"/>
    </row>
    <row r="690" spans="2:19" ht="18" customHeight="1">
      <c r="B690" s="104">
        <v>669</v>
      </c>
      <c r="C690" s="228"/>
      <c r="D690" s="228"/>
      <c r="E690" s="228"/>
      <c r="F690" s="228"/>
      <c r="G690" s="228"/>
      <c r="H690" s="228"/>
      <c r="I690" s="228"/>
      <c r="J690" s="108"/>
      <c r="K690" s="108"/>
      <c r="L690" s="128" t="str">
        <f>IF(ISBLANK(C690),"",IF(Q690=$O$9,SUMIFS('LISTA DE INVENTARIO'!$K$22:$K1491,'LISTA DE INVENTARIO'!$C$22:$C1491,C690,$Q$22:$Q1491,$O$9)-SUMIFS('SEGUIMIENTO DE INVENTARIO'!$L$21:$L1692,'SEGUIMIENTO DE INVENTARIO'!$C$21:$C1692,C690),SUMIFS('LISTA DE INVENTARIO'!$K$22:$K1491,'LISTA DE INVENTARIO'!$C$22:$C1491,C690,$Q$22:$Q1491,$O$9)-SUMIFS('SEGUIMIENTO DE INVENTARIO'!$L$21:$L1692,'SEGUIMIENTO DE INVENTARIO'!$C$21:$C1692,C690)))</f>
        <v/>
      </c>
      <c r="M690" s="106"/>
      <c r="N690" s="130" t="str">
        <f t="shared" si="24"/>
        <v xml:space="preserve"> </v>
      </c>
      <c r="O690" s="129" t="str">
        <f t="shared" si="25"/>
        <v xml:space="preserve"> </v>
      </c>
      <c r="P690" s="107"/>
      <c r="Q690" s="108"/>
      <c r="R690" s="128" t="str">
        <f ca="1"/>
        <v/>
      </c>
      <c r="S690" s="109"/>
    </row>
    <row r="691" spans="2:19" ht="18" customHeight="1">
      <c r="B691" s="104">
        <v>670</v>
      </c>
      <c r="C691" s="228"/>
      <c r="D691" s="228"/>
      <c r="E691" s="228"/>
      <c r="F691" s="228"/>
      <c r="G691" s="228"/>
      <c r="H691" s="228"/>
      <c r="I691" s="228"/>
      <c r="J691" s="108"/>
      <c r="K691" s="108"/>
      <c r="L691" s="128" t="str">
        <f>IF(ISBLANK(C691),"",IF(Q691=$O$9,SUMIFS('LISTA DE INVENTARIO'!$K$22:$K1492,'LISTA DE INVENTARIO'!$C$22:$C1492,C691,$Q$22:$Q1492,$O$9)-SUMIFS('SEGUIMIENTO DE INVENTARIO'!$L$21:$L1693,'SEGUIMIENTO DE INVENTARIO'!$C$21:$C1693,C691),SUMIFS('LISTA DE INVENTARIO'!$K$22:$K1492,'LISTA DE INVENTARIO'!$C$22:$C1492,C691,$Q$22:$Q1492,$O$9)-SUMIFS('SEGUIMIENTO DE INVENTARIO'!$L$21:$L1693,'SEGUIMIENTO DE INVENTARIO'!$C$21:$C1693,C691)))</f>
        <v/>
      </c>
      <c r="M691" s="106"/>
      <c r="N691" s="130" t="str">
        <f t="shared" si="24"/>
        <v xml:space="preserve"> </v>
      </c>
      <c r="O691" s="129" t="str">
        <f t="shared" si="25"/>
        <v xml:space="preserve"> </v>
      </c>
      <c r="P691" s="107"/>
      <c r="Q691" s="108"/>
      <c r="R691" s="128" t="str">
        <f ca="1"/>
        <v/>
      </c>
      <c r="S691" s="109"/>
    </row>
    <row r="692" spans="2:19" ht="18" customHeight="1">
      <c r="B692" s="104">
        <v>671</v>
      </c>
      <c r="C692" s="228"/>
      <c r="D692" s="228"/>
      <c r="E692" s="228"/>
      <c r="F692" s="228"/>
      <c r="G692" s="228"/>
      <c r="H692" s="228"/>
      <c r="I692" s="228"/>
      <c r="J692" s="108"/>
      <c r="K692" s="108"/>
      <c r="L692" s="128" t="str">
        <f>IF(ISBLANK(C692),"",IF(Q692=$O$9,SUMIFS('LISTA DE INVENTARIO'!$K$22:$K1493,'LISTA DE INVENTARIO'!$C$22:$C1493,C692,$Q$22:$Q1493,$O$9)-SUMIFS('SEGUIMIENTO DE INVENTARIO'!$L$21:$L1694,'SEGUIMIENTO DE INVENTARIO'!$C$21:$C1694,C692),SUMIFS('LISTA DE INVENTARIO'!$K$22:$K1493,'LISTA DE INVENTARIO'!$C$22:$C1493,C692,$Q$22:$Q1493,$O$9)-SUMIFS('SEGUIMIENTO DE INVENTARIO'!$L$21:$L1694,'SEGUIMIENTO DE INVENTARIO'!$C$21:$C1694,C692)))</f>
        <v/>
      </c>
      <c r="M692" s="106"/>
      <c r="N692" s="130" t="str">
        <f t="shared" si="24"/>
        <v xml:space="preserve"> </v>
      </c>
      <c r="O692" s="129" t="str">
        <f t="shared" si="25"/>
        <v xml:space="preserve"> </v>
      </c>
      <c r="P692" s="107"/>
      <c r="Q692" s="108"/>
      <c r="R692" s="128" t="str">
        <f ca="1"/>
        <v/>
      </c>
      <c r="S692" s="109"/>
    </row>
    <row r="693" spans="2:19" ht="18" customHeight="1">
      <c r="B693" s="104">
        <v>672</v>
      </c>
      <c r="C693" s="228"/>
      <c r="D693" s="228"/>
      <c r="E693" s="228"/>
      <c r="F693" s="228"/>
      <c r="G693" s="228"/>
      <c r="H693" s="228"/>
      <c r="I693" s="228"/>
      <c r="J693" s="108"/>
      <c r="K693" s="108"/>
      <c r="L693" s="128" t="str">
        <f>IF(ISBLANK(C693),"",IF(Q693=$O$9,SUMIFS('LISTA DE INVENTARIO'!$K$22:$K1494,'LISTA DE INVENTARIO'!$C$22:$C1494,C693,$Q$22:$Q1494,$O$9)-SUMIFS('SEGUIMIENTO DE INVENTARIO'!$L$21:$L1695,'SEGUIMIENTO DE INVENTARIO'!$C$21:$C1695,C693),SUMIFS('LISTA DE INVENTARIO'!$K$22:$K1494,'LISTA DE INVENTARIO'!$C$22:$C1494,C693,$Q$22:$Q1494,$O$9)-SUMIFS('SEGUIMIENTO DE INVENTARIO'!$L$21:$L1695,'SEGUIMIENTO DE INVENTARIO'!$C$21:$C1695,C693)))</f>
        <v/>
      </c>
      <c r="M693" s="106"/>
      <c r="N693" s="130" t="str">
        <f t="shared" si="24"/>
        <v xml:space="preserve"> </v>
      </c>
      <c r="O693" s="129" t="str">
        <f t="shared" si="25"/>
        <v xml:space="preserve"> </v>
      </c>
      <c r="P693" s="107"/>
      <c r="Q693" s="108"/>
      <c r="R693" s="128" t="str">
        <f ca="1"/>
        <v/>
      </c>
      <c r="S693" s="109"/>
    </row>
    <row r="694" spans="2:19" ht="18" customHeight="1">
      <c r="B694" s="104">
        <v>673</v>
      </c>
      <c r="C694" s="228"/>
      <c r="D694" s="228"/>
      <c r="E694" s="228"/>
      <c r="F694" s="228"/>
      <c r="G694" s="228"/>
      <c r="H694" s="228"/>
      <c r="I694" s="228"/>
      <c r="J694" s="108"/>
      <c r="K694" s="108"/>
      <c r="L694" s="128" t="str">
        <f>IF(ISBLANK(C694),"",IF(Q694=$O$9,SUMIFS('LISTA DE INVENTARIO'!$K$22:$K1495,'LISTA DE INVENTARIO'!$C$22:$C1495,C694,$Q$22:$Q1495,$O$9)-SUMIFS('SEGUIMIENTO DE INVENTARIO'!$L$21:$L1696,'SEGUIMIENTO DE INVENTARIO'!$C$21:$C1696,C694),SUMIFS('LISTA DE INVENTARIO'!$K$22:$K1495,'LISTA DE INVENTARIO'!$C$22:$C1495,C694,$Q$22:$Q1495,$O$9)-SUMIFS('SEGUIMIENTO DE INVENTARIO'!$L$21:$L1696,'SEGUIMIENTO DE INVENTARIO'!$C$21:$C1696,C694)))</f>
        <v/>
      </c>
      <c r="M694" s="106"/>
      <c r="N694" s="130" t="str">
        <f t="shared" si="24"/>
        <v xml:space="preserve"> </v>
      </c>
      <c r="O694" s="129" t="str">
        <f t="shared" si="25"/>
        <v xml:space="preserve"> </v>
      </c>
      <c r="P694" s="107"/>
      <c r="Q694" s="108"/>
      <c r="R694" s="128" t="str">
        <f ca="1"/>
        <v/>
      </c>
      <c r="S694" s="109"/>
    </row>
    <row r="695" spans="2:19" ht="18" customHeight="1">
      <c r="B695" s="104">
        <v>674</v>
      </c>
      <c r="C695" s="228"/>
      <c r="D695" s="228"/>
      <c r="E695" s="228"/>
      <c r="F695" s="228"/>
      <c r="G695" s="228"/>
      <c r="H695" s="228"/>
      <c r="I695" s="228"/>
      <c r="J695" s="108"/>
      <c r="K695" s="108"/>
      <c r="L695" s="128" t="str">
        <f>IF(ISBLANK(C695),"",IF(Q695=$O$9,SUMIFS('LISTA DE INVENTARIO'!$K$22:$K1496,'LISTA DE INVENTARIO'!$C$22:$C1496,C695,$Q$22:$Q1496,$O$9)-SUMIFS('SEGUIMIENTO DE INVENTARIO'!$L$21:$L1697,'SEGUIMIENTO DE INVENTARIO'!$C$21:$C1697,C695),SUMIFS('LISTA DE INVENTARIO'!$K$22:$K1496,'LISTA DE INVENTARIO'!$C$22:$C1496,C695,$Q$22:$Q1496,$O$9)-SUMIFS('SEGUIMIENTO DE INVENTARIO'!$L$21:$L1697,'SEGUIMIENTO DE INVENTARIO'!$C$21:$C1697,C695)))</f>
        <v/>
      </c>
      <c r="M695" s="106"/>
      <c r="N695" s="130" t="str">
        <f t="shared" si="24"/>
        <v xml:space="preserve"> </v>
      </c>
      <c r="O695" s="129" t="str">
        <f t="shared" si="25"/>
        <v xml:space="preserve"> </v>
      </c>
      <c r="P695" s="107"/>
      <c r="Q695" s="108"/>
      <c r="R695" s="128" t="str">
        <f ca="1"/>
        <v/>
      </c>
      <c r="S695" s="109"/>
    </row>
    <row r="696" spans="2:19" ht="18" customHeight="1">
      <c r="B696" s="104">
        <v>675</v>
      </c>
      <c r="C696" s="228"/>
      <c r="D696" s="228"/>
      <c r="E696" s="228"/>
      <c r="F696" s="228"/>
      <c r="G696" s="228"/>
      <c r="H696" s="228"/>
      <c r="I696" s="228"/>
      <c r="J696" s="108"/>
      <c r="K696" s="108"/>
      <c r="L696" s="128" t="str">
        <f>IF(ISBLANK(C696),"",IF(Q696=$O$9,SUMIFS('LISTA DE INVENTARIO'!$K$22:$K1497,'LISTA DE INVENTARIO'!$C$22:$C1497,C696,$Q$22:$Q1497,$O$9)-SUMIFS('SEGUIMIENTO DE INVENTARIO'!$L$21:$L1698,'SEGUIMIENTO DE INVENTARIO'!$C$21:$C1698,C696),SUMIFS('LISTA DE INVENTARIO'!$K$22:$K1497,'LISTA DE INVENTARIO'!$C$22:$C1497,C696,$Q$22:$Q1497,$O$9)-SUMIFS('SEGUIMIENTO DE INVENTARIO'!$L$21:$L1698,'SEGUIMIENTO DE INVENTARIO'!$C$21:$C1698,C696)))</f>
        <v/>
      </c>
      <c r="M696" s="106"/>
      <c r="N696" s="130" t="str">
        <f t="shared" si="24"/>
        <v xml:space="preserve"> </v>
      </c>
      <c r="O696" s="129" t="str">
        <f t="shared" si="25"/>
        <v xml:space="preserve"> </v>
      </c>
      <c r="P696" s="107"/>
      <c r="Q696" s="108"/>
      <c r="R696" s="128" t="str">
        <f ca="1"/>
        <v/>
      </c>
      <c r="S696" s="109"/>
    </row>
    <row r="697" spans="2:19" ht="18" customHeight="1">
      <c r="B697" s="104">
        <v>676</v>
      </c>
      <c r="C697" s="228"/>
      <c r="D697" s="228"/>
      <c r="E697" s="228"/>
      <c r="F697" s="228"/>
      <c r="G697" s="228"/>
      <c r="H697" s="228"/>
      <c r="I697" s="228"/>
      <c r="J697" s="108"/>
      <c r="K697" s="108"/>
      <c r="L697" s="128" t="str">
        <f>IF(ISBLANK(C697),"",IF(Q697=$O$9,SUMIFS('LISTA DE INVENTARIO'!$K$22:$K1498,'LISTA DE INVENTARIO'!$C$22:$C1498,C697,$Q$22:$Q1498,$O$9)-SUMIFS('SEGUIMIENTO DE INVENTARIO'!$L$21:$L1699,'SEGUIMIENTO DE INVENTARIO'!$C$21:$C1699,C697),SUMIFS('LISTA DE INVENTARIO'!$K$22:$K1498,'LISTA DE INVENTARIO'!$C$22:$C1498,C697,$Q$22:$Q1498,$O$9)-SUMIFS('SEGUIMIENTO DE INVENTARIO'!$L$21:$L1699,'SEGUIMIENTO DE INVENTARIO'!$C$21:$C1699,C697)))</f>
        <v/>
      </c>
      <c r="M697" s="106"/>
      <c r="N697" s="130" t="str">
        <f t="shared" si="24"/>
        <v xml:space="preserve"> </v>
      </c>
      <c r="O697" s="129" t="str">
        <f t="shared" si="25"/>
        <v xml:space="preserve"> </v>
      </c>
      <c r="P697" s="107"/>
      <c r="Q697" s="108"/>
      <c r="R697" s="128" t="str">
        <f ca="1"/>
        <v/>
      </c>
      <c r="S697" s="109"/>
    </row>
    <row r="698" spans="2:19" ht="18" customHeight="1">
      <c r="B698" s="104">
        <v>677</v>
      </c>
      <c r="C698" s="228"/>
      <c r="D698" s="228"/>
      <c r="E698" s="228"/>
      <c r="F698" s="228"/>
      <c r="G698" s="228"/>
      <c r="H698" s="228"/>
      <c r="I698" s="228"/>
      <c r="J698" s="108"/>
      <c r="K698" s="108"/>
      <c r="L698" s="128" t="str">
        <f>IF(ISBLANK(C698),"",IF(Q698=$O$9,SUMIFS('LISTA DE INVENTARIO'!$K$22:$K1499,'LISTA DE INVENTARIO'!$C$22:$C1499,C698,$Q$22:$Q1499,$O$9)-SUMIFS('SEGUIMIENTO DE INVENTARIO'!$L$21:$L1700,'SEGUIMIENTO DE INVENTARIO'!$C$21:$C1700,C698),SUMIFS('LISTA DE INVENTARIO'!$K$22:$K1499,'LISTA DE INVENTARIO'!$C$22:$C1499,C698,$Q$22:$Q1499,$O$9)-SUMIFS('SEGUIMIENTO DE INVENTARIO'!$L$21:$L1700,'SEGUIMIENTO DE INVENTARIO'!$C$21:$C1700,C698)))</f>
        <v/>
      </c>
      <c r="M698" s="106"/>
      <c r="N698" s="130" t="str">
        <f t="shared" si="24"/>
        <v xml:space="preserve"> </v>
      </c>
      <c r="O698" s="129" t="str">
        <f t="shared" si="25"/>
        <v xml:space="preserve"> </v>
      </c>
      <c r="P698" s="107"/>
      <c r="Q698" s="108"/>
      <c r="R698" s="128" t="str">
        <f ca="1"/>
        <v/>
      </c>
      <c r="S698" s="109"/>
    </row>
    <row r="699" spans="2:19" ht="18" customHeight="1">
      <c r="B699" s="104">
        <v>678</v>
      </c>
      <c r="C699" s="228"/>
      <c r="D699" s="228"/>
      <c r="E699" s="228"/>
      <c r="F699" s="228"/>
      <c r="G699" s="228"/>
      <c r="H699" s="228"/>
      <c r="I699" s="228"/>
      <c r="J699" s="108"/>
      <c r="K699" s="108"/>
      <c r="L699" s="128" t="str">
        <f>IF(ISBLANK(C699),"",IF(Q699=$O$9,SUMIFS('LISTA DE INVENTARIO'!$K$22:$K1500,'LISTA DE INVENTARIO'!$C$22:$C1500,C699,$Q$22:$Q1500,$O$9)-SUMIFS('SEGUIMIENTO DE INVENTARIO'!$L$21:$L1701,'SEGUIMIENTO DE INVENTARIO'!$C$21:$C1701,C699),SUMIFS('LISTA DE INVENTARIO'!$K$22:$K1500,'LISTA DE INVENTARIO'!$C$22:$C1500,C699,$Q$22:$Q1500,$O$9)-SUMIFS('SEGUIMIENTO DE INVENTARIO'!$L$21:$L1701,'SEGUIMIENTO DE INVENTARIO'!$C$21:$C1701,C699)))</f>
        <v/>
      </c>
      <c r="M699" s="106"/>
      <c r="N699" s="130" t="str">
        <f t="shared" si="24"/>
        <v xml:space="preserve"> </v>
      </c>
      <c r="O699" s="129" t="str">
        <f t="shared" si="25"/>
        <v xml:space="preserve"> </v>
      </c>
      <c r="P699" s="107"/>
      <c r="Q699" s="108"/>
      <c r="R699" s="128" t="str">
        <f ca="1"/>
        <v/>
      </c>
      <c r="S699" s="109"/>
    </row>
    <row r="700" spans="2:19" ht="18" customHeight="1">
      <c r="B700" s="104">
        <v>679</v>
      </c>
      <c r="C700" s="228"/>
      <c r="D700" s="228"/>
      <c r="E700" s="228"/>
      <c r="F700" s="228"/>
      <c r="G700" s="228"/>
      <c r="H700" s="228"/>
      <c r="I700" s="228"/>
      <c r="J700" s="108"/>
      <c r="K700" s="108"/>
      <c r="L700" s="128" t="str">
        <f>IF(ISBLANK(C700),"",IF(Q700=$O$9,SUMIFS('LISTA DE INVENTARIO'!$K$22:$K1501,'LISTA DE INVENTARIO'!$C$22:$C1501,C700,$Q$22:$Q1501,$O$9)-SUMIFS('SEGUIMIENTO DE INVENTARIO'!$L$21:$L1702,'SEGUIMIENTO DE INVENTARIO'!$C$21:$C1702,C700),SUMIFS('LISTA DE INVENTARIO'!$K$22:$K1501,'LISTA DE INVENTARIO'!$C$22:$C1501,C700,$Q$22:$Q1501,$O$9)-SUMIFS('SEGUIMIENTO DE INVENTARIO'!$L$21:$L1702,'SEGUIMIENTO DE INVENTARIO'!$C$21:$C1702,C700)))</f>
        <v/>
      </c>
      <c r="M700" s="106"/>
      <c r="N700" s="130" t="str">
        <f t="shared" si="24"/>
        <v xml:space="preserve"> </v>
      </c>
      <c r="O700" s="129" t="str">
        <f t="shared" si="25"/>
        <v xml:space="preserve"> </v>
      </c>
      <c r="P700" s="107"/>
      <c r="Q700" s="108"/>
      <c r="R700" s="128" t="str">
        <f ca="1"/>
        <v/>
      </c>
      <c r="S700" s="109"/>
    </row>
    <row r="701" spans="2:19" ht="18" customHeight="1">
      <c r="B701" s="104">
        <v>680</v>
      </c>
      <c r="C701" s="228"/>
      <c r="D701" s="228"/>
      <c r="E701" s="228"/>
      <c r="F701" s="228"/>
      <c r="G701" s="228"/>
      <c r="H701" s="228"/>
      <c r="I701" s="228"/>
      <c r="J701" s="108"/>
      <c r="K701" s="108"/>
      <c r="L701" s="128" t="str">
        <f>IF(ISBLANK(C701),"",IF(Q701=$O$9,SUMIFS('LISTA DE INVENTARIO'!$K$22:$K1502,'LISTA DE INVENTARIO'!$C$22:$C1502,C701,$Q$22:$Q1502,$O$9)-SUMIFS('SEGUIMIENTO DE INVENTARIO'!$L$21:$L1703,'SEGUIMIENTO DE INVENTARIO'!$C$21:$C1703,C701),SUMIFS('LISTA DE INVENTARIO'!$K$22:$K1502,'LISTA DE INVENTARIO'!$C$22:$C1502,C701,$Q$22:$Q1502,$O$9)-SUMIFS('SEGUIMIENTO DE INVENTARIO'!$L$21:$L1703,'SEGUIMIENTO DE INVENTARIO'!$C$21:$C1703,C701)))</f>
        <v/>
      </c>
      <c r="M701" s="106"/>
      <c r="N701" s="130" t="str">
        <f t="shared" si="24"/>
        <v xml:space="preserve"> </v>
      </c>
      <c r="O701" s="129" t="str">
        <f t="shared" si="25"/>
        <v xml:space="preserve"> </v>
      </c>
      <c r="P701" s="107"/>
      <c r="Q701" s="108"/>
      <c r="R701" s="128" t="str">
        <f ca="1"/>
        <v/>
      </c>
      <c r="S701" s="109"/>
    </row>
    <row r="702" spans="2:19" ht="18" customHeight="1">
      <c r="B702" s="104">
        <v>681</v>
      </c>
      <c r="C702" s="228"/>
      <c r="D702" s="228"/>
      <c r="E702" s="228"/>
      <c r="F702" s="228"/>
      <c r="G702" s="228"/>
      <c r="H702" s="228"/>
      <c r="I702" s="228"/>
      <c r="J702" s="108"/>
      <c r="K702" s="108"/>
      <c r="L702" s="128" t="str">
        <f>IF(ISBLANK(C702),"",IF(Q702=$O$9,SUMIFS('LISTA DE INVENTARIO'!$K$22:$K1503,'LISTA DE INVENTARIO'!$C$22:$C1503,C702,$Q$22:$Q1503,$O$9)-SUMIFS('SEGUIMIENTO DE INVENTARIO'!$L$21:$L1704,'SEGUIMIENTO DE INVENTARIO'!$C$21:$C1704,C702),SUMIFS('LISTA DE INVENTARIO'!$K$22:$K1503,'LISTA DE INVENTARIO'!$C$22:$C1503,C702,$Q$22:$Q1503,$O$9)-SUMIFS('SEGUIMIENTO DE INVENTARIO'!$L$21:$L1704,'SEGUIMIENTO DE INVENTARIO'!$C$21:$C1704,C702)))</f>
        <v/>
      </c>
      <c r="M702" s="106"/>
      <c r="N702" s="130" t="str">
        <f t="shared" si="24"/>
        <v xml:space="preserve"> </v>
      </c>
      <c r="O702" s="129" t="str">
        <f t="shared" si="25"/>
        <v xml:space="preserve"> </v>
      </c>
      <c r="P702" s="107"/>
      <c r="Q702" s="108"/>
      <c r="R702" s="128" t="str">
        <f ca="1"/>
        <v/>
      </c>
      <c r="S702" s="109"/>
    </row>
    <row r="703" spans="2:19" ht="18" customHeight="1">
      <c r="B703" s="104">
        <v>682</v>
      </c>
      <c r="C703" s="228"/>
      <c r="D703" s="228"/>
      <c r="E703" s="228"/>
      <c r="F703" s="228"/>
      <c r="G703" s="228"/>
      <c r="H703" s="228"/>
      <c r="I703" s="228"/>
      <c r="J703" s="108"/>
      <c r="K703" s="108"/>
      <c r="L703" s="128" t="str">
        <f>IF(ISBLANK(C703),"",IF(Q703=$O$9,SUMIFS('LISTA DE INVENTARIO'!$K$22:$K1504,'LISTA DE INVENTARIO'!$C$22:$C1504,C703,$Q$22:$Q1504,$O$9)-SUMIFS('SEGUIMIENTO DE INVENTARIO'!$L$21:$L1705,'SEGUIMIENTO DE INVENTARIO'!$C$21:$C1705,C703),SUMIFS('LISTA DE INVENTARIO'!$K$22:$K1504,'LISTA DE INVENTARIO'!$C$22:$C1504,C703,$Q$22:$Q1504,$O$9)-SUMIFS('SEGUIMIENTO DE INVENTARIO'!$L$21:$L1705,'SEGUIMIENTO DE INVENTARIO'!$C$21:$C1705,C703)))</f>
        <v/>
      </c>
      <c r="M703" s="106"/>
      <c r="N703" s="130" t="str">
        <f t="shared" si="24"/>
        <v xml:space="preserve"> </v>
      </c>
      <c r="O703" s="129" t="str">
        <f t="shared" si="25"/>
        <v xml:space="preserve"> </v>
      </c>
      <c r="P703" s="107"/>
      <c r="Q703" s="108"/>
      <c r="R703" s="128" t="str">
        <f ca="1"/>
        <v/>
      </c>
      <c r="S703" s="109"/>
    </row>
    <row r="704" spans="2:19" ht="18" customHeight="1">
      <c r="B704" s="104">
        <v>683</v>
      </c>
      <c r="C704" s="228"/>
      <c r="D704" s="228"/>
      <c r="E704" s="228"/>
      <c r="F704" s="228"/>
      <c r="G704" s="228"/>
      <c r="H704" s="228"/>
      <c r="I704" s="228"/>
      <c r="J704" s="108"/>
      <c r="K704" s="108"/>
      <c r="L704" s="128" t="str">
        <f>IF(ISBLANK(C704),"",IF(Q704=$O$9,SUMIFS('LISTA DE INVENTARIO'!$K$22:$K1505,'LISTA DE INVENTARIO'!$C$22:$C1505,C704,$Q$22:$Q1505,$O$9)-SUMIFS('SEGUIMIENTO DE INVENTARIO'!$L$21:$L1706,'SEGUIMIENTO DE INVENTARIO'!$C$21:$C1706,C704),SUMIFS('LISTA DE INVENTARIO'!$K$22:$K1505,'LISTA DE INVENTARIO'!$C$22:$C1505,C704,$Q$22:$Q1505,$O$9)-SUMIFS('SEGUIMIENTO DE INVENTARIO'!$L$21:$L1706,'SEGUIMIENTO DE INVENTARIO'!$C$21:$C1706,C704)))</f>
        <v/>
      </c>
      <c r="M704" s="106"/>
      <c r="N704" s="130" t="str">
        <f t="shared" si="24"/>
        <v xml:space="preserve"> </v>
      </c>
      <c r="O704" s="129" t="str">
        <f t="shared" si="25"/>
        <v xml:space="preserve"> </v>
      </c>
      <c r="P704" s="107"/>
      <c r="Q704" s="108"/>
      <c r="R704" s="128" t="str">
        <f ca="1"/>
        <v/>
      </c>
      <c r="S704" s="109"/>
    </row>
    <row r="705" spans="2:19" ht="18" customHeight="1">
      <c r="B705" s="104">
        <v>684</v>
      </c>
      <c r="C705" s="228"/>
      <c r="D705" s="228"/>
      <c r="E705" s="228"/>
      <c r="F705" s="228"/>
      <c r="G705" s="228"/>
      <c r="H705" s="228"/>
      <c r="I705" s="228"/>
      <c r="J705" s="108"/>
      <c r="K705" s="108"/>
      <c r="L705" s="128" t="str">
        <f>IF(ISBLANK(C705),"",IF(Q705=$O$9,SUMIFS('LISTA DE INVENTARIO'!$K$22:$K1506,'LISTA DE INVENTARIO'!$C$22:$C1506,C705,$Q$22:$Q1506,$O$9)-SUMIFS('SEGUIMIENTO DE INVENTARIO'!$L$21:$L1707,'SEGUIMIENTO DE INVENTARIO'!$C$21:$C1707,C705),SUMIFS('LISTA DE INVENTARIO'!$K$22:$K1506,'LISTA DE INVENTARIO'!$C$22:$C1506,C705,$Q$22:$Q1506,$O$9)-SUMIFS('SEGUIMIENTO DE INVENTARIO'!$L$21:$L1707,'SEGUIMIENTO DE INVENTARIO'!$C$21:$C1707,C705)))</f>
        <v/>
      </c>
      <c r="M705" s="106"/>
      <c r="N705" s="130" t="str">
        <f t="shared" si="24"/>
        <v xml:space="preserve"> </v>
      </c>
      <c r="O705" s="129" t="str">
        <f t="shared" si="25"/>
        <v xml:space="preserve"> </v>
      </c>
      <c r="P705" s="107"/>
      <c r="Q705" s="108"/>
      <c r="R705" s="128" t="str">
        <f ca="1"/>
        <v/>
      </c>
      <c r="S705" s="109"/>
    </row>
    <row r="706" spans="2:19" ht="18" customHeight="1">
      <c r="B706" s="104">
        <v>685</v>
      </c>
      <c r="C706" s="228"/>
      <c r="D706" s="228"/>
      <c r="E706" s="228"/>
      <c r="F706" s="228"/>
      <c r="G706" s="228"/>
      <c r="H706" s="228"/>
      <c r="I706" s="228"/>
      <c r="J706" s="108"/>
      <c r="K706" s="108"/>
      <c r="L706" s="128" t="str">
        <f>IF(ISBLANK(C706),"",IF(Q706=$O$9,SUMIFS('LISTA DE INVENTARIO'!$K$22:$K1507,'LISTA DE INVENTARIO'!$C$22:$C1507,C706,$Q$22:$Q1507,$O$9)-SUMIFS('SEGUIMIENTO DE INVENTARIO'!$L$21:$L1708,'SEGUIMIENTO DE INVENTARIO'!$C$21:$C1708,C706),SUMIFS('LISTA DE INVENTARIO'!$K$22:$K1507,'LISTA DE INVENTARIO'!$C$22:$C1507,C706,$Q$22:$Q1507,$O$9)-SUMIFS('SEGUIMIENTO DE INVENTARIO'!$L$21:$L1708,'SEGUIMIENTO DE INVENTARIO'!$C$21:$C1708,C706)))</f>
        <v/>
      </c>
      <c r="M706" s="106"/>
      <c r="N706" s="130" t="str">
        <f t="shared" si="24"/>
        <v xml:space="preserve"> </v>
      </c>
      <c r="O706" s="129" t="str">
        <f t="shared" si="25"/>
        <v xml:space="preserve"> </v>
      </c>
      <c r="P706" s="107"/>
      <c r="Q706" s="108"/>
      <c r="R706" s="128" t="str">
        <f ca="1"/>
        <v/>
      </c>
      <c r="S706" s="109"/>
    </row>
    <row r="707" spans="2:19" ht="18" customHeight="1">
      <c r="B707" s="104">
        <v>686</v>
      </c>
      <c r="C707" s="228"/>
      <c r="D707" s="228"/>
      <c r="E707" s="228"/>
      <c r="F707" s="228"/>
      <c r="G707" s="228"/>
      <c r="H707" s="228"/>
      <c r="I707" s="228"/>
      <c r="J707" s="108"/>
      <c r="K707" s="108"/>
      <c r="L707" s="128" t="str">
        <f>IF(ISBLANK(C707),"",IF(Q707=$O$9,SUMIFS('LISTA DE INVENTARIO'!$K$22:$K1508,'LISTA DE INVENTARIO'!$C$22:$C1508,C707,$Q$22:$Q1508,$O$9)-SUMIFS('SEGUIMIENTO DE INVENTARIO'!$L$21:$L1709,'SEGUIMIENTO DE INVENTARIO'!$C$21:$C1709,C707),SUMIFS('LISTA DE INVENTARIO'!$K$22:$K1508,'LISTA DE INVENTARIO'!$C$22:$C1508,C707,$Q$22:$Q1508,$O$9)-SUMIFS('SEGUIMIENTO DE INVENTARIO'!$L$21:$L1709,'SEGUIMIENTO DE INVENTARIO'!$C$21:$C1709,C707)))</f>
        <v/>
      </c>
      <c r="M707" s="106"/>
      <c r="N707" s="130" t="str">
        <f t="shared" si="24"/>
        <v xml:space="preserve"> </v>
      </c>
      <c r="O707" s="129" t="str">
        <f t="shared" si="25"/>
        <v xml:space="preserve"> </v>
      </c>
      <c r="P707" s="107"/>
      <c r="Q707" s="108"/>
      <c r="R707" s="128" t="str">
        <f ca="1"/>
        <v/>
      </c>
      <c r="S707" s="109"/>
    </row>
    <row r="708" spans="2:19" ht="18" customHeight="1">
      <c r="B708" s="104">
        <v>687</v>
      </c>
      <c r="C708" s="228"/>
      <c r="D708" s="228"/>
      <c r="E708" s="228"/>
      <c r="F708" s="228"/>
      <c r="G708" s="228"/>
      <c r="H708" s="228"/>
      <c r="I708" s="228"/>
      <c r="J708" s="108"/>
      <c r="K708" s="108"/>
      <c r="L708" s="128" t="str">
        <f>IF(ISBLANK(C708),"",IF(Q708=$O$9,SUMIFS('LISTA DE INVENTARIO'!$K$22:$K1509,'LISTA DE INVENTARIO'!$C$22:$C1509,C708,$Q$22:$Q1509,$O$9)-SUMIFS('SEGUIMIENTO DE INVENTARIO'!$L$21:$L1710,'SEGUIMIENTO DE INVENTARIO'!$C$21:$C1710,C708),SUMIFS('LISTA DE INVENTARIO'!$K$22:$K1509,'LISTA DE INVENTARIO'!$C$22:$C1509,C708,$Q$22:$Q1509,$O$9)-SUMIFS('SEGUIMIENTO DE INVENTARIO'!$L$21:$L1710,'SEGUIMIENTO DE INVENTARIO'!$C$21:$C1710,C708)))</f>
        <v/>
      </c>
      <c r="M708" s="106"/>
      <c r="N708" s="130" t="str">
        <f t="shared" si="24"/>
        <v xml:space="preserve"> </v>
      </c>
      <c r="O708" s="129" t="str">
        <f t="shared" si="25"/>
        <v xml:space="preserve"> </v>
      </c>
      <c r="P708" s="107"/>
      <c r="Q708" s="108"/>
      <c r="R708" s="128" t="str">
        <f ca="1"/>
        <v/>
      </c>
      <c r="S708" s="109"/>
    </row>
    <row r="709" spans="2:19" ht="18" customHeight="1">
      <c r="B709" s="104">
        <v>688</v>
      </c>
      <c r="C709" s="228"/>
      <c r="D709" s="228"/>
      <c r="E709" s="228"/>
      <c r="F709" s="228"/>
      <c r="G709" s="228"/>
      <c r="H709" s="228"/>
      <c r="I709" s="228"/>
      <c r="J709" s="108"/>
      <c r="K709" s="108"/>
      <c r="L709" s="128" t="str">
        <f>IF(ISBLANK(C709),"",IF(Q709=$O$9,SUMIFS('LISTA DE INVENTARIO'!$K$22:$K1510,'LISTA DE INVENTARIO'!$C$22:$C1510,C709,$Q$22:$Q1510,$O$9)-SUMIFS('SEGUIMIENTO DE INVENTARIO'!$L$21:$L1711,'SEGUIMIENTO DE INVENTARIO'!$C$21:$C1711,C709),SUMIFS('LISTA DE INVENTARIO'!$K$22:$K1510,'LISTA DE INVENTARIO'!$C$22:$C1510,C709,$Q$22:$Q1510,$O$9)-SUMIFS('SEGUIMIENTO DE INVENTARIO'!$L$21:$L1711,'SEGUIMIENTO DE INVENTARIO'!$C$21:$C1711,C709)))</f>
        <v/>
      </c>
      <c r="M709" s="106"/>
      <c r="N709" s="130" t="str">
        <f t="shared" si="24"/>
        <v xml:space="preserve"> </v>
      </c>
      <c r="O709" s="129" t="str">
        <f t="shared" si="25"/>
        <v xml:space="preserve"> </v>
      </c>
      <c r="P709" s="107"/>
      <c r="Q709" s="108"/>
      <c r="R709" s="128" t="str">
        <f ca="1"/>
        <v/>
      </c>
      <c r="S709" s="109"/>
    </row>
    <row r="710" spans="2:19" ht="18" customHeight="1">
      <c r="B710" s="104">
        <v>689</v>
      </c>
      <c r="C710" s="228"/>
      <c r="D710" s="228"/>
      <c r="E710" s="228"/>
      <c r="F710" s="228"/>
      <c r="G710" s="228"/>
      <c r="H710" s="228"/>
      <c r="I710" s="228"/>
      <c r="J710" s="108"/>
      <c r="K710" s="108"/>
      <c r="L710" s="128" t="str">
        <f>IF(ISBLANK(C710),"",IF(Q710=$O$9,SUMIFS('LISTA DE INVENTARIO'!$K$22:$K1511,'LISTA DE INVENTARIO'!$C$22:$C1511,C710,$Q$22:$Q1511,$O$9)-SUMIFS('SEGUIMIENTO DE INVENTARIO'!$L$21:$L1712,'SEGUIMIENTO DE INVENTARIO'!$C$21:$C1712,C710),SUMIFS('LISTA DE INVENTARIO'!$K$22:$K1511,'LISTA DE INVENTARIO'!$C$22:$C1511,C710,$Q$22:$Q1511,$O$9)-SUMIFS('SEGUIMIENTO DE INVENTARIO'!$L$21:$L1712,'SEGUIMIENTO DE INVENTARIO'!$C$21:$C1712,C710)))</f>
        <v/>
      </c>
      <c r="M710" s="106"/>
      <c r="N710" s="130" t="str">
        <f t="shared" si="24"/>
        <v xml:space="preserve"> </v>
      </c>
      <c r="O710" s="129" t="str">
        <f t="shared" si="25"/>
        <v xml:space="preserve"> </v>
      </c>
      <c r="P710" s="107"/>
      <c r="Q710" s="108"/>
      <c r="R710" s="128" t="str">
        <f ca="1"/>
        <v/>
      </c>
      <c r="S710" s="109"/>
    </row>
    <row r="711" spans="2:19" ht="18" customHeight="1">
      <c r="B711" s="104">
        <v>690</v>
      </c>
      <c r="C711" s="228"/>
      <c r="D711" s="228"/>
      <c r="E711" s="228"/>
      <c r="F711" s="228"/>
      <c r="G711" s="228"/>
      <c r="H711" s="228"/>
      <c r="I711" s="228"/>
      <c r="J711" s="108"/>
      <c r="K711" s="108"/>
      <c r="L711" s="128" t="str">
        <f>IF(ISBLANK(C711),"",IF(Q711=$O$9,SUMIFS('LISTA DE INVENTARIO'!$K$22:$K1512,'LISTA DE INVENTARIO'!$C$22:$C1512,C711,$Q$22:$Q1512,$O$9)-SUMIFS('SEGUIMIENTO DE INVENTARIO'!$L$21:$L1713,'SEGUIMIENTO DE INVENTARIO'!$C$21:$C1713,C711),SUMIFS('LISTA DE INVENTARIO'!$K$22:$K1512,'LISTA DE INVENTARIO'!$C$22:$C1512,C711,$Q$22:$Q1512,$O$9)-SUMIFS('SEGUIMIENTO DE INVENTARIO'!$L$21:$L1713,'SEGUIMIENTO DE INVENTARIO'!$C$21:$C1713,C711)))</f>
        <v/>
      </c>
      <c r="M711" s="106"/>
      <c r="N711" s="130" t="str">
        <f t="shared" si="24"/>
        <v xml:space="preserve"> </v>
      </c>
      <c r="O711" s="129" t="str">
        <f t="shared" si="25"/>
        <v xml:space="preserve"> </v>
      </c>
      <c r="P711" s="107"/>
      <c r="Q711" s="108"/>
      <c r="R711" s="128" t="str">
        <f ca="1"/>
        <v/>
      </c>
      <c r="S711" s="109"/>
    </row>
    <row r="712" spans="2:19" ht="18" customHeight="1">
      <c r="B712" s="104">
        <v>691</v>
      </c>
      <c r="C712" s="228"/>
      <c r="D712" s="228"/>
      <c r="E712" s="228"/>
      <c r="F712" s="228"/>
      <c r="G712" s="228"/>
      <c r="H712" s="228"/>
      <c r="I712" s="228"/>
      <c r="J712" s="108"/>
      <c r="K712" s="108"/>
      <c r="L712" s="128" t="str">
        <f>IF(ISBLANK(C712),"",IF(Q712=$O$9,SUMIFS('LISTA DE INVENTARIO'!$K$22:$K1513,'LISTA DE INVENTARIO'!$C$22:$C1513,C712,$Q$22:$Q1513,$O$9)-SUMIFS('SEGUIMIENTO DE INVENTARIO'!$L$21:$L1714,'SEGUIMIENTO DE INVENTARIO'!$C$21:$C1714,C712),SUMIFS('LISTA DE INVENTARIO'!$K$22:$K1513,'LISTA DE INVENTARIO'!$C$22:$C1513,C712,$Q$22:$Q1513,$O$9)-SUMIFS('SEGUIMIENTO DE INVENTARIO'!$L$21:$L1714,'SEGUIMIENTO DE INVENTARIO'!$C$21:$C1714,C712)))</f>
        <v/>
      </c>
      <c r="M712" s="106"/>
      <c r="N712" s="130" t="str">
        <f t="shared" si="24"/>
        <v xml:space="preserve"> </v>
      </c>
      <c r="O712" s="129" t="str">
        <f t="shared" si="25"/>
        <v xml:space="preserve"> </v>
      </c>
      <c r="P712" s="107"/>
      <c r="Q712" s="108"/>
      <c r="R712" s="128" t="str">
        <f ca="1"/>
        <v/>
      </c>
      <c r="S712" s="109"/>
    </row>
    <row r="713" spans="2:19" ht="18" customHeight="1">
      <c r="B713" s="104">
        <v>692</v>
      </c>
      <c r="C713" s="228"/>
      <c r="D713" s="228"/>
      <c r="E713" s="228"/>
      <c r="F713" s="228"/>
      <c r="G713" s="228"/>
      <c r="H713" s="228"/>
      <c r="I713" s="228"/>
      <c r="J713" s="108"/>
      <c r="K713" s="108"/>
      <c r="L713" s="128" t="str">
        <f>IF(ISBLANK(C713),"",IF(Q713=$O$9,SUMIFS('LISTA DE INVENTARIO'!$K$22:$K1514,'LISTA DE INVENTARIO'!$C$22:$C1514,C713,$Q$22:$Q1514,$O$9)-SUMIFS('SEGUIMIENTO DE INVENTARIO'!$L$21:$L1715,'SEGUIMIENTO DE INVENTARIO'!$C$21:$C1715,C713),SUMIFS('LISTA DE INVENTARIO'!$K$22:$K1514,'LISTA DE INVENTARIO'!$C$22:$C1514,C713,$Q$22:$Q1514,$O$9)-SUMIFS('SEGUIMIENTO DE INVENTARIO'!$L$21:$L1715,'SEGUIMIENTO DE INVENTARIO'!$C$21:$C1715,C713)))</f>
        <v/>
      </c>
      <c r="M713" s="106"/>
      <c r="N713" s="130" t="str">
        <f t="shared" si="24"/>
        <v xml:space="preserve"> </v>
      </c>
      <c r="O713" s="129" t="str">
        <f t="shared" si="25"/>
        <v xml:space="preserve"> </v>
      </c>
      <c r="P713" s="107"/>
      <c r="Q713" s="108"/>
      <c r="R713" s="128" t="str">
        <f ca="1"/>
        <v/>
      </c>
      <c r="S713" s="109"/>
    </row>
    <row r="714" spans="2:19" ht="18" customHeight="1">
      <c r="B714" s="104">
        <v>693</v>
      </c>
      <c r="C714" s="228"/>
      <c r="D714" s="228"/>
      <c r="E714" s="228"/>
      <c r="F714" s="228"/>
      <c r="G714" s="228"/>
      <c r="H714" s="228"/>
      <c r="I714" s="228"/>
      <c r="J714" s="108"/>
      <c r="K714" s="108"/>
      <c r="L714" s="128" t="str">
        <f>IF(ISBLANK(C714),"",IF(Q714=$O$9,SUMIFS('LISTA DE INVENTARIO'!$K$22:$K1515,'LISTA DE INVENTARIO'!$C$22:$C1515,C714,$Q$22:$Q1515,$O$9)-SUMIFS('SEGUIMIENTO DE INVENTARIO'!$L$21:$L1716,'SEGUIMIENTO DE INVENTARIO'!$C$21:$C1716,C714),SUMIFS('LISTA DE INVENTARIO'!$K$22:$K1515,'LISTA DE INVENTARIO'!$C$22:$C1515,C714,$Q$22:$Q1515,$O$9)-SUMIFS('SEGUIMIENTO DE INVENTARIO'!$L$21:$L1716,'SEGUIMIENTO DE INVENTARIO'!$C$21:$C1716,C714)))</f>
        <v/>
      </c>
      <c r="M714" s="106"/>
      <c r="N714" s="130" t="str">
        <f t="shared" si="24"/>
        <v xml:space="preserve"> </v>
      </c>
      <c r="O714" s="129" t="str">
        <f t="shared" si="25"/>
        <v xml:space="preserve"> </v>
      </c>
      <c r="P714" s="107"/>
      <c r="Q714" s="108"/>
      <c r="R714" s="128" t="str">
        <f ca="1"/>
        <v/>
      </c>
      <c r="S714" s="109"/>
    </row>
    <row r="715" spans="2:19" ht="18" customHeight="1">
      <c r="B715" s="104">
        <v>694</v>
      </c>
      <c r="C715" s="228"/>
      <c r="D715" s="228"/>
      <c r="E715" s="228"/>
      <c r="F715" s="228"/>
      <c r="G715" s="228"/>
      <c r="H715" s="228"/>
      <c r="I715" s="228"/>
      <c r="J715" s="108"/>
      <c r="K715" s="108"/>
      <c r="L715" s="128" t="str">
        <f>IF(ISBLANK(C715),"",IF(Q715=$O$9,SUMIFS('LISTA DE INVENTARIO'!$K$22:$K1516,'LISTA DE INVENTARIO'!$C$22:$C1516,C715,$Q$22:$Q1516,$O$9)-SUMIFS('SEGUIMIENTO DE INVENTARIO'!$L$21:$L1717,'SEGUIMIENTO DE INVENTARIO'!$C$21:$C1717,C715),SUMIFS('LISTA DE INVENTARIO'!$K$22:$K1516,'LISTA DE INVENTARIO'!$C$22:$C1516,C715,$Q$22:$Q1516,$O$9)-SUMIFS('SEGUIMIENTO DE INVENTARIO'!$L$21:$L1717,'SEGUIMIENTO DE INVENTARIO'!$C$21:$C1717,C715)))</f>
        <v/>
      </c>
      <c r="M715" s="106"/>
      <c r="N715" s="130" t="str">
        <f t="shared" si="24"/>
        <v xml:space="preserve"> </v>
      </c>
      <c r="O715" s="129" t="str">
        <f t="shared" si="25"/>
        <v xml:space="preserve"> </v>
      </c>
      <c r="P715" s="107"/>
      <c r="Q715" s="108"/>
      <c r="R715" s="128" t="str">
        <f ca="1"/>
        <v/>
      </c>
      <c r="S715" s="109"/>
    </row>
    <row r="716" spans="2:19" ht="18" customHeight="1">
      <c r="B716" s="104">
        <v>695</v>
      </c>
      <c r="C716" s="228"/>
      <c r="D716" s="228"/>
      <c r="E716" s="228"/>
      <c r="F716" s="228"/>
      <c r="G716" s="228"/>
      <c r="H716" s="228"/>
      <c r="I716" s="228"/>
      <c r="J716" s="108"/>
      <c r="K716" s="108"/>
      <c r="L716" s="128" t="str">
        <f>IF(ISBLANK(C716),"",IF(Q716=$O$9,SUMIFS('LISTA DE INVENTARIO'!$K$22:$K1517,'LISTA DE INVENTARIO'!$C$22:$C1517,C716,$Q$22:$Q1517,$O$9)-SUMIFS('SEGUIMIENTO DE INVENTARIO'!$L$21:$L1718,'SEGUIMIENTO DE INVENTARIO'!$C$21:$C1718,C716),SUMIFS('LISTA DE INVENTARIO'!$K$22:$K1517,'LISTA DE INVENTARIO'!$C$22:$C1517,C716,$Q$22:$Q1517,$O$9)-SUMIFS('SEGUIMIENTO DE INVENTARIO'!$L$21:$L1718,'SEGUIMIENTO DE INVENTARIO'!$C$21:$C1718,C716)))</f>
        <v/>
      </c>
      <c r="M716" s="106"/>
      <c r="N716" s="130" t="str">
        <f t="shared" si="24"/>
        <v xml:space="preserve"> </v>
      </c>
      <c r="O716" s="129" t="str">
        <f t="shared" si="25"/>
        <v xml:space="preserve"> </v>
      </c>
      <c r="P716" s="107"/>
      <c r="Q716" s="108"/>
      <c r="R716" s="128" t="str">
        <f ca="1"/>
        <v/>
      </c>
      <c r="S716" s="109"/>
    </row>
    <row r="717" spans="2:19" ht="18" customHeight="1">
      <c r="B717" s="104">
        <v>696</v>
      </c>
      <c r="C717" s="228"/>
      <c r="D717" s="228"/>
      <c r="E717" s="228"/>
      <c r="F717" s="228"/>
      <c r="G717" s="228"/>
      <c r="H717" s="228"/>
      <c r="I717" s="228"/>
      <c r="J717" s="108"/>
      <c r="K717" s="108"/>
      <c r="L717" s="128" t="str">
        <f>IF(ISBLANK(C717),"",IF(Q717=$O$9,SUMIFS('LISTA DE INVENTARIO'!$K$22:$K1518,'LISTA DE INVENTARIO'!$C$22:$C1518,C717,$Q$22:$Q1518,$O$9)-SUMIFS('SEGUIMIENTO DE INVENTARIO'!$L$21:$L1719,'SEGUIMIENTO DE INVENTARIO'!$C$21:$C1719,C717),SUMIFS('LISTA DE INVENTARIO'!$K$22:$K1518,'LISTA DE INVENTARIO'!$C$22:$C1518,C717,$Q$22:$Q1518,$O$9)-SUMIFS('SEGUIMIENTO DE INVENTARIO'!$L$21:$L1719,'SEGUIMIENTO DE INVENTARIO'!$C$21:$C1719,C717)))</f>
        <v/>
      </c>
      <c r="M717" s="106"/>
      <c r="N717" s="130" t="str">
        <f t="shared" si="24"/>
        <v xml:space="preserve"> </v>
      </c>
      <c r="O717" s="129" t="str">
        <f t="shared" si="25"/>
        <v xml:space="preserve"> </v>
      </c>
      <c r="P717" s="107"/>
      <c r="Q717" s="108"/>
      <c r="R717" s="128" t="str">
        <f ca="1"/>
        <v/>
      </c>
      <c r="S717" s="109"/>
    </row>
    <row r="718" spans="2:19" ht="18" customHeight="1">
      <c r="B718" s="104">
        <v>697</v>
      </c>
      <c r="C718" s="228"/>
      <c r="D718" s="228"/>
      <c r="E718" s="228"/>
      <c r="F718" s="228"/>
      <c r="G718" s="228"/>
      <c r="H718" s="228"/>
      <c r="I718" s="228"/>
      <c r="J718" s="108"/>
      <c r="K718" s="108"/>
      <c r="L718" s="128" t="str">
        <f>IF(ISBLANK(C718),"",IF(Q718=$O$9,SUMIFS('LISTA DE INVENTARIO'!$K$22:$K1519,'LISTA DE INVENTARIO'!$C$22:$C1519,C718,$Q$22:$Q1519,$O$9)-SUMIFS('SEGUIMIENTO DE INVENTARIO'!$L$21:$L1720,'SEGUIMIENTO DE INVENTARIO'!$C$21:$C1720,C718),SUMIFS('LISTA DE INVENTARIO'!$K$22:$K1519,'LISTA DE INVENTARIO'!$C$22:$C1519,C718,$Q$22:$Q1519,$O$9)-SUMIFS('SEGUIMIENTO DE INVENTARIO'!$L$21:$L1720,'SEGUIMIENTO DE INVENTARIO'!$C$21:$C1720,C718)))</f>
        <v/>
      </c>
      <c r="M718" s="106"/>
      <c r="N718" s="130" t="str">
        <f t="shared" si="24"/>
        <v xml:space="preserve"> </v>
      </c>
      <c r="O718" s="129" t="str">
        <f t="shared" si="25"/>
        <v xml:space="preserve"> </v>
      </c>
      <c r="P718" s="107"/>
      <c r="Q718" s="108"/>
      <c r="R718" s="128" t="str">
        <f ca="1"/>
        <v/>
      </c>
      <c r="S718" s="109"/>
    </row>
    <row r="719" spans="2:19" ht="18" customHeight="1">
      <c r="B719" s="104">
        <v>698</v>
      </c>
      <c r="C719" s="228"/>
      <c r="D719" s="228"/>
      <c r="E719" s="228"/>
      <c r="F719" s="228"/>
      <c r="G719" s="228"/>
      <c r="H719" s="228"/>
      <c r="I719" s="228"/>
      <c r="J719" s="108"/>
      <c r="K719" s="108"/>
      <c r="L719" s="128" t="str">
        <f>IF(ISBLANK(C719),"",IF(Q719=$O$9,SUMIFS('LISTA DE INVENTARIO'!$K$22:$K1520,'LISTA DE INVENTARIO'!$C$22:$C1520,C719,$Q$22:$Q1520,$O$9)-SUMIFS('SEGUIMIENTO DE INVENTARIO'!$L$21:$L1721,'SEGUIMIENTO DE INVENTARIO'!$C$21:$C1721,C719),SUMIFS('LISTA DE INVENTARIO'!$K$22:$K1520,'LISTA DE INVENTARIO'!$C$22:$C1520,C719,$Q$22:$Q1520,$O$9)-SUMIFS('SEGUIMIENTO DE INVENTARIO'!$L$21:$L1721,'SEGUIMIENTO DE INVENTARIO'!$C$21:$C1721,C719)))</f>
        <v/>
      </c>
      <c r="M719" s="106"/>
      <c r="N719" s="130" t="str">
        <f t="shared" si="24"/>
        <v xml:space="preserve"> </v>
      </c>
      <c r="O719" s="129" t="str">
        <f t="shared" si="25"/>
        <v xml:space="preserve"> </v>
      </c>
      <c r="P719" s="107"/>
      <c r="Q719" s="108"/>
      <c r="R719" s="128" t="str">
        <f ca="1"/>
        <v/>
      </c>
      <c r="S719" s="109"/>
    </row>
    <row r="720" spans="2:19" ht="18" customHeight="1">
      <c r="B720" s="104">
        <v>699</v>
      </c>
      <c r="C720" s="228"/>
      <c r="D720" s="228"/>
      <c r="E720" s="228"/>
      <c r="F720" s="228"/>
      <c r="G720" s="228"/>
      <c r="H720" s="228"/>
      <c r="I720" s="228"/>
      <c r="J720" s="108"/>
      <c r="K720" s="108"/>
      <c r="L720" s="128" t="str">
        <f>IF(ISBLANK(C720),"",IF(Q720=$O$9,SUMIFS('LISTA DE INVENTARIO'!$K$22:$K1521,'LISTA DE INVENTARIO'!$C$22:$C1521,C720,$Q$22:$Q1521,$O$9)-SUMIFS('SEGUIMIENTO DE INVENTARIO'!$L$21:$L1722,'SEGUIMIENTO DE INVENTARIO'!$C$21:$C1722,C720),SUMIFS('LISTA DE INVENTARIO'!$K$22:$K1521,'LISTA DE INVENTARIO'!$C$22:$C1521,C720,$Q$22:$Q1521,$O$9)-SUMIFS('SEGUIMIENTO DE INVENTARIO'!$L$21:$L1722,'SEGUIMIENTO DE INVENTARIO'!$C$21:$C1722,C720)))</f>
        <v/>
      </c>
      <c r="M720" s="106"/>
      <c r="N720" s="130" t="str">
        <f t="shared" si="24"/>
        <v xml:space="preserve"> </v>
      </c>
      <c r="O720" s="129" t="str">
        <f t="shared" si="25"/>
        <v xml:space="preserve"> </v>
      </c>
      <c r="P720" s="107"/>
      <c r="Q720" s="108"/>
      <c r="R720" s="128" t="str">
        <f ca="1"/>
        <v/>
      </c>
      <c r="S720" s="109"/>
    </row>
    <row r="721" spans="2:19" ht="18" customHeight="1">
      <c r="B721" s="104">
        <v>700</v>
      </c>
      <c r="C721" s="228"/>
      <c r="D721" s="228"/>
      <c r="E721" s="228"/>
      <c r="F721" s="228"/>
      <c r="G721" s="228"/>
      <c r="H721" s="228"/>
      <c r="I721" s="228"/>
      <c r="J721" s="108"/>
      <c r="K721" s="108"/>
      <c r="L721" s="128" t="str">
        <f>IF(ISBLANK(C721),"",IF(Q721=$O$9,SUMIFS('LISTA DE INVENTARIO'!$K$22:$K1522,'LISTA DE INVENTARIO'!$C$22:$C1522,C721,$Q$22:$Q1522,$O$9)-SUMIFS('SEGUIMIENTO DE INVENTARIO'!$L$21:$L1723,'SEGUIMIENTO DE INVENTARIO'!$C$21:$C1723,C721),SUMIFS('LISTA DE INVENTARIO'!$K$22:$K1522,'LISTA DE INVENTARIO'!$C$22:$C1522,C721,$Q$22:$Q1522,$O$9)-SUMIFS('SEGUIMIENTO DE INVENTARIO'!$L$21:$L1723,'SEGUIMIENTO DE INVENTARIO'!$C$21:$C1723,C721)))</f>
        <v/>
      </c>
      <c r="M721" s="106"/>
      <c r="N721" s="130" t="str">
        <f t="shared" si="24"/>
        <v xml:space="preserve"> </v>
      </c>
      <c r="O721" s="129" t="str">
        <f t="shared" si="25"/>
        <v xml:space="preserve"> </v>
      </c>
      <c r="P721" s="107"/>
      <c r="Q721" s="108"/>
      <c r="R721" s="128" t="str">
        <f ca="1"/>
        <v/>
      </c>
      <c r="S721" s="109"/>
    </row>
    <row r="722" spans="2:19" ht="18" customHeight="1">
      <c r="B722" s="104">
        <v>701</v>
      </c>
      <c r="C722" s="228"/>
      <c r="D722" s="228"/>
      <c r="E722" s="228"/>
      <c r="F722" s="228"/>
      <c r="G722" s="228"/>
      <c r="H722" s="228"/>
      <c r="I722" s="228"/>
      <c r="J722" s="108"/>
      <c r="K722" s="108"/>
      <c r="L722" s="128" t="str">
        <f>IF(ISBLANK(C722),"",IF(Q722=$O$9,SUMIFS('LISTA DE INVENTARIO'!$K$22:$K1523,'LISTA DE INVENTARIO'!$C$22:$C1523,C722,$Q$22:$Q1523,$O$9)-SUMIFS('SEGUIMIENTO DE INVENTARIO'!$L$21:$L1724,'SEGUIMIENTO DE INVENTARIO'!$C$21:$C1724,C722),SUMIFS('LISTA DE INVENTARIO'!$K$22:$K1523,'LISTA DE INVENTARIO'!$C$22:$C1523,C722,$Q$22:$Q1523,$O$9)-SUMIFS('SEGUIMIENTO DE INVENTARIO'!$L$21:$L1724,'SEGUIMIENTO DE INVENTARIO'!$C$21:$C1724,C722)))</f>
        <v/>
      </c>
      <c r="M722" s="106"/>
      <c r="N722" s="130" t="str">
        <f t="shared" si="24"/>
        <v xml:space="preserve"> </v>
      </c>
      <c r="O722" s="129" t="str">
        <f t="shared" si="25"/>
        <v xml:space="preserve"> </v>
      </c>
      <c r="P722" s="107"/>
      <c r="Q722" s="108"/>
      <c r="R722" s="128" t="str">
        <f ca="1"/>
        <v/>
      </c>
      <c r="S722" s="109"/>
    </row>
    <row r="723" spans="2:19" ht="18" customHeight="1">
      <c r="B723" s="104">
        <v>702</v>
      </c>
      <c r="C723" s="228"/>
      <c r="D723" s="228"/>
      <c r="E723" s="228"/>
      <c r="F723" s="228"/>
      <c r="G723" s="228"/>
      <c r="H723" s="228"/>
      <c r="I723" s="228"/>
      <c r="J723" s="108"/>
      <c r="K723" s="108"/>
      <c r="L723" s="128" t="str">
        <f>IF(ISBLANK(C723),"",IF(Q723=$O$9,SUMIFS('LISTA DE INVENTARIO'!$K$22:$K1524,'LISTA DE INVENTARIO'!$C$22:$C1524,C723,$Q$22:$Q1524,$O$9)-SUMIFS('SEGUIMIENTO DE INVENTARIO'!$L$21:$L1725,'SEGUIMIENTO DE INVENTARIO'!$C$21:$C1725,C723),SUMIFS('LISTA DE INVENTARIO'!$K$22:$K1524,'LISTA DE INVENTARIO'!$C$22:$C1524,C723,$Q$22:$Q1524,$O$9)-SUMIFS('SEGUIMIENTO DE INVENTARIO'!$L$21:$L1725,'SEGUIMIENTO DE INVENTARIO'!$C$21:$C1725,C723)))</f>
        <v/>
      </c>
      <c r="M723" s="106"/>
      <c r="N723" s="130" t="str">
        <f t="shared" si="24"/>
        <v xml:space="preserve"> </v>
      </c>
      <c r="O723" s="129" t="str">
        <f t="shared" si="25"/>
        <v xml:space="preserve"> </v>
      </c>
      <c r="P723" s="107"/>
      <c r="Q723" s="108"/>
      <c r="R723" s="128" t="str">
        <f ca="1"/>
        <v/>
      </c>
      <c r="S723" s="109"/>
    </row>
    <row r="724" spans="2:19" ht="18" customHeight="1">
      <c r="B724" s="104">
        <v>703</v>
      </c>
      <c r="C724" s="228"/>
      <c r="D724" s="228"/>
      <c r="E724" s="228"/>
      <c r="F724" s="228"/>
      <c r="G724" s="228"/>
      <c r="H724" s="228"/>
      <c r="I724" s="228"/>
      <c r="J724" s="108"/>
      <c r="K724" s="108"/>
      <c r="L724" s="128" t="str">
        <f>IF(ISBLANK(C724),"",IF(Q724=$O$9,SUMIFS('LISTA DE INVENTARIO'!$K$22:$K1525,'LISTA DE INVENTARIO'!$C$22:$C1525,C724,$Q$22:$Q1525,$O$9)-SUMIFS('SEGUIMIENTO DE INVENTARIO'!$L$21:$L1726,'SEGUIMIENTO DE INVENTARIO'!$C$21:$C1726,C724),SUMIFS('LISTA DE INVENTARIO'!$K$22:$K1525,'LISTA DE INVENTARIO'!$C$22:$C1525,C724,$Q$22:$Q1525,$O$9)-SUMIFS('SEGUIMIENTO DE INVENTARIO'!$L$21:$L1726,'SEGUIMIENTO DE INVENTARIO'!$C$21:$C1726,C724)))</f>
        <v/>
      </c>
      <c r="M724" s="106"/>
      <c r="N724" s="130" t="str">
        <f t="shared" si="24"/>
        <v xml:space="preserve"> </v>
      </c>
      <c r="O724" s="129" t="str">
        <f t="shared" si="25"/>
        <v xml:space="preserve"> </v>
      </c>
      <c r="P724" s="107"/>
      <c r="Q724" s="108"/>
      <c r="R724" s="128" t="str">
        <f ca="1"/>
        <v/>
      </c>
      <c r="S724" s="109"/>
    </row>
    <row r="725" spans="2:19" ht="18" customHeight="1">
      <c r="B725" s="104">
        <v>704</v>
      </c>
      <c r="C725" s="228"/>
      <c r="D725" s="228"/>
      <c r="E725" s="228"/>
      <c r="F725" s="228"/>
      <c r="G725" s="228"/>
      <c r="H725" s="228"/>
      <c r="I725" s="228"/>
      <c r="J725" s="108"/>
      <c r="K725" s="108"/>
      <c r="L725" s="128" t="str">
        <f>IF(ISBLANK(C725),"",IF(Q725=$O$9,SUMIFS('LISTA DE INVENTARIO'!$K$22:$K1526,'LISTA DE INVENTARIO'!$C$22:$C1526,C725,$Q$22:$Q1526,$O$9)-SUMIFS('SEGUIMIENTO DE INVENTARIO'!$L$21:$L1727,'SEGUIMIENTO DE INVENTARIO'!$C$21:$C1727,C725),SUMIFS('LISTA DE INVENTARIO'!$K$22:$K1526,'LISTA DE INVENTARIO'!$C$22:$C1526,C725,$Q$22:$Q1526,$O$9)-SUMIFS('SEGUIMIENTO DE INVENTARIO'!$L$21:$L1727,'SEGUIMIENTO DE INVENTARIO'!$C$21:$C1727,C725)))</f>
        <v/>
      </c>
      <c r="M725" s="106"/>
      <c r="N725" s="130" t="str">
        <f t="shared" si="24"/>
        <v xml:space="preserve"> </v>
      </c>
      <c r="O725" s="129" t="str">
        <f t="shared" si="25"/>
        <v xml:space="preserve"> </v>
      </c>
      <c r="P725" s="107"/>
      <c r="Q725" s="108"/>
      <c r="R725" s="128" t="str">
        <f ca="1"/>
        <v/>
      </c>
      <c r="S725" s="109"/>
    </row>
    <row r="726" spans="2:19" s="101" customFormat="1" ht="18" customHeight="1">
      <c r="B726" s="104">
        <v>705</v>
      </c>
      <c r="C726" s="228"/>
      <c r="D726" s="228"/>
      <c r="E726" s="228"/>
      <c r="F726" s="228"/>
      <c r="G726" s="228"/>
      <c r="H726" s="228"/>
      <c r="I726" s="228"/>
      <c r="J726" s="108"/>
      <c r="K726" s="108"/>
      <c r="L726" s="128" t="str">
        <f>IF(ISBLANK(C726),"",IF(Q726=$O$9,SUMIFS('LISTA DE INVENTARIO'!$K$22:$K1527,'LISTA DE INVENTARIO'!$C$22:$C1527,C726,$Q$22:$Q1527,$O$9)-SUMIFS('SEGUIMIENTO DE INVENTARIO'!$L$21:$L1728,'SEGUIMIENTO DE INVENTARIO'!$C$21:$C1728,C726),SUMIFS('LISTA DE INVENTARIO'!$K$22:$K1527,'LISTA DE INVENTARIO'!$C$22:$C1527,C726,$Q$22:$Q1527,$O$9)-SUMIFS('SEGUIMIENTO DE INVENTARIO'!$L$21:$L1728,'SEGUIMIENTO DE INVENTARIO'!$C$21:$C1728,C726)))</f>
        <v/>
      </c>
      <c r="M726" s="106"/>
      <c r="N726" s="130" t="str">
        <f t="shared" si="24"/>
        <v xml:space="preserve"> </v>
      </c>
      <c r="O726" s="129" t="str">
        <f t="shared" si="25"/>
        <v xml:space="preserve"> </v>
      </c>
      <c r="P726" s="107"/>
      <c r="Q726" s="108"/>
      <c r="R726" s="128" t="str">
        <f ca="1"/>
        <v/>
      </c>
      <c r="S726" s="109"/>
    </row>
    <row r="727" spans="2:19" s="101" customFormat="1" ht="18" customHeight="1">
      <c r="B727" s="104">
        <v>706</v>
      </c>
      <c r="C727" s="228"/>
      <c r="D727" s="228"/>
      <c r="E727" s="228"/>
      <c r="F727" s="228"/>
      <c r="G727" s="228"/>
      <c r="H727" s="228"/>
      <c r="I727" s="228"/>
      <c r="J727" s="108"/>
      <c r="K727" s="108"/>
      <c r="L727" s="128" t="str">
        <f>IF(ISBLANK(C727),"",IF(Q727=$O$9,SUMIFS('LISTA DE INVENTARIO'!$K$22:$K1528,'LISTA DE INVENTARIO'!$C$22:$C1528,C727,$Q$22:$Q1528,$O$9)-SUMIFS('SEGUIMIENTO DE INVENTARIO'!$L$21:$L1729,'SEGUIMIENTO DE INVENTARIO'!$C$21:$C1729,C727),SUMIFS('LISTA DE INVENTARIO'!$K$22:$K1528,'LISTA DE INVENTARIO'!$C$22:$C1528,C727,$Q$22:$Q1528,$O$9)-SUMIFS('SEGUIMIENTO DE INVENTARIO'!$L$21:$L1729,'SEGUIMIENTO DE INVENTARIO'!$C$21:$C1729,C727)))</f>
        <v/>
      </c>
      <c r="M727" s="106"/>
      <c r="N727" s="130" t="str">
        <f t="shared" si="24"/>
        <v xml:space="preserve"> </v>
      </c>
      <c r="O727" s="129" t="str">
        <f t="shared" si="25"/>
        <v xml:space="preserve"> </v>
      </c>
      <c r="P727" s="107"/>
      <c r="Q727" s="108"/>
      <c r="R727" s="128" t="str">
        <f ca="1"/>
        <v/>
      </c>
      <c r="S727" s="109"/>
    </row>
    <row r="728" spans="2:19" s="101" customFormat="1" ht="18" customHeight="1">
      <c r="B728" s="104">
        <v>707</v>
      </c>
      <c r="C728" s="228"/>
      <c r="D728" s="228"/>
      <c r="E728" s="228"/>
      <c r="F728" s="228"/>
      <c r="G728" s="228"/>
      <c r="H728" s="228"/>
      <c r="I728" s="228"/>
      <c r="J728" s="108"/>
      <c r="K728" s="108"/>
      <c r="L728" s="128" t="str">
        <f>IF(ISBLANK(C728),"",IF(Q728=$O$9,SUMIFS('LISTA DE INVENTARIO'!$K$22:$K1529,'LISTA DE INVENTARIO'!$C$22:$C1529,C728,$Q$22:$Q1529,$O$9)-SUMIFS('SEGUIMIENTO DE INVENTARIO'!$L$21:$L1730,'SEGUIMIENTO DE INVENTARIO'!$C$21:$C1730,C728),SUMIFS('LISTA DE INVENTARIO'!$K$22:$K1529,'LISTA DE INVENTARIO'!$C$22:$C1529,C728,$Q$22:$Q1529,$O$9)-SUMIFS('SEGUIMIENTO DE INVENTARIO'!$L$21:$L1730,'SEGUIMIENTO DE INVENTARIO'!$C$21:$C1730,C728)))</f>
        <v/>
      </c>
      <c r="M728" s="106"/>
      <c r="N728" s="130" t="str">
        <f t="shared" si="24"/>
        <v xml:space="preserve"> </v>
      </c>
      <c r="O728" s="129" t="str">
        <f t="shared" si="25"/>
        <v xml:space="preserve"> </v>
      </c>
      <c r="P728" s="107"/>
      <c r="Q728" s="108"/>
      <c r="R728" s="128" t="str">
        <f ca="1"/>
        <v/>
      </c>
      <c r="S728" s="109"/>
    </row>
    <row r="729" spans="2:19" s="101" customFormat="1" ht="18" customHeight="1">
      <c r="B729" s="104">
        <v>708</v>
      </c>
      <c r="C729" s="228"/>
      <c r="D729" s="228"/>
      <c r="E729" s="228"/>
      <c r="F729" s="228"/>
      <c r="G729" s="228"/>
      <c r="H729" s="228"/>
      <c r="I729" s="228"/>
      <c r="J729" s="108"/>
      <c r="K729" s="108"/>
      <c r="L729" s="128" t="str">
        <f>IF(ISBLANK(C729),"",IF(Q729=$O$9,SUMIFS('LISTA DE INVENTARIO'!$K$22:$K1530,'LISTA DE INVENTARIO'!$C$22:$C1530,C729,$Q$22:$Q1530,$O$9)-SUMIFS('SEGUIMIENTO DE INVENTARIO'!$L$21:$L1731,'SEGUIMIENTO DE INVENTARIO'!$C$21:$C1731,C729),SUMIFS('LISTA DE INVENTARIO'!$K$22:$K1530,'LISTA DE INVENTARIO'!$C$22:$C1530,C729,$Q$22:$Q1530,$O$9)-SUMIFS('SEGUIMIENTO DE INVENTARIO'!$L$21:$L1731,'SEGUIMIENTO DE INVENTARIO'!$C$21:$C1731,C729)))</f>
        <v/>
      </c>
      <c r="M729" s="106"/>
      <c r="N729" s="130" t="str">
        <f t="shared" si="24"/>
        <v xml:space="preserve"> </v>
      </c>
      <c r="O729" s="129" t="str">
        <f t="shared" si="25"/>
        <v xml:space="preserve"> </v>
      </c>
      <c r="P729" s="107"/>
      <c r="Q729" s="108"/>
      <c r="R729" s="128" t="str">
        <f ca="1"/>
        <v/>
      </c>
      <c r="S729" s="109"/>
    </row>
    <row r="730" spans="2:19" s="101" customFormat="1" ht="18" customHeight="1">
      <c r="B730" s="104">
        <v>709</v>
      </c>
      <c r="C730" s="228"/>
      <c r="D730" s="228"/>
      <c r="E730" s="228"/>
      <c r="F730" s="228"/>
      <c r="G730" s="228"/>
      <c r="H730" s="228"/>
      <c r="I730" s="228"/>
      <c r="J730" s="108"/>
      <c r="K730" s="108"/>
      <c r="L730" s="128" t="str">
        <f>IF(ISBLANK(C730),"",IF(Q730=$O$9,SUMIFS('LISTA DE INVENTARIO'!$K$22:$K1531,'LISTA DE INVENTARIO'!$C$22:$C1531,C730,$Q$22:$Q1531,$O$9)-SUMIFS('SEGUIMIENTO DE INVENTARIO'!$L$21:$L1732,'SEGUIMIENTO DE INVENTARIO'!$C$21:$C1732,C730),SUMIFS('LISTA DE INVENTARIO'!$K$22:$K1531,'LISTA DE INVENTARIO'!$C$22:$C1531,C730,$Q$22:$Q1531,$O$9)-SUMIFS('SEGUIMIENTO DE INVENTARIO'!$L$21:$L1732,'SEGUIMIENTO DE INVENTARIO'!$C$21:$C1732,C730)))</f>
        <v/>
      </c>
      <c r="M730" s="106"/>
      <c r="N730" s="130" t="str">
        <f t="shared" si="24"/>
        <v xml:space="preserve"> </v>
      </c>
      <c r="O730" s="129" t="str">
        <f t="shared" si="25"/>
        <v xml:space="preserve"> </v>
      </c>
      <c r="P730" s="107"/>
      <c r="Q730" s="108"/>
      <c r="R730" s="128" t="str">
        <f ca="1"/>
        <v/>
      </c>
      <c r="S730" s="109"/>
    </row>
    <row r="731" spans="2:19" s="101" customFormat="1" ht="18" customHeight="1">
      <c r="B731" s="104">
        <v>710</v>
      </c>
      <c r="C731" s="228"/>
      <c r="D731" s="228"/>
      <c r="E731" s="228"/>
      <c r="F731" s="228"/>
      <c r="G731" s="228"/>
      <c r="H731" s="228"/>
      <c r="I731" s="228"/>
      <c r="J731" s="108"/>
      <c r="K731" s="108"/>
      <c r="L731" s="128" t="str">
        <f>IF(ISBLANK(C731),"",IF(Q731=$O$9,SUMIFS('LISTA DE INVENTARIO'!$K$22:$K1532,'LISTA DE INVENTARIO'!$C$22:$C1532,C731,$Q$22:$Q1532,$O$9)-SUMIFS('SEGUIMIENTO DE INVENTARIO'!$L$21:$L1733,'SEGUIMIENTO DE INVENTARIO'!$C$21:$C1733,C731),SUMIFS('LISTA DE INVENTARIO'!$K$22:$K1532,'LISTA DE INVENTARIO'!$C$22:$C1532,C731,$Q$22:$Q1532,$O$9)-SUMIFS('SEGUIMIENTO DE INVENTARIO'!$L$21:$L1733,'SEGUIMIENTO DE INVENTARIO'!$C$21:$C1733,C731)))</f>
        <v/>
      </c>
      <c r="M731" s="106"/>
      <c r="N731" s="130" t="str">
        <f t="shared" si="24"/>
        <v xml:space="preserve"> </v>
      </c>
      <c r="O731" s="129" t="str">
        <f t="shared" si="25"/>
        <v xml:space="preserve"> </v>
      </c>
      <c r="P731" s="107"/>
      <c r="Q731" s="108"/>
      <c r="R731" s="128" t="str">
        <f ca="1"/>
        <v/>
      </c>
      <c r="S731" s="109"/>
    </row>
    <row r="732" spans="2:19" s="101" customFormat="1" ht="18" customHeight="1">
      <c r="B732" s="104">
        <v>711</v>
      </c>
      <c r="C732" s="228"/>
      <c r="D732" s="228"/>
      <c r="E732" s="228"/>
      <c r="F732" s="228"/>
      <c r="G732" s="228"/>
      <c r="H732" s="228"/>
      <c r="I732" s="228"/>
      <c r="J732" s="108"/>
      <c r="K732" s="108"/>
      <c r="L732" s="128" t="str">
        <f>IF(ISBLANK(C732),"",IF(Q732=$O$9,SUMIFS('LISTA DE INVENTARIO'!$K$22:$K1533,'LISTA DE INVENTARIO'!$C$22:$C1533,C732,$Q$22:$Q1533,$O$9)-SUMIFS('SEGUIMIENTO DE INVENTARIO'!$L$21:$L1734,'SEGUIMIENTO DE INVENTARIO'!$C$21:$C1734,C732),SUMIFS('LISTA DE INVENTARIO'!$K$22:$K1533,'LISTA DE INVENTARIO'!$C$22:$C1533,C732,$Q$22:$Q1533,$O$9)-SUMIFS('SEGUIMIENTO DE INVENTARIO'!$L$21:$L1734,'SEGUIMIENTO DE INVENTARIO'!$C$21:$C1734,C732)))</f>
        <v/>
      </c>
      <c r="M732" s="106"/>
      <c r="N732" s="130" t="str">
        <f t="shared" si="24"/>
        <v xml:space="preserve"> </v>
      </c>
      <c r="O732" s="129" t="str">
        <f t="shared" si="25"/>
        <v xml:space="preserve"> </v>
      </c>
      <c r="P732" s="107"/>
      <c r="Q732" s="108"/>
      <c r="R732" s="128" t="str">
        <f ca="1"/>
        <v/>
      </c>
      <c r="S732" s="109"/>
    </row>
    <row r="733" spans="2:19" s="101" customFormat="1" ht="18" customHeight="1">
      <c r="B733" s="104">
        <v>712</v>
      </c>
      <c r="C733" s="228"/>
      <c r="D733" s="228"/>
      <c r="E733" s="228"/>
      <c r="F733" s="228"/>
      <c r="G733" s="228"/>
      <c r="H733" s="228"/>
      <c r="I733" s="228"/>
      <c r="J733" s="108"/>
      <c r="K733" s="108"/>
      <c r="L733" s="128" t="str">
        <f>IF(ISBLANK(C733),"",IF(Q733=$O$9,SUMIFS('LISTA DE INVENTARIO'!$K$22:$K1534,'LISTA DE INVENTARIO'!$C$22:$C1534,C733,$Q$22:$Q1534,$O$9)-SUMIFS('SEGUIMIENTO DE INVENTARIO'!$L$21:$L1735,'SEGUIMIENTO DE INVENTARIO'!$C$21:$C1735,C733),SUMIFS('LISTA DE INVENTARIO'!$K$22:$K1534,'LISTA DE INVENTARIO'!$C$22:$C1534,C733,$Q$22:$Q1534,$O$9)-SUMIFS('SEGUIMIENTO DE INVENTARIO'!$L$21:$L1735,'SEGUIMIENTO DE INVENTARIO'!$C$21:$C1735,C733)))</f>
        <v/>
      </c>
      <c r="M733" s="106"/>
      <c r="N733" s="130" t="str">
        <f t="shared" ref="N733:N787" si="26">IF(ISBLANK(C733)," ",K733*M733)</f>
        <v xml:space="preserve"> </v>
      </c>
      <c r="O733" s="129" t="str">
        <f t="shared" ref="O733:O787" si="27">IF(ISBLANK(C733)," ",K733*M733+O732)</f>
        <v xml:space="preserve"> </v>
      </c>
      <c r="P733" s="107"/>
      <c r="Q733" s="108"/>
      <c r="R733" s="128" t="str">
        <f ca="1"/>
        <v/>
      </c>
      <c r="S733" s="109"/>
    </row>
    <row r="734" spans="2:19" s="101" customFormat="1" ht="18" customHeight="1">
      <c r="B734" s="104">
        <v>713</v>
      </c>
      <c r="C734" s="228"/>
      <c r="D734" s="228"/>
      <c r="E734" s="228"/>
      <c r="F734" s="228"/>
      <c r="G734" s="228"/>
      <c r="H734" s="228"/>
      <c r="I734" s="228"/>
      <c r="J734" s="108"/>
      <c r="K734" s="108"/>
      <c r="L734" s="128" t="str">
        <f>IF(ISBLANK(C734),"",IF(Q734=$O$9,SUMIFS('LISTA DE INVENTARIO'!$K$22:$K1535,'LISTA DE INVENTARIO'!$C$22:$C1535,C734,$Q$22:$Q1535,$O$9)-SUMIFS('SEGUIMIENTO DE INVENTARIO'!$L$21:$L1736,'SEGUIMIENTO DE INVENTARIO'!$C$21:$C1736,C734),SUMIFS('LISTA DE INVENTARIO'!$K$22:$K1535,'LISTA DE INVENTARIO'!$C$22:$C1535,C734,$Q$22:$Q1535,$O$9)-SUMIFS('SEGUIMIENTO DE INVENTARIO'!$L$21:$L1736,'SEGUIMIENTO DE INVENTARIO'!$C$21:$C1736,C734)))</f>
        <v/>
      </c>
      <c r="M734" s="106"/>
      <c r="N734" s="130" t="str">
        <f t="shared" si="26"/>
        <v xml:space="preserve"> </v>
      </c>
      <c r="O734" s="129" t="str">
        <f t="shared" si="27"/>
        <v xml:space="preserve"> </v>
      </c>
      <c r="P734" s="107"/>
      <c r="Q734" s="108"/>
      <c r="R734" s="128" t="str">
        <f ca="1"/>
        <v/>
      </c>
      <c r="S734" s="109"/>
    </row>
    <row r="735" spans="2:19" s="101" customFormat="1" ht="18" customHeight="1">
      <c r="B735" s="104">
        <v>714</v>
      </c>
      <c r="C735" s="228"/>
      <c r="D735" s="228"/>
      <c r="E735" s="228"/>
      <c r="F735" s="228"/>
      <c r="G735" s="228"/>
      <c r="H735" s="228"/>
      <c r="I735" s="228"/>
      <c r="J735" s="108"/>
      <c r="K735" s="108"/>
      <c r="L735" s="128" t="str">
        <f>IF(ISBLANK(C735),"",IF(Q735=$O$9,SUMIFS('LISTA DE INVENTARIO'!$K$22:$K1536,'LISTA DE INVENTARIO'!$C$22:$C1536,C735,$Q$22:$Q1536,$O$9)-SUMIFS('SEGUIMIENTO DE INVENTARIO'!$L$21:$L1737,'SEGUIMIENTO DE INVENTARIO'!$C$21:$C1737,C735),SUMIFS('LISTA DE INVENTARIO'!$K$22:$K1536,'LISTA DE INVENTARIO'!$C$22:$C1536,C735,$Q$22:$Q1536,$O$9)-SUMIFS('SEGUIMIENTO DE INVENTARIO'!$L$21:$L1737,'SEGUIMIENTO DE INVENTARIO'!$C$21:$C1737,C735)))</f>
        <v/>
      </c>
      <c r="M735" s="106"/>
      <c r="N735" s="130" t="str">
        <f t="shared" si="26"/>
        <v xml:space="preserve"> </v>
      </c>
      <c r="O735" s="129" t="str">
        <f t="shared" si="27"/>
        <v xml:space="preserve"> </v>
      </c>
      <c r="P735" s="107"/>
      <c r="Q735" s="108"/>
      <c r="R735" s="128" t="str">
        <f ca="1"/>
        <v/>
      </c>
      <c r="S735" s="109"/>
    </row>
    <row r="736" spans="2:19" s="101" customFormat="1" ht="18" customHeight="1">
      <c r="B736" s="104">
        <v>715</v>
      </c>
      <c r="C736" s="228"/>
      <c r="D736" s="228"/>
      <c r="E736" s="228"/>
      <c r="F736" s="228"/>
      <c r="G736" s="228"/>
      <c r="H736" s="228"/>
      <c r="I736" s="228"/>
      <c r="J736" s="108"/>
      <c r="K736" s="108"/>
      <c r="L736" s="128" t="str">
        <f>IF(ISBLANK(C736),"",IF(Q736=$O$9,SUMIFS('LISTA DE INVENTARIO'!$K$22:$K1537,'LISTA DE INVENTARIO'!$C$22:$C1537,C736,$Q$22:$Q1537,$O$9)-SUMIFS('SEGUIMIENTO DE INVENTARIO'!$L$21:$L1738,'SEGUIMIENTO DE INVENTARIO'!$C$21:$C1738,C736),SUMIFS('LISTA DE INVENTARIO'!$K$22:$K1537,'LISTA DE INVENTARIO'!$C$22:$C1537,C736,$Q$22:$Q1537,$O$9)-SUMIFS('SEGUIMIENTO DE INVENTARIO'!$L$21:$L1738,'SEGUIMIENTO DE INVENTARIO'!$C$21:$C1738,C736)))</f>
        <v/>
      </c>
      <c r="M736" s="106"/>
      <c r="N736" s="130" t="str">
        <f t="shared" si="26"/>
        <v xml:space="preserve"> </v>
      </c>
      <c r="O736" s="129" t="str">
        <f t="shared" si="27"/>
        <v xml:space="preserve"> </v>
      </c>
      <c r="P736" s="107"/>
      <c r="Q736" s="108"/>
      <c r="R736" s="128" t="str">
        <f ca="1"/>
        <v/>
      </c>
      <c r="S736" s="109"/>
    </row>
    <row r="737" spans="2:19" s="101" customFormat="1" ht="18" customHeight="1">
      <c r="B737" s="104">
        <v>716</v>
      </c>
      <c r="C737" s="228"/>
      <c r="D737" s="228"/>
      <c r="E737" s="228"/>
      <c r="F737" s="228"/>
      <c r="G737" s="228"/>
      <c r="H737" s="228"/>
      <c r="I737" s="228"/>
      <c r="J737" s="108"/>
      <c r="K737" s="108"/>
      <c r="L737" s="128" t="str">
        <f>IF(ISBLANK(C737),"",IF(Q737=$O$9,SUMIFS('LISTA DE INVENTARIO'!$K$22:$K1538,'LISTA DE INVENTARIO'!$C$22:$C1538,C737,$Q$22:$Q1538,$O$9)-SUMIFS('SEGUIMIENTO DE INVENTARIO'!$L$21:$L1739,'SEGUIMIENTO DE INVENTARIO'!$C$21:$C1739,C737),SUMIFS('LISTA DE INVENTARIO'!$K$22:$K1538,'LISTA DE INVENTARIO'!$C$22:$C1538,C737,$Q$22:$Q1538,$O$9)-SUMIFS('SEGUIMIENTO DE INVENTARIO'!$L$21:$L1739,'SEGUIMIENTO DE INVENTARIO'!$C$21:$C1739,C737)))</f>
        <v/>
      </c>
      <c r="M737" s="106"/>
      <c r="N737" s="130" t="str">
        <f t="shared" si="26"/>
        <v xml:space="preserve"> </v>
      </c>
      <c r="O737" s="129" t="str">
        <f t="shared" si="27"/>
        <v xml:space="preserve"> </v>
      </c>
      <c r="P737" s="107"/>
      <c r="Q737" s="108"/>
      <c r="R737" s="128" t="str">
        <f ca="1"/>
        <v/>
      </c>
      <c r="S737" s="109"/>
    </row>
    <row r="738" spans="2:19" s="101" customFormat="1" ht="18" customHeight="1">
      <c r="B738" s="104">
        <v>717</v>
      </c>
      <c r="C738" s="228"/>
      <c r="D738" s="228"/>
      <c r="E738" s="228"/>
      <c r="F738" s="228"/>
      <c r="G738" s="228"/>
      <c r="H738" s="228"/>
      <c r="I738" s="228"/>
      <c r="J738" s="108"/>
      <c r="K738" s="108"/>
      <c r="L738" s="128" t="str">
        <f>IF(ISBLANK(C738),"",IF(Q738=$O$9,SUMIFS('LISTA DE INVENTARIO'!$K$22:$K1539,'LISTA DE INVENTARIO'!$C$22:$C1539,C738,$Q$22:$Q1539,$O$9)-SUMIFS('SEGUIMIENTO DE INVENTARIO'!$L$21:$L1740,'SEGUIMIENTO DE INVENTARIO'!$C$21:$C1740,C738),SUMIFS('LISTA DE INVENTARIO'!$K$22:$K1539,'LISTA DE INVENTARIO'!$C$22:$C1539,C738,$Q$22:$Q1539,$O$9)-SUMIFS('SEGUIMIENTO DE INVENTARIO'!$L$21:$L1740,'SEGUIMIENTO DE INVENTARIO'!$C$21:$C1740,C738)))</f>
        <v/>
      </c>
      <c r="M738" s="106"/>
      <c r="N738" s="130" t="str">
        <f t="shared" si="26"/>
        <v xml:space="preserve"> </v>
      </c>
      <c r="O738" s="129" t="str">
        <f t="shared" si="27"/>
        <v xml:space="preserve"> </v>
      </c>
      <c r="P738" s="107"/>
      <c r="Q738" s="108"/>
      <c r="R738" s="128" t="str">
        <f ca="1"/>
        <v/>
      </c>
      <c r="S738" s="109"/>
    </row>
    <row r="739" spans="2:19" s="101" customFormat="1" ht="18" customHeight="1">
      <c r="B739" s="104">
        <v>718</v>
      </c>
      <c r="C739" s="228"/>
      <c r="D739" s="228"/>
      <c r="E739" s="228"/>
      <c r="F739" s="228"/>
      <c r="G739" s="228"/>
      <c r="H739" s="228"/>
      <c r="I739" s="228"/>
      <c r="J739" s="108"/>
      <c r="K739" s="108"/>
      <c r="L739" s="128" t="str">
        <f>IF(ISBLANK(C739),"",IF(Q739=$O$9,SUMIFS('LISTA DE INVENTARIO'!$K$22:$K1540,'LISTA DE INVENTARIO'!$C$22:$C1540,C739,$Q$22:$Q1540,$O$9)-SUMIFS('SEGUIMIENTO DE INVENTARIO'!$L$21:$L1741,'SEGUIMIENTO DE INVENTARIO'!$C$21:$C1741,C739),SUMIFS('LISTA DE INVENTARIO'!$K$22:$K1540,'LISTA DE INVENTARIO'!$C$22:$C1540,C739,$Q$22:$Q1540,$O$9)-SUMIFS('SEGUIMIENTO DE INVENTARIO'!$L$21:$L1741,'SEGUIMIENTO DE INVENTARIO'!$C$21:$C1741,C739)))</f>
        <v/>
      </c>
      <c r="M739" s="106"/>
      <c r="N739" s="130" t="str">
        <f t="shared" si="26"/>
        <v xml:space="preserve"> </v>
      </c>
      <c r="O739" s="129" t="str">
        <f t="shared" si="27"/>
        <v xml:space="preserve"> </v>
      </c>
      <c r="P739" s="107"/>
      <c r="Q739" s="108"/>
      <c r="R739" s="128" t="str">
        <f ca="1"/>
        <v/>
      </c>
      <c r="S739" s="109"/>
    </row>
    <row r="740" spans="2:19" s="101" customFormat="1" ht="18" customHeight="1">
      <c r="B740" s="104">
        <v>719</v>
      </c>
      <c r="C740" s="228"/>
      <c r="D740" s="228"/>
      <c r="E740" s="228"/>
      <c r="F740" s="228"/>
      <c r="G740" s="228"/>
      <c r="H740" s="228"/>
      <c r="I740" s="228"/>
      <c r="J740" s="108"/>
      <c r="K740" s="108"/>
      <c r="L740" s="128" t="str">
        <f>IF(ISBLANK(C740),"",IF(Q740=$O$9,SUMIFS('LISTA DE INVENTARIO'!$K$22:$K1541,'LISTA DE INVENTARIO'!$C$22:$C1541,C740,$Q$22:$Q1541,$O$9)-SUMIFS('SEGUIMIENTO DE INVENTARIO'!$L$21:$L1742,'SEGUIMIENTO DE INVENTARIO'!$C$21:$C1742,C740),SUMIFS('LISTA DE INVENTARIO'!$K$22:$K1541,'LISTA DE INVENTARIO'!$C$22:$C1541,C740,$Q$22:$Q1541,$O$9)-SUMIFS('SEGUIMIENTO DE INVENTARIO'!$L$21:$L1742,'SEGUIMIENTO DE INVENTARIO'!$C$21:$C1742,C740)))</f>
        <v/>
      </c>
      <c r="M740" s="106"/>
      <c r="N740" s="130" t="str">
        <f t="shared" si="26"/>
        <v xml:space="preserve"> </v>
      </c>
      <c r="O740" s="129" t="str">
        <f t="shared" si="27"/>
        <v xml:space="preserve"> </v>
      </c>
      <c r="P740" s="107"/>
      <c r="Q740" s="108"/>
      <c r="R740" s="128" t="str">
        <f ca="1"/>
        <v/>
      </c>
      <c r="S740" s="109"/>
    </row>
    <row r="741" spans="2:19" s="101" customFormat="1" ht="18" customHeight="1">
      <c r="B741" s="104">
        <v>720</v>
      </c>
      <c r="C741" s="228"/>
      <c r="D741" s="228"/>
      <c r="E741" s="228"/>
      <c r="F741" s="228"/>
      <c r="G741" s="228"/>
      <c r="H741" s="228"/>
      <c r="I741" s="228"/>
      <c r="J741" s="108"/>
      <c r="K741" s="108"/>
      <c r="L741" s="128" t="str">
        <f>IF(ISBLANK(C741),"",IF(Q741=$O$9,SUMIFS('LISTA DE INVENTARIO'!$K$22:$K1542,'LISTA DE INVENTARIO'!$C$22:$C1542,C741,$Q$22:$Q1542,$O$9)-SUMIFS('SEGUIMIENTO DE INVENTARIO'!$L$21:$L1743,'SEGUIMIENTO DE INVENTARIO'!$C$21:$C1743,C741),SUMIFS('LISTA DE INVENTARIO'!$K$22:$K1542,'LISTA DE INVENTARIO'!$C$22:$C1542,C741,$Q$22:$Q1542,$O$9)-SUMIFS('SEGUIMIENTO DE INVENTARIO'!$L$21:$L1743,'SEGUIMIENTO DE INVENTARIO'!$C$21:$C1743,C741)))</f>
        <v/>
      </c>
      <c r="M741" s="106"/>
      <c r="N741" s="130" t="str">
        <f t="shared" si="26"/>
        <v xml:space="preserve"> </v>
      </c>
      <c r="O741" s="129" t="str">
        <f t="shared" si="27"/>
        <v xml:space="preserve"> </v>
      </c>
      <c r="P741" s="107"/>
      <c r="Q741" s="108"/>
      <c r="R741" s="128" t="str">
        <f ca="1"/>
        <v/>
      </c>
      <c r="S741" s="109"/>
    </row>
    <row r="742" spans="2:19" s="101" customFormat="1" ht="18" customHeight="1">
      <c r="B742" s="104">
        <v>721</v>
      </c>
      <c r="C742" s="228"/>
      <c r="D742" s="228"/>
      <c r="E742" s="228"/>
      <c r="F742" s="228"/>
      <c r="G742" s="228"/>
      <c r="H742" s="228"/>
      <c r="I742" s="228"/>
      <c r="J742" s="108"/>
      <c r="K742" s="108"/>
      <c r="L742" s="128" t="str">
        <f>IF(ISBLANK(C742),"",IF(Q742=$O$9,SUMIFS('LISTA DE INVENTARIO'!$K$22:$K1543,'LISTA DE INVENTARIO'!$C$22:$C1543,C742,$Q$22:$Q1543,$O$9)-SUMIFS('SEGUIMIENTO DE INVENTARIO'!$L$21:$L1744,'SEGUIMIENTO DE INVENTARIO'!$C$21:$C1744,C742),SUMIFS('LISTA DE INVENTARIO'!$K$22:$K1543,'LISTA DE INVENTARIO'!$C$22:$C1543,C742,$Q$22:$Q1543,$O$9)-SUMIFS('SEGUIMIENTO DE INVENTARIO'!$L$21:$L1744,'SEGUIMIENTO DE INVENTARIO'!$C$21:$C1744,C742)))</f>
        <v/>
      </c>
      <c r="M742" s="106"/>
      <c r="N742" s="130" t="str">
        <f t="shared" si="26"/>
        <v xml:space="preserve"> </v>
      </c>
      <c r="O742" s="129" t="str">
        <f t="shared" si="27"/>
        <v xml:space="preserve"> </v>
      </c>
      <c r="P742" s="107"/>
      <c r="Q742" s="108"/>
      <c r="R742" s="128" t="str">
        <f ca="1"/>
        <v/>
      </c>
      <c r="S742" s="109"/>
    </row>
    <row r="743" spans="2:19" s="101" customFormat="1" ht="18" customHeight="1">
      <c r="B743" s="104">
        <v>722</v>
      </c>
      <c r="C743" s="228"/>
      <c r="D743" s="228"/>
      <c r="E743" s="228"/>
      <c r="F743" s="228"/>
      <c r="G743" s="228"/>
      <c r="H743" s="228"/>
      <c r="I743" s="228"/>
      <c r="J743" s="108"/>
      <c r="K743" s="108"/>
      <c r="L743" s="128" t="str">
        <f>IF(ISBLANK(C743),"",IF(Q743=$O$9,SUMIFS('LISTA DE INVENTARIO'!$K$22:$K1544,'LISTA DE INVENTARIO'!$C$22:$C1544,C743,$Q$22:$Q1544,$O$9)-SUMIFS('SEGUIMIENTO DE INVENTARIO'!$L$21:$L1745,'SEGUIMIENTO DE INVENTARIO'!$C$21:$C1745,C743),SUMIFS('LISTA DE INVENTARIO'!$K$22:$K1544,'LISTA DE INVENTARIO'!$C$22:$C1544,C743,$Q$22:$Q1544,$O$9)-SUMIFS('SEGUIMIENTO DE INVENTARIO'!$L$21:$L1745,'SEGUIMIENTO DE INVENTARIO'!$C$21:$C1745,C743)))</f>
        <v/>
      </c>
      <c r="M743" s="106"/>
      <c r="N743" s="130" t="str">
        <f t="shared" si="26"/>
        <v xml:space="preserve"> </v>
      </c>
      <c r="O743" s="129" t="str">
        <f t="shared" si="27"/>
        <v xml:space="preserve"> </v>
      </c>
      <c r="P743" s="107"/>
      <c r="Q743" s="108"/>
      <c r="R743" s="128" t="str">
        <f ca="1"/>
        <v/>
      </c>
      <c r="S743" s="109"/>
    </row>
    <row r="744" spans="2:19" s="101" customFormat="1" ht="18" customHeight="1">
      <c r="B744" s="104">
        <v>723</v>
      </c>
      <c r="C744" s="228"/>
      <c r="D744" s="228"/>
      <c r="E744" s="228"/>
      <c r="F744" s="228"/>
      <c r="G744" s="228"/>
      <c r="H744" s="228"/>
      <c r="I744" s="228"/>
      <c r="J744" s="108"/>
      <c r="K744" s="108"/>
      <c r="L744" s="128" t="str">
        <f>IF(ISBLANK(C744),"",IF(Q744=$O$9,SUMIFS('LISTA DE INVENTARIO'!$K$22:$K1545,'LISTA DE INVENTARIO'!$C$22:$C1545,C744,$Q$22:$Q1545,$O$9)-SUMIFS('SEGUIMIENTO DE INVENTARIO'!$L$21:$L1746,'SEGUIMIENTO DE INVENTARIO'!$C$21:$C1746,C744),SUMIFS('LISTA DE INVENTARIO'!$K$22:$K1545,'LISTA DE INVENTARIO'!$C$22:$C1545,C744,$Q$22:$Q1545,$O$9)-SUMIFS('SEGUIMIENTO DE INVENTARIO'!$L$21:$L1746,'SEGUIMIENTO DE INVENTARIO'!$C$21:$C1746,C744)))</f>
        <v/>
      </c>
      <c r="M744" s="106"/>
      <c r="N744" s="130" t="str">
        <f t="shared" si="26"/>
        <v xml:space="preserve"> </v>
      </c>
      <c r="O744" s="129" t="str">
        <f t="shared" si="27"/>
        <v xml:space="preserve"> </v>
      </c>
      <c r="P744" s="107"/>
      <c r="Q744" s="108"/>
      <c r="R744" s="128" t="str">
        <f ca="1"/>
        <v/>
      </c>
      <c r="S744" s="109"/>
    </row>
    <row r="745" spans="2:19" s="101" customFormat="1" ht="18" customHeight="1">
      <c r="B745" s="104">
        <v>724</v>
      </c>
      <c r="C745" s="228"/>
      <c r="D745" s="228"/>
      <c r="E745" s="228"/>
      <c r="F745" s="228"/>
      <c r="G745" s="228"/>
      <c r="H745" s="228"/>
      <c r="I745" s="228"/>
      <c r="J745" s="108"/>
      <c r="K745" s="108"/>
      <c r="L745" s="128" t="str">
        <f>IF(ISBLANK(C745),"",IF(Q745=$O$9,SUMIFS('LISTA DE INVENTARIO'!$K$22:$K1546,'LISTA DE INVENTARIO'!$C$22:$C1546,C745,$Q$22:$Q1546,$O$9)-SUMIFS('SEGUIMIENTO DE INVENTARIO'!$L$21:$L1747,'SEGUIMIENTO DE INVENTARIO'!$C$21:$C1747,C745),SUMIFS('LISTA DE INVENTARIO'!$K$22:$K1546,'LISTA DE INVENTARIO'!$C$22:$C1546,C745,$Q$22:$Q1546,$O$9)-SUMIFS('SEGUIMIENTO DE INVENTARIO'!$L$21:$L1747,'SEGUIMIENTO DE INVENTARIO'!$C$21:$C1747,C745)))</f>
        <v/>
      </c>
      <c r="M745" s="106"/>
      <c r="N745" s="130" t="str">
        <f t="shared" si="26"/>
        <v xml:space="preserve"> </v>
      </c>
      <c r="O745" s="129" t="str">
        <f t="shared" si="27"/>
        <v xml:space="preserve"> </v>
      </c>
      <c r="P745" s="107"/>
      <c r="Q745" s="108"/>
      <c r="R745" s="128" t="str">
        <f ca="1"/>
        <v/>
      </c>
      <c r="S745" s="109"/>
    </row>
    <row r="746" spans="2:19" s="101" customFormat="1" ht="18" customHeight="1">
      <c r="B746" s="104">
        <v>725</v>
      </c>
      <c r="C746" s="228"/>
      <c r="D746" s="228"/>
      <c r="E746" s="228"/>
      <c r="F746" s="228"/>
      <c r="G746" s="228"/>
      <c r="H746" s="228"/>
      <c r="I746" s="228"/>
      <c r="J746" s="108"/>
      <c r="K746" s="108"/>
      <c r="L746" s="128" t="str">
        <f>IF(ISBLANK(C746),"",IF(Q746=$O$9,SUMIFS('LISTA DE INVENTARIO'!$K$22:$K1547,'LISTA DE INVENTARIO'!$C$22:$C1547,C746,$Q$22:$Q1547,$O$9)-SUMIFS('SEGUIMIENTO DE INVENTARIO'!$L$21:$L1748,'SEGUIMIENTO DE INVENTARIO'!$C$21:$C1748,C746),SUMIFS('LISTA DE INVENTARIO'!$K$22:$K1547,'LISTA DE INVENTARIO'!$C$22:$C1547,C746,$Q$22:$Q1547,$O$9)-SUMIFS('SEGUIMIENTO DE INVENTARIO'!$L$21:$L1748,'SEGUIMIENTO DE INVENTARIO'!$C$21:$C1748,C746)))</f>
        <v/>
      </c>
      <c r="M746" s="106"/>
      <c r="N746" s="130" t="str">
        <f t="shared" si="26"/>
        <v xml:space="preserve"> </v>
      </c>
      <c r="O746" s="129" t="str">
        <f t="shared" si="27"/>
        <v xml:space="preserve"> </v>
      </c>
      <c r="P746" s="107"/>
      <c r="Q746" s="108"/>
      <c r="R746" s="128" t="str">
        <f ca="1"/>
        <v/>
      </c>
      <c r="S746" s="109"/>
    </row>
    <row r="747" spans="2:19" s="101" customFormat="1" ht="18" customHeight="1">
      <c r="B747" s="104">
        <v>726</v>
      </c>
      <c r="C747" s="228"/>
      <c r="D747" s="228"/>
      <c r="E747" s="228"/>
      <c r="F747" s="228"/>
      <c r="G747" s="228"/>
      <c r="H747" s="228"/>
      <c r="I747" s="228"/>
      <c r="J747" s="108"/>
      <c r="K747" s="108"/>
      <c r="L747" s="128" t="str">
        <f>IF(ISBLANK(C747),"",IF(Q747=$O$9,SUMIFS('LISTA DE INVENTARIO'!$K$22:$K1548,'LISTA DE INVENTARIO'!$C$22:$C1548,C747,$Q$22:$Q1548,$O$9)-SUMIFS('SEGUIMIENTO DE INVENTARIO'!$L$21:$L1749,'SEGUIMIENTO DE INVENTARIO'!$C$21:$C1749,C747),SUMIFS('LISTA DE INVENTARIO'!$K$22:$K1548,'LISTA DE INVENTARIO'!$C$22:$C1548,C747,$Q$22:$Q1548,$O$9)-SUMIFS('SEGUIMIENTO DE INVENTARIO'!$L$21:$L1749,'SEGUIMIENTO DE INVENTARIO'!$C$21:$C1749,C747)))</f>
        <v/>
      </c>
      <c r="M747" s="106"/>
      <c r="N747" s="130" t="str">
        <f t="shared" si="26"/>
        <v xml:space="preserve"> </v>
      </c>
      <c r="O747" s="129" t="str">
        <f t="shared" si="27"/>
        <v xml:space="preserve"> </v>
      </c>
      <c r="P747" s="107"/>
      <c r="Q747" s="108"/>
      <c r="R747" s="128" t="str">
        <f ca="1"/>
        <v/>
      </c>
      <c r="S747" s="109"/>
    </row>
    <row r="748" spans="2:19" s="101" customFormat="1" ht="18" customHeight="1">
      <c r="B748" s="104">
        <v>727</v>
      </c>
      <c r="C748" s="228"/>
      <c r="D748" s="228"/>
      <c r="E748" s="228"/>
      <c r="F748" s="228"/>
      <c r="G748" s="228"/>
      <c r="H748" s="228"/>
      <c r="I748" s="228"/>
      <c r="J748" s="108"/>
      <c r="K748" s="108"/>
      <c r="L748" s="128" t="str">
        <f>IF(ISBLANK(C748),"",IF(Q748=$O$9,SUMIFS('LISTA DE INVENTARIO'!$K$22:$K1549,'LISTA DE INVENTARIO'!$C$22:$C1549,C748,$Q$22:$Q1549,$O$9)-SUMIFS('SEGUIMIENTO DE INVENTARIO'!$L$21:$L1750,'SEGUIMIENTO DE INVENTARIO'!$C$21:$C1750,C748),SUMIFS('LISTA DE INVENTARIO'!$K$22:$K1549,'LISTA DE INVENTARIO'!$C$22:$C1549,C748,$Q$22:$Q1549,$O$9)-SUMIFS('SEGUIMIENTO DE INVENTARIO'!$L$21:$L1750,'SEGUIMIENTO DE INVENTARIO'!$C$21:$C1750,C748)))</f>
        <v/>
      </c>
      <c r="M748" s="106"/>
      <c r="N748" s="130" t="str">
        <f t="shared" si="26"/>
        <v xml:space="preserve"> </v>
      </c>
      <c r="O748" s="129" t="str">
        <f t="shared" si="27"/>
        <v xml:space="preserve"> </v>
      </c>
      <c r="P748" s="107"/>
      <c r="Q748" s="108"/>
      <c r="R748" s="128" t="str">
        <f ca="1"/>
        <v/>
      </c>
      <c r="S748" s="109"/>
    </row>
    <row r="749" spans="2:19" s="101" customFormat="1" ht="18" customHeight="1">
      <c r="B749" s="104">
        <v>728</v>
      </c>
      <c r="C749" s="228"/>
      <c r="D749" s="228"/>
      <c r="E749" s="228"/>
      <c r="F749" s="228"/>
      <c r="G749" s="228"/>
      <c r="H749" s="228"/>
      <c r="I749" s="228"/>
      <c r="J749" s="108"/>
      <c r="K749" s="108"/>
      <c r="L749" s="128" t="str">
        <f>IF(ISBLANK(C749),"",IF(Q749=$O$9,SUMIFS('LISTA DE INVENTARIO'!$K$22:$K1550,'LISTA DE INVENTARIO'!$C$22:$C1550,C749,$Q$22:$Q1550,$O$9)-SUMIFS('SEGUIMIENTO DE INVENTARIO'!$L$21:$L1751,'SEGUIMIENTO DE INVENTARIO'!$C$21:$C1751,C749),SUMIFS('LISTA DE INVENTARIO'!$K$22:$K1550,'LISTA DE INVENTARIO'!$C$22:$C1550,C749,$Q$22:$Q1550,$O$9)-SUMIFS('SEGUIMIENTO DE INVENTARIO'!$L$21:$L1751,'SEGUIMIENTO DE INVENTARIO'!$C$21:$C1751,C749)))</f>
        <v/>
      </c>
      <c r="M749" s="106"/>
      <c r="N749" s="130" t="str">
        <f t="shared" si="26"/>
        <v xml:space="preserve"> </v>
      </c>
      <c r="O749" s="129" t="str">
        <f t="shared" si="27"/>
        <v xml:space="preserve"> </v>
      </c>
      <c r="P749" s="107"/>
      <c r="Q749" s="108"/>
      <c r="R749" s="128" t="str">
        <f ca="1"/>
        <v/>
      </c>
      <c r="S749" s="109"/>
    </row>
    <row r="750" spans="2:19" s="101" customFormat="1" ht="18" customHeight="1">
      <c r="B750" s="104">
        <v>729</v>
      </c>
      <c r="C750" s="228"/>
      <c r="D750" s="228"/>
      <c r="E750" s="228"/>
      <c r="F750" s="228"/>
      <c r="G750" s="228"/>
      <c r="H750" s="228"/>
      <c r="I750" s="228"/>
      <c r="J750" s="108"/>
      <c r="K750" s="108"/>
      <c r="L750" s="128" t="str">
        <f>IF(ISBLANK(C750),"",IF(Q750=$O$9,SUMIFS('LISTA DE INVENTARIO'!$K$22:$K1551,'LISTA DE INVENTARIO'!$C$22:$C1551,C750,$Q$22:$Q1551,$O$9)-SUMIFS('SEGUIMIENTO DE INVENTARIO'!$L$21:$L1752,'SEGUIMIENTO DE INVENTARIO'!$C$21:$C1752,C750),SUMIFS('LISTA DE INVENTARIO'!$K$22:$K1551,'LISTA DE INVENTARIO'!$C$22:$C1551,C750,$Q$22:$Q1551,$O$9)-SUMIFS('SEGUIMIENTO DE INVENTARIO'!$L$21:$L1752,'SEGUIMIENTO DE INVENTARIO'!$C$21:$C1752,C750)))</f>
        <v/>
      </c>
      <c r="M750" s="106"/>
      <c r="N750" s="130" t="str">
        <f t="shared" si="26"/>
        <v xml:space="preserve"> </v>
      </c>
      <c r="O750" s="129" t="str">
        <f t="shared" si="27"/>
        <v xml:space="preserve"> </v>
      </c>
      <c r="P750" s="107"/>
      <c r="Q750" s="108"/>
      <c r="R750" s="128" t="str">
        <f ca="1"/>
        <v/>
      </c>
      <c r="S750" s="109"/>
    </row>
    <row r="751" spans="2:19" s="101" customFormat="1" ht="18" customHeight="1">
      <c r="B751" s="104">
        <v>730</v>
      </c>
      <c r="C751" s="228"/>
      <c r="D751" s="228"/>
      <c r="E751" s="228"/>
      <c r="F751" s="228"/>
      <c r="G751" s="228"/>
      <c r="H751" s="228"/>
      <c r="I751" s="228"/>
      <c r="J751" s="108"/>
      <c r="K751" s="108"/>
      <c r="L751" s="128" t="str">
        <f>IF(ISBLANK(C751),"",IF(Q751=$O$9,SUMIFS('LISTA DE INVENTARIO'!$K$22:$K1552,'LISTA DE INVENTARIO'!$C$22:$C1552,C751,$Q$22:$Q1552,$O$9)-SUMIFS('SEGUIMIENTO DE INVENTARIO'!$L$21:$L1753,'SEGUIMIENTO DE INVENTARIO'!$C$21:$C1753,C751),SUMIFS('LISTA DE INVENTARIO'!$K$22:$K1552,'LISTA DE INVENTARIO'!$C$22:$C1552,C751,$Q$22:$Q1552,$O$9)-SUMIFS('SEGUIMIENTO DE INVENTARIO'!$L$21:$L1753,'SEGUIMIENTO DE INVENTARIO'!$C$21:$C1753,C751)))</f>
        <v/>
      </c>
      <c r="M751" s="106"/>
      <c r="N751" s="130" t="str">
        <f t="shared" si="26"/>
        <v xml:space="preserve"> </v>
      </c>
      <c r="O751" s="129" t="str">
        <f t="shared" si="27"/>
        <v xml:space="preserve"> </v>
      </c>
      <c r="P751" s="107"/>
      <c r="Q751" s="108"/>
      <c r="R751" s="128" t="str">
        <f ca="1"/>
        <v/>
      </c>
      <c r="S751" s="109"/>
    </row>
    <row r="752" spans="2:19" s="101" customFormat="1" ht="18" customHeight="1">
      <c r="B752" s="104">
        <v>731</v>
      </c>
      <c r="C752" s="228"/>
      <c r="D752" s="228"/>
      <c r="E752" s="228"/>
      <c r="F752" s="228"/>
      <c r="G752" s="228"/>
      <c r="H752" s="228"/>
      <c r="I752" s="228"/>
      <c r="J752" s="108"/>
      <c r="K752" s="108"/>
      <c r="L752" s="128" t="str">
        <f>IF(ISBLANK(C752),"",IF(Q752=$O$9,SUMIFS('LISTA DE INVENTARIO'!$K$22:$K1553,'LISTA DE INVENTARIO'!$C$22:$C1553,C752,$Q$22:$Q1553,$O$9)-SUMIFS('SEGUIMIENTO DE INVENTARIO'!$L$21:$L1754,'SEGUIMIENTO DE INVENTARIO'!$C$21:$C1754,C752),SUMIFS('LISTA DE INVENTARIO'!$K$22:$K1553,'LISTA DE INVENTARIO'!$C$22:$C1553,C752,$Q$22:$Q1553,$O$9)-SUMIFS('SEGUIMIENTO DE INVENTARIO'!$L$21:$L1754,'SEGUIMIENTO DE INVENTARIO'!$C$21:$C1754,C752)))</f>
        <v/>
      </c>
      <c r="M752" s="106"/>
      <c r="N752" s="130" t="str">
        <f t="shared" si="26"/>
        <v xml:space="preserve"> </v>
      </c>
      <c r="O752" s="129" t="str">
        <f t="shared" si="27"/>
        <v xml:space="preserve"> </v>
      </c>
      <c r="P752" s="107"/>
      <c r="Q752" s="108"/>
      <c r="R752" s="128" t="str">
        <f ca="1"/>
        <v/>
      </c>
      <c r="S752" s="109"/>
    </row>
    <row r="753" spans="2:19" s="101" customFormat="1" ht="18" customHeight="1">
      <c r="B753" s="104">
        <v>732</v>
      </c>
      <c r="C753" s="228"/>
      <c r="D753" s="228"/>
      <c r="E753" s="228"/>
      <c r="F753" s="228"/>
      <c r="G753" s="228"/>
      <c r="H753" s="228"/>
      <c r="I753" s="228"/>
      <c r="J753" s="108"/>
      <c r="K753" s="108"/>
      <c r="L753" s="128" t="str">
        <f>IF(ISBLANK(C753),"",IF(Q753=$O$9,SUMIFS('LISTA DE INVENTARIO'!$K$22:$K1554,'LISTA DE INVENTARIO'!$C$22:$C1554,C753,$Q$22:$Q1554,$O$9)-SUMIFS('SEGUIMIENTO DE INVENTARIO'!$L$21:$L1755,'SEGUIMIENTO DE INVENTARIO'!$C$21:$C1755,C753),SUMIFS('LISTA DE INVENTARIO'!$K$22:$K1554,'LISTA DE INVENTARIO'!$C$22:$C1554,C753,$Q$22:$Q1554,$O$9)-SUMIFS('SEGUIMIENTO DE INVENTARIO'!$L$21:$L1755,'SEGUIMIENTO DE INVENTARIO'!$C$21:$C1755,C753)))</f>
        <v/>
      </c>
      <c r="M753" s="106"/>
      <c r="N753" s="130" t="str">
        <f t="shared" si="26"/>
        <v xml:space="preserve"> </v>
      </c>
      <c r="O753" s="129" t="str">
        <f t="shared" si="27"/>
        <v xml:space="preserve"> </v>
      </c>
      <c r="P753" s="107"/>
      <c r="Q753" s="108"/>
      <c r="R753" s="128" t="str">
        <f ca="1"/>
        <v/>
      </c>
      <c r="S753" s="109"/>
    </row>
    <row r="754" spans="2:19" s="101" customFormat="1" ht="18" customHeight="1">
      <c r="B754" s="104">
        <v>733</v>
      </c>
      <c r="C754" s="228"/>
      <c r="D754" s="228"/>
      <c r="E754" s="228"/>
      <c r="F754" s="228"/>
      <c r="G754" s="228"/>
      <c r="H754" s="228"/>
      <c r="I754" s="228"/>
      <c r="J754" s="108"/>
      <c r="K754" s="108"/>
      <c r="L754" s="128" t="str">
        <f>IF(ISBLANK(C754),"",IF(Q754=$O$9,SUMIFS('LISTA DE INVENTARIO'!$K$22:$K1555,'LISTA DE INVENTARIO'!$C$22:$C1555,C754,$Q$22:$Q1555,$O$9)-SUMIFS('SEGUIMIENTO DE INVENTARIO'!$L$21:$L1756,'SEGUIMIENTO DE INVENTARIO'!$C$21:$C1756,C754),SUMIFS('LISTA DE INVENTARIO'!$K$22:$K1555,'LISTA DE INVENTARIO'!$C$22:$C1555,C754,$Q$22:$Q1555,$O$9)-SUMIFS('SEGUIMIENTO DE INVENTARIO'!$L$21:$L1756,'SEGUIMIENTO DE INVENTARIO'!$C$21:$C1756,C754)))</f>
        <v/>
      </c>
      <c r="M754" s="106"/>
      <c r="N754" s="130" t="str">
        <f t="shared" si="26"/>
        <v xml:space="preserve"> </v>
      </c>
      <c r="O754" s="129" t="str">
        <f t="shared" si="27"/>
        <v xml:space="preserve"> </v>
      </c>
      <c r="P754" s="107"/>
      <c r="Q754" s="108"/>
      <c r="R754" s="128" t="str">
        <f ca="1"/>
        <v/>
      </c>
      <c r="S754" s="109"/>
    </row>
    <row r="755" spans="2:19" s="101" customFormat="1" ht="18" customHeight="1">
      <c r="B755" s="104">
        <v>734</v>
      </c>
      <c r="C755" s="228"/>
      <c r="D755" s="228"/>
      <c r="E755" s="228"/>
      <c r="F755" s="228"/>
      <c r="G755" s="228"/>
      <c r="H755" s="228"/>
      <c r="I755" s="228"/>
      <c r="J755" s="108"/>
      <c r="K755" s="108"/>
      <c r="L755" s="128" t="str">
        <f>IF(ISBLANK(C755),"",IF(Q755=$O$9,SUMIFS('LISTA DE INVENTARIO'!$K$22:$K1556,'LISTA DE INVENTARIO'!$C$22:$C1556,C755,$Q$22:$Q1556,$O$9)-SUMIFS('SEGUIMIENTO DE INVENTARIO'!$L$21:$L1757,'SEGUIMIENTO DE INVENTARIO'!$C$21:$C1757,C755),SUMIFS('LISTA DE INVENTARIO'!$K$22:$K1556,'LISTA DE INVENTARIO'!$C$22:$C1556,C755,$Q$22:$Q1556,$O$9)-SUMIFS('SEGUIMIENTO DE INVENTARIO'!$L$21:$L1757,'SEGUIMIENTO DE INVENTARIO'!$C$21:$C1757,C755)))</f>
        <v/>
      </c>
      <c r="M755" s="106"/>
      <c r="N755" s="130" t="str">
        <f t="shared" si="26"/>
        <v xml:space="preserve"> </v>
      </c>
      <c r="O755" s="129" t="str">
        <f t="shared" si="27"/>
        <v xml:space="preserve"> </v>
      </c>
      <c r="P755" s="107"/>
      <c r="Q755" s="108"/>
      <c r="R755" s="128" t="str">
        <f ca="1"/>
        <v/>
      </c>
      <c r="S755" s="109"/>
    </row>
    <row r="756" spans="2:19" ht="18" customHeight="1">
      <c r="B756" s="104">
        <v>735</v>
      </c>
      <c r="C756" s="228"/>
      <c r="D756" s="228"/>
      <c r="E756" s="228"/>
      <c r="F756" s="228"/>
      <c r="G756" s="228"/>
      <c r="H756" s="228"/>
      <c r="I756" s="228"/>
      <c r="J756" s="108"/>
      <c r="K756" s="108"/>
      <c r="L756" s="128" t="str">
        <f>IF(ISBLANK(C756),"",IF(Q756=$O$9,SUMIFS('LISTA DE INVENTARIO'!$K$22:$K1557,'LISTA DE INVENTARIO'!$C$22:$C1557,C756,$Q$22:$Q1557,$O$9)-SUMIFS('SEGUIMIENTO DE INVENTARIO'!$L$21:$L1758,'SEGUIMIENTO DE INVENTARIO'!$C$21:$C1758,C756),SUMIFS('LISTA DE INVENTARIO'!$K$22:$K1557,'LISTA DE INVENTARIO'!$C$22:$C1557,C756,$Q$22:$Q1557,$O$9)-SUMIFS('SEGUIMIENTO DE INVENTARIO'!$L$21:$L1758,'SEGUIMIENTO DE INVENTARIO'!$C$21:$C1758,C756)))</f>
        <v/>
      </c>
      <c r="M756" s="106"/>
      <c r="N756" s="130" t="str">
        <f t="shared" si="26"/>
        <v xml:space="preserve"> </v>
      </c>
      <c r="O756" s="129" t="str">
        <f t="shared" si="27"/>
        <v xml:space="preserve"> </v>
      </c>
      <c r="P756" s="107"/>
      <c r="Q756" s="108"/>
      <c r="R756" s="128" t="str">
        <f ca="1"/>
        <v/>
      </c>
      <c r="S756" s="109"/>
    </row>
    <row r="757" spans="2:19" ht="18" customHeight="1">
      <c r="B757" s="104">
        <v>736</v>
      </c>
      <c r="C757" s="228"/>
      <c r="D757" s="228"/>
      <c r="E757" s="228"/>
      <c r="F757" s="228"/>
      <c r="G757" s="228"/>
      <c r="H757" s="228"/>
      <c r="I757" s="228"/>
      <c r="J757" s="108"/>
      <c r="K757" s="108"/>
      <c r="L757" s="128" t="str">
        <f>IF(ISBLANK(C757),"",IF(Q757=$O$9,SUMIFS('LISTA DE INVENTARIO'!$K$22:$K1558,'LISTA DE INVENTARIO'!$C$22:$C1558,C757,$Q$22:$Q1558,$O$9)-SUMIFS('SEGUIMIENTO DE INVENTARIO'!$L$21:$L1759,'SEGUIMIENTO DE INVENTARIO'!$C$21:$C1759,C757),SUMIFS('LISTA DE INVENTARIO'!$K$22:$K1558,'LISTA DE INVENTARIO'!$C$22:$C1558,C757,$Q$22:$Q1558,$O$9)-SUMIFS('SEGUIMIENTO DE INVENTARIO'!$L$21:$L1759,'SEGUIMIENTO DE INVENTARIO'!$C$21:$C1759,C757)))</f>
        <v/>
      </c>
      <c r="M757" s="106"/>
      <c r="N757" s="130" t="str">
        <f t="shared" si="26"/>
        <v xml:space="preserve"> </v>
      </c>
      <c r="O757" s="129" t="str">
        <f t="shared" si="27"/>
        <v xml:space="preserve"> </v>
      </c>
      <c r="P757" s="107"/>
      <c r="Q757" s="108"/>
      <c r="R757" s="128" t="str">
        <f ca="1"/>
        <v/>
      </c>
      <c r="S757" s="109"/>
    </row>
    <row r="758" spans="2:19" ht="18" customHeight="1">
      <c r="B758" s="104">
        <v>737</v>
      </c>
      <c r="C758" s="228"/>
      <c r="D758" s="228"/>
      <c r="E758" s="228"/>
      <c r="F758" s="228"/>
      <c r="G758" s="228"/>
      <c r="H758" s="228"/>
      <c r="I758" s="228"/>
      <c r="J758" s="108"/>
      <c r="K758" s="108"/>
      <c r="L758" s="128" t="str">
        <f>IF(ISBLANK(C758),"",IF(Q758=$O$9,SUMIFS('LISTA DE INVENTARIO'!$K$22:$K1559,'LISTA DE INVENTARIO'!$C$22:$C1559,C758,$Q$22:$Q1559,$O$9)-SUMIFS('SEGUIMIENTO DE INVENTARIO'!$L$21:$L1760,'SEGUIMIENTO DE INVENTARIO'!$C$21:$C1760,C758),SUMIFS('LISTA DE INVENTARIO'!$K$22:$K1559,'LISTA DE INVENTARIO'!$C$22:$C1559,C758,$Q$22:$Q1559,$O$9)-SUMIFS('SEGUIMIENTO DE INVENTARIO'!$L$21:$L1760,'SEGUIMIENTO DE INVENTARIO'!$C$21:$C1760,C758)))</f>
        <v/>
      </c>
      <c r="M758" s="106"/>
      <c r="N758" s="130" t="str">
        <f t="shared" si="26"/>
        <v xml:space="preserve"> </v>
      </c>
      <c r="O758" s="129" t="str">
        <f t="shared" si="27"/>
        <v xml:space="preserve"> </v>
      </c>
      <c r="P758" s="107"/>
      <c r="Q758" s="108"/>
      <c r="R758" s="128" t="str">
        <f ca="1"/>
        <v/>
      </c>
      <c r="S758" s="109"/>
    </row>
    <row r="759" spans="2:19" ht="18" customHeight="1">
      <c r="B759" s="104">
        <v>738</v>
      </c>
      <c r="C759" s="228"/>
      <c r="D759" s="228"/>
      <c r="E759" s="228"/>
      <c r="F759" s="228"/>
      <c r="G759" s="228"/>
      <c r="H759" s="228"/>
      <c r="I759" s="228"/>
      <c r="J759" s="108"/>
      <c r="K759" s="108"/>
      <c r="L759" s="128" t="str">
        <f>IF(ISBLANK(C759),"",IF(Q759=$O$9,SUMIFS('LISTA DE INVENTARIO'!$K$22:$K1560,'LISTA DE INVENTARIO'!$C$22:$C1560,C759,$Q$22:$Q1560,$O$9)-SUMIFS('SEGUIMIENTO DE INVENTARIO'!$L$21:$L1761,'SEGUIMIENTO DE INVENTARIO'!$C$21:$C1761,C759),SUMIFS('LISTA DE INVENTARIO'!$K$22:$K1560,'LISTA DE INVENTARIO'!$C$22:$C1560,C759,$Q$22:$Q1560,$O$9)-SUMIFS('SEGUIMIENTO DE INVENTARIO'!$L$21:$L1761,'SEGUIMIENTO DE INVENTARIO'!$C$21:$C1761,C759)))</f>
        <v/>
      </c>
      <c r="M759" s="106"/>
      <c r="N759" s="130" t="str">
        <f t="shared" si="26"/>
        <v xml:space="preserve"> </v>
      </c>
      <c r="O759" s="129" t="str">
        <f t="shared" si="27"/>
        <v xml:space="preserve"> </v>
      </c>
      <c r="P759" s="107"/>
      <c r="Q759" s="108"/>
      <c r="R759" s="128" t="str">
        <f ca="1"/>
        <v/>
      </c>
      <c r="S759" s="109"/>
    </row>
    <row r="760" spans="2:19" ht="18" customHeight="1">
      <c r="B760" s="104">
        <v>739</v>
      </c>
      <c r="C760" s="228"/>
      <c r="D760" s="228"/>
      <c r="E760" s="228"/>
      <c r="F760" s="228"/>
      <c r="G760" s="228"/>
      <c r="H760" s="228"/>
      <c r="I760" s="228"/>
      <c r="J760" s="108"/>
      <c r="K760" s="108"/>
      <c r="L760" s="128" t="str">
        <f>IF(ISBLANK(C760),"",IF(Q760=$O$9,SUMIFS('LISTA DE INVENTARIO'!$K$22:$K1561,'LISTA DE INVENTARIO'!$C$22:$C1561,C760,$Q$22:$Q1561,$O$9)-SUMIFS('SEGUIMIENTO DE INVENTARIO'!$L$21:$L1762,'SEGUIMIENTO DE INVENTARIO'!$C$21:$C1762,C760),SUMIFS('LISTA DE INVENTARIO'!$K$22:$K1561,'LISTA DE INVENTARIO'!$C$22:$C1561,C760,$Q$22:$Q1561,$O$9)-SUMIFS('SEGUIMIENTO DE INVENTARIO'!$L$21:$L1762,'SEGUIMIENTO DE INVENTARIO'!$C$21:$C1762,C760)))</f>
        <v/>
      </c>
      <c r="M760" s="106"/>
      <c r="N760" s="130" t="str">
        <f t="shared" si="26"/>
        <v xml:space="preserve"> </v>
      </c>
      <c r="O760" s="129" t="str">
        <f t="shared" si="27"/>
        <v xml:space="preserve"> </v>
      </c>
      <c r="P760" s="107"/>
      <c r="Q760" s="108"/>
      <c r="R760" s="128" t="str">
        <f ca="1"/>
        <v/>
      </c>
      <c r="S760" s="109"/>
    </row>
    <row r="761" spans="2:19" ht="18" customHeight="1">
      <c r="B761" s="104">
        <v>740</v>
      </c>
      <c r="C761" s="228"/>
      <c r="D761" s="228"/>
      <c r="E761" s="228"/>
      <c r="F761" s="228"/>
      <c r="G761" s="228"/>
      <c r="H761" s="228"/>
      <c r="I761" s="228"/>
      <c r="J761" s="108"/>
      <c r="K761" s="108"/>
      <c r="L761" s="128" t="str">
        <f>IF(ISBLANK(C761),"",IF(Q761=$O$9,SUMIFS('LISTA DE INVENTARIO'!$K$22:$K1562,'LISTA DE INVENTARIO'!$C$22:$C1562,C761,$Q$22:$Q1562,$O$9)-SUMIFS('SEGUIMIENTO DE INVENTARIO'!$L$21:$L1763,'SEGUIMIENTO DE INVENTARIO'!$C$21:$C1763,C761),SUMIFS('LISTA DE INVENTARIO'!$K$22:$K1562,'LISTA DE INVENTARIO'!$C$22:$C1562,C761,$Q$22:$Q1562,$O$9)-SUMIFS('SEGUIMIENTO DE INVENTARIO'!$L$21:$L1763,'SEGUIMIENTO DE INVENTARIO'!$C$21:$C1763,C761)))</f>
        <v/>
      </c>
      <c r="M761" s="106"/>
      <c r="N761" s="130" t="str">
        <f t="shared" si="26"/>
        <v xml:space="preserve"> </v>
      </c>
      <c r="O761" s="129" t="str">
        <f t="shared" si="27"/>
        <v xml:space="preserve"> </v>
      </c>
      <c r="P761" s="107"/>
      <c r="Q761" s="108"/>
      <c r="R761" s="128" t="str">
        <f ca="1"/>
        <v/>
      </c>
      <c r="S761" s="109"/>
    </row>
    <row r="762" spans="2:19" ht="18" customHeight="1">
      <c r="B762" s="104">
        <v>741</v>
      </c>
      <c r="C762" s="228"/>
      <c r="D762" s="228"/>
      <c r="E762" s="228"/>
      <c r="F762" s="228"/>
      <c r="G762" s="228"/>
      <c r="H762" s="228"/>
      <c r="I762" s="228"/>
      <c r="J762" s="108"/>
      <c r="K762" s="108"/>
      <c r="L762" s="128" t="str">
        <f>IF(ISBLANK(C762),"",IF(Q762=$O$9,SUMIFS('LISTA DE INVENTARIO'!$K$22:$K1563,'LISTA DE INVENTARIO'!$C$22:$C1563,C762,$Q$22:$Q1563,$O$9)-SUMIFS('SEGUIMIENTO DE INVENTARIO'!$L$21:$L1764,'SEGUIMIENTO DE INVENTARIO'!$C$21:$C1764,C762),SUMIFS('LISTA DE INVENTARIO'!$K$22:$K1563,'LISTA DE INVENTARIO'!$C$22:$C1563,C762,$Q$22:$Q1563,$O$9)-SUMIFS('SEGUIMIENTO DE INVENTARIO'!$L$21:$L1764,'SEGUIMIENTO DE INVENTARIO'!$C$21:$C1764,C762)))</f>
        <v/>
      </c>
      <c r="M762" s="106"/>
      <c r="N762" s="130" t="str">
        <f t="shared" si="26"/>
        <v xml:space="preserve"> </v>
      </c>
      <c r="O762" s="129" t="str">
        <f t="shared" si="27"/>
        <v xml:space="preserve"> </v>
      </c>
      <c r="P762" s="107"/>
      <c r="Q762" s="108"/>
      <c r="R762" s="128" t="str">
        <f ca="1"/>
        <v/>
      </c>
      <c r="S762" s="109"/>
    </row>
    <row r="763" spans="2:19" ht="18" customHeight="1">
      <c r="B763" s="104">
        <v>742</v>
      </c>
      <c r="C763" s="228"/>
      <c r="D763" s="228"/>
      <c r="E763" s="228"/>
      <c r="F763" s="228"/>
      <c r="G763" s="228"/>
      <c r="H763" s="228"/>
      <c r="I763" s="228"/>
      <c r="J763" s="108"/>
      <c r="K763" s="108"/>
      <c r="L763" s="128" t="str">
        <f>IF(ISBLANK(C763),"",IF(Q763=$O$9,SUMIFS('LISTA DE INVENTARIO'!$K$22:$K1564,'LISTA DE INVENTARIO'!$C$22:$C1564,C763,$Q$22:$Q1564,$O$9)-SUMIFS('SEGUIMIENTO DE INVENTARIO'!$L$21:$L1765,'SEGUIMIENTO DE INVENTARIO'!$C$21:$C1765,C763),SUMIFS('LISTA DE INVENTARIO'!$K$22:$K1564,'LISTA DE INVENTARIO'!$C$22:$C1564,C763,$Q$22:$Q1564,$O$9)-SUMIFS('SEGUIMIENTO DE INVENTARIO'!$L$21:$L1765,'SEGUIMIENTO DE INVENTARIO'!$C$21:$C1765,C763)))</f>
        <v/>
      </c>
      <c r="M763" s="106"/>
      <c r="N763" s="130" t="str">
        <f t="shared" si="26"/>
        <v xml:space="preserve"> </v>
      </c>
      <c r="O763" s="129" t="str">
        <f t="shared" si="27"/>
        <v xml:space="preserve"> </v>
      </c>
      <c r="P763" s="107"/>
      <c r="Q763" s="108"/>
      <c r="R763" s="128" t="str">
        <f ca="1"/>
        <v/>
      </c>
      <c r="S763" s="109"/>
    </row>
    <row r="764" spans="2:19" ht="18" customHeight="1">
      <c r="B764" s="104">
        <v>743</v>
      </c>
      <c r="C764" s="228"/>
      <c r="D764" s="228"/>
      <c r="E764" s="228"/>
      <c r="F764" s="228"/>
      <c r="G764" s="228"/>
      <c r="H764" s="228"/>
      <c r="I764" s="228"/>
      <c r="J764" s="108"/>
      <c r="K764" s="108"/>
      <c r="L764" s="128" t="str">
        <f>IF(ISBLANK(C764),"",IF(Q764=$O$9,SUMIFS('LISTA DE INVENTARIO'!$K$22:$K1565,'LISTA DE INVENTARIO'!$C$22:$C1565,C764,$Q$22:$Q1565,$O$9)-SUMIFS('SEGUIMIENTO DE INVENTARIO'!$L$21:$L1766,'SEGUIMIENTO DE INVENTARIO'!$C$21:$C1766,C764),SUMIFS('LISTA DE INVENTARIO'!$K$22:$K1565,'LISTA DE INVENTARIO'!$C$22:$C1565,C764,$Q$22:$Q1565,$O$9)-SUMIFS('SEGUIMIENTO DE INVENTARIO'!$L$21:$L1766,'SEGUIMIENTO DE INVENTARIO'!$C$21:$C1766,C764)))</f>
        <v/>
      </c>
      <c r="M764" s="106"/>
      <c r="N764" s="130" t="str">
        <f t="shared" si="26"/>
        <v xml:space="preserve"> </v>
      </c>
      <c r="O764" s="129" t="str">
        <f t="shared" si="27"/>
        <v xml:space="preserve"> </v>
      </c>
      <c r="P764" s="107"/>
      <c r="Q764" s="108"/>
      <c r="R764" s="128" t="str">
        <f ca="1"/>
        <v/>
      </c>
      <c r="S764" s="109"/>
    </row>
    <row r="765" spans="2:19" ht="18" customHeight="1">
      <c r="B765" s="104">
        <v>744</v>
      </c>
      <c r="C765" s="228"/>
      <c r="D765" s="228"/>
      <c r="E765" s="228"/>
      <c r="F765" s="228"/>
      <c r="G765" s="228"/>
      <c r="H765" s="228"/>
      <c r="I765" s="228"/>
      <c r="J765" s="108"/>
      <c r="K765" s="108"/>
      <c r="L765" s="128" t="str">
        <f>IF(ISBLANK(C765),"",IF(Q765=$O$9,SUMIFS('LISTA DE INVENTARIO'!$K$22:$K1566,'LISTA DE INVENTARIO'!$C$22:$C1566,C765,$Q$22:$Q1566,$O$9)-SUMIFS('SEGUIMIENTO DE INVENTARIO'!$L$21:$L1767,'SEGUIMIENTO DE INVENTARIO'!$C$21:$C1767,C765),SUMIFS('LISTA DE INVENTARIO'!$K$22:$K1566,'LISTA DE INVENTARIO'!$C$22:$C1566,C765,$Q$22:$Q1566,$O$9)-SUMIFS('SEGUIMIENTO DE INVENTARIO'!$L$21:$L1767,'SEGUIMIENTO DE INVENTARIO'!$C$21:$C1767,C765)))</f>
        <v/>
      </c>
      <c r="M765" s="106"/>
      <c r="N765" s="130" t="str">
        <f t="shared" si="26"/>
        <v xml:space="preserve"> </v>
      </c>
      <c r="O765" s="129" t="str">
        <f t="shared" si="27"/>
        <v xml:space="preserve"> </v>
      </c>
      <c r="P765" s="107"/>
      <c r="Q765" s="108"/>
      <c r="R765" s="128" t="str">
        <f ca="1"/>
        <v/>
      </c>
      <c r="S765" s="109"/>
    </row>
    <row r="766" spans="2:19" ht="18" customHeight="1">
      <c r="B766" s="104">
        <v>745</v>
      </c>
      <c r="C766" s="228"/>
      <c r="D766" s="228"/>
      <c r="E766" s="228"/>
      <c r="F766" s="228"/>
      <c r="G766" s="228"/>
      <c r="H766" s="228"/>
      <c r="I766" s="228"/>
      <c r="J766" s="108"/>
      <c r="K766" s="108"/>
      <c r="L766" s="128" t="str">
        <f>IF(ISBLANK(C766),"",IF(Q766=$O$9,SUMIFS('LISTA DE INVENTARIO'!$K$22:$K1567,'LISTA DE INVENTARIO'!$C$22:$C1567,C766,$Q$22:$Q1567,$O$9)-SUMIFS('SEGUIMIENTO DE INVENTARIO'!$L$21:$L1768,'SEGUIMIENTO DE INVENTARIO'!$C$21:$C1768,C766),SUMIFS('LISTA DE INVENTARIO'!$K$22:$K1567,'LISTA DE INVENTARIO'!$C$22:$C1567,C766,$Q$22:$Q1567,$O$9)-SUMIFS('SEGUIMIENTO DE INVENTARIO'!$L$21:$L1768,'SEGUIMIENTO DE INVENTARIO'!$C$21:$C1768,C766)))</f>
        <v/>
      </c>
      <c r="M766" s="106"/>
      <c r="N766" s="130" t="str">
        <f t="shared" si="26"/>
        <v xml:space="preserve"> </v>
      </c>
      <c r="O766" s="129" t="str">
        <f t="shared" si="27"/>
        <v xml:space="preserve"> </v>
      </c>
      <c r="P766" s="107"/>
      <c r="Q766" s="108"/>
      <c r="R766" s="128" t="str">
        <f ca="1"/>
        <v/>
      </c>
      <c r="S766" s="109"/>
    </row>
    <row r="767" spans="2:19" ht="18" customHeight="1">
      <c r="B767" s="104">
        <v>746</v>
      </c>
      <c r="C767" s="228"/>
      <c r="D767" s="228"/>
      <c r="E767" s="228"/>
      <c r="F767" s="228"/>
      <c r="G767" s="228"/>
      <c r="H767" s="228"/>
      <c r="I767" s="228"/>
      <c r="J767" s="108"/>
      <c r="K767" s="108"/>
      <c r="L767" s="128" t="str">
        <f>IF(ISBLANK(C767),"",IF(Q767=$O$9,SUMIFS('LISTA DE INVENTARIO'!$K$22:$K1568,'LISTA DE INVENTARIO'!$C$22:$C1568,C767,$Q$22:$Q1568,$O$9)-SUMIFS('SEGUIMIENTO DE INVENTARIO'!$L$21:$L1769,'SEGUIMIENTO DE INVENTARIO'!$C$21:$C1769,C767),SUMIFS('LISTA DE INVENTARIO'!$K$22:$K1568,'LISTA DE INVENTARIO'!$C$22:$C1568,C767,$Q$22:$Q1568,$O$9)-SUMIFS('SEGUIMIENTO DE INVENTARIO'!$L$21:$L1769,'SEGUIMIENTO DE INVENTARIO'!$C$21:$C1769,C767)))</f>
        <v/>
      </c>
      <c r="M767" s="106"/>
      <c r="N767" s="130" t="str">
        <f t="shared" si="26"/>
        <v xml:space="preserve"> </v>
      </c>
      <c r="O767" s="129" t="str">
        <f t="shared" si="27"/>
        <v xml:space="preserve"> </v>
      </c>
      <c r="P767" s="107"/>
      <c r="Q767" s="108"/>
      <c r="R767" s="128" t="str">
        <f ca="1"/>
        <v/>
      </c>
      <c r="S767" s="109"/>
    </row>
    <row r="768" spans="2:19" ht="18" customHeight="1">
      <c r="B768" s="104">
        <v>747</v>
      </c>
      <c r="C768" s="228"/>
      <c r="D768" s="228"/>
      <c r="E768" s="228"/>
      <c r="F768" s="228"/>
      <c r="G768" s="228"/>
      <c r="H768" s="228"/>
      <c r="I768" s="228"/>
      <c r="J768" s="108"/>
      <c r="K768" s="108"/>
      <c r="L768" s="128" t="str">
        <f>IF(ISBLANK(C768),"",IF(Q768=$O$9,SUMIFS('LISTA DE INVENTARIO'!$K$22:$K1569,'LISTA DE INVENTARIO'!$C$22:$C1569,C768,$Q$22:$Q1569,$O$9)-SUMIFS('SEGUIMIENTO DE INVENTARIO'!$L$21:$L1770,'SEGUIMIENTO DE INVENTARIO'!$C$21:$C1770,C768),SUMIFS('LISTA DE INVENTARIO'!$K$22:$K1569,'LISTA DE INVENTARIO'!$C$22:$C1569,C768,$Q$22:$Q1569,$O$9)-SUMIFS('SEGUIMIENTO DE INVENTARIO'!$L$21:$L1770,'SEGUIMIENTO DE INVENTARIO'!$C$21:$C1770,C768)))</f>
        <v/>
      </c>
      <c r="M768" s="106"/>
      <c r="N768" s="130" t="str">
        <f t="shared" si="26"/>
        <v xml:space="preserve"> </v>
      </c>
      <c r="O768" s="129" t="str">
        <f t="shared" si="27"/>
        <v xml:space="preserve"> </v>
      </c>
      <c r="P768" s="107"/>
      <c r="Q768" s="108"/>
      <c r="R768" s="128" t="str">
        <f ca="1"/>
        <v/>
      </c>
      <c r="S768" s="109"/>
    </row>
    <row r="769" spans="2:19" ht="18" customHeight="1">
      <c r="B769" s="104">
        <v>748</v>
      </c>
      <c r="C769" s="228"/>
      <c r="D769" s="228"/>
      <c r="E769" s="228"/>
      <c r="F769" s="228"/>
      <c r="G769" s="228"/>
      <c r="H769" s="228"/>
      <c r="I769" s="228"/>
      <c r="J769" s="108"/>
      <c r="K769" s="108"/>
      <c r="L769" s="128" t="str">
        <f>IF(ISBLANK(C769),"",IF(Q769=$O$9,SUMIFS('LISTA DE INVENTARIO'!$K$22:$K1570,'LISTA DE INVENTARIO'!$C$22:$C1570,C769,$Q$22:$Q1570,$O$9)-SUMIFS('SEGUIMIENTO DE INVENTARIO'!$L$21:$L1771,'SEGUIMIENTO DE INVENTARIO'!$C$21:$C1771,C769),SUMIFS('LISTA DE INVENTARIO'!$K$22:$K1570,'LISTA DE INVENTARIO'!$C$22:$C1570,C769,$Q$22:$Q1570,$O$9)-SUMIFS('SEGUIMIENTO DE INVENTARIO'!$L$21:$L1771,'SEGUIMIENTO DE INVENTARIO'!$C$21:$C1771,C769)))</f>
        <v/>
      </c>
      <c r="M769" s="106"/>
      <c r="N769" s="130" t="str">
        <f t="shared" si="26"/>
        <v xml:space="preserve"> </v>
      </c>
      <c r="O769" s="129" t="str">
        <f t="shared" si="27"/>
        <v xml:space="preserve"> </v>
      </c>
      <c r="P769" s="107"/>
      <c r="Q769" s="108"/>
      <c r="R769" s="128" t="str">
        <f ca="1"/>
        <v/>
      </c>
      <c r="S769" s="109"/>
    </row>
    <row r="770" spans="2:19" ht="18" customHeight="1">
      <c r="B770" s="104">
        <v>749</v>
      </c>
      <c r="C770" s="228"/>
      <c r="D770" s="228"/>
      <c r="E770" s="228"/>
      <c r="F770" s="228"/>
      <c r="G770" s="228"/>
      <c r="H770" s="228"/>
      <c r="I770" s="228"/>
      <c r="J770" s="108"/>
      <c r="K770" s="108"/>
      <c r="L770" s="128" t="str">
        <f>IF(ISBLANK(C770),"",IF(Q770=$O$9,SUMIFS('LISTA DE INVENTARIO'!$K$22:$K1571,'LISTA DE INVENTARIO'!$C$22:$C1571,C770,$Q$22:$Q1571,$O$9)-SUMIFS('SEGUIMIENTO DE INVENTARIO'!$L$21:$L1772,'SEGUIMIENTO DE INVENTARIO'!$C$21:$C1772,C770),SUMIFS('LISTA DE INVENTARIO'!$K$22:$K1571,'LISTA DE INVENTARIO'!$C$22:$C1571,C770,$Q$22:$Q1571,$O$9)-SUMIFS('SEGUIMIENTO DE INVENTARIO'!$L$21:$L1772,'SEGUIMIENTO DE INVENTARIO'!$C$21:$C1772,C770)))</f>
        <v/>
      </c>
      <c r="M770" s="106"/>
      <c r="N770" s="130" t="str">
        <f t="shared" si="26"/>
        <v xml:space="preserve"> </v>
      </c>
      <c r="O770" s="129" t="str">
        <f t="shared" si="27"/>
        <v xml:space="preserve"> </v>
      </c>
      <c r="P770" s="107"/>
      <c r="Q770" s="108"/>
      <c r="R770" s="128" t="str">
        <f ca="1"/>
        <v/>
      </c>
      <c r="S770" s="109"/>
    </row>
    <row r="771" spans="2:19" ht="18" customHeight="1">
      <c r="B771" s="104">
        <v>750</v>
      </c>
      <c r="C771" s="228"/>
      <c r="D771" s="228"/>
      <c r="E771" s="228"/>
      <c r="F771" s="228"/>
      <c r="G771" s="228"/>
      <c r="H771" s="228"/>
      <c r="I771" s="228"/>
      <c r="J771" s="108"/>
      <c r="K771" s="108"/>
      <c r="L771" s="128" t="str">
        <f>IF(ISBLANK(C771),"",IF(Q771=$O$9,SUMIFS('LISTA DE INVENTARIO'!$K$22:$K1572,'LISTA DE INVENTARIO'!$C$22:$C1572,C771,$Q$22:$Q1572,$O$9)-SUMIFS('SEGUIMIENTO DE INVENTARIO'!$L$21:$L1773,'SEGUIMIENTO DE INVENTARIO'!$C$21:$C1773,C771),SUMIFS('LISTA DE INVENTARIO'!$K$22:$K1572,'LISTA DE INVENTARIO'!$C$22:$C1572,C771,$Q$22:$Q1572,$O$9)-SUMIFS('SEGUIMIENTO DE INVENTARIO'!$L$21:$L1773,'SEGUIMIENTO DE INVENTARIO'!$C$21:$C1773,C771)))</f>
        <v/>
      </c>
      <c r="M771" s="106"/>
      <c r="N771" s="130" t="str">
        <f t="shared" si="26"/>
        <v xml:space="preserve"> </v>
      </c>
      <c r="O771" s="129" t="str">
        <f t="shared" si="27"/>
        <v xml:space="preserve"> </v>
      </c>
      <c r="P771" s="107"/>
      <c r="Q771" s="108"/>
      <c r="R771" s="128" t="str">
        <f ca="1"/>
        <v/>
      </c>
      <c r="S771" s="109"/>
    </row>
    <row r="772" spans="2:19" ht="18" customHeight="1">
      <c r="B772" s="104">
        <v>751</v>
      </c>
      <c r="C772" s="228"/>
      <c r="D772" s="228"/>
      <c r="E772" s="228"/>
      <c r="F772" s="228"/>
      <c r="G772" s="228"/>
      <c r="H772" s="228"/>
      <c r="I772" s="228"/>
      <c r="J772" s="108"/>
      <c r="K772" s="108"/>
      <c r="L772" s="128" t="str">
        <f>IF(ISBLANK(C772),"",IF(Q772=$O$9,SUMIFS('LISTA DE INVENTARIO'!$K$22:$K1573,'LISTA DE INVENTARIO'!$C$22:$C1573,C772,$Q$22:$Q1573,$O$9)-SUMIFS('SEGUIMIENTO DE INVENTARIO'!$L$21:$L1774,'SEGUIMIENTO DE INVENTARIO'!$C$21:$C1774,C772),SUMIFS('LISTA DE INVENTARIO'!$K$22:$K1573,'LISTA DE INVENTARIO'!$C$22:$C1573,C772,$Q$22:$Q1573,$O$9)-SUMIFS('SEGUIMIENTO DE INVENTARIO'!$L$21:$L1774,'SEGUIMIENTO DE INVENTARIO'!$C$21:$C1774,C772)))</f>
        <v/>
      </c>
      <c r="M772" s="106"/>
      <c r="N772" s="130" t="str">
        <f t="shared" si="26"/>
        <v xml:space="preserve"> </v>
      </c>
      <c r="O772" s="129" t="str">
        <f t="shared" si="27"/>
        <v xml:space="preserve"> </v>
      </c>
      <c r="P772" s="107"/>
      <c r="Q772" s="108"/>
      <c r="R772" s="128" t="str">
        <f ca="1"/>
        <v/>
      </c>
      <c r="S772" s="109"/>
    </row>
    <row r="773" spans="2:19" ht="18" customHeight="1">
      <c r="B773" s="104">
        <v>752</v>
      </c>
      <c r="C773" s="228"/>
      <c r="D773" s="228"/>
      <c r="E773" s="228"/>
      <c r="F773" s="228"/>
      <c r="G773" s="228"/>
      <c r="H773" s="228"/>
      <c r="I773" s="228"/>
      <c r="J773" s="108"/>
      <c r="K773" s="108"/>
      <c r="L773" s="128" t="str">
        <f>IF(ISBLANK(C773),"",IF(Q773=$O$9,SUMIFS('LISTA DE INVENTARIO'!$K$22:$K1574,'LISTA DE INVENTARIO'!$C$22:$C1574,C773,$Q$22:$Q1574,$O$9)-SUMIFS('SEGUIMIENTO DE INVENTARIO'!$L$21:$L1775,'SEGUIMIENTO DE INVENTARIO'!$C$21:$C1775,C773),SUMIFS('LISTA DE INVENTARIO'!$K$22:$K1574,'LISTA DE INVENTARIO'!$C$22:$C1574,C773,$Q$22:$Q1574,$O$9)-SUMIFS('SEGUIMIENTO DE INVENTARIO'!$L$21:$L1775,'SEGUIMIENTO DE INVENTARIO'!$C$21:$C1775,C773)))</f>
        <v/>
      </c>
      <c r="M773" s="106"/>
      <c r="N773" s="130" t="str">
        <f t="shared" si="26"/>
        <v xml:space="preserve"> </v>
      </c>
      <c r="O773" s="129" t="str">
        <f t="shared" si="27"/>
        <v xml:space="preserve"> </v>
      </c>
      <c r="P773" s="107"/>
      <c r="Q773" s="108"/>
      <c r="R773" s="128" t="str">
        <f ca="1"/>
        <v/>
      </c>
      <c r="S773" s="109"/>
    </row>
    <row r="774" spans="2:19" ht="18" customHeight="1">
      <c r="B774" s="104">
        <v>753</v>
      </c>
      <c r="C774" s="228"/>
      <c r="D774" s="228"/>
      <c r="E774" s="228"/>
      <c r="F774" s="228"/>
      <c r="G774" s="228"/>
      <c r="H774" s="228"/>
      <c r="I774" s="228"/>
      <c r="J774" s="108"/>
      <c r="K774" s="108"/>
      <c r="L774" s="128" t="str">
        <f>IF(ISBLANK(C774),"",IF(Q774=$O$9,SUMIFS('LISTA DE INVENTARIO'!$K$22:$K1575,'LISTA DE INVENTARIO'!$C$22:$C1575,C774,$Q$22:$Q1575,$O$9)-SUMIFS('SEGUIMIENTO DE INVENTARIO'!$L$21:$L1776,'SEGUIMIENTO DE INVENTARIO'!$C$21:$C1776,C774),SUMIFS('LISTA DE INVENTARIO'!$K$22:$K1575,'LISTA DE INVENTARIO'!$C$22:$C1575,C774,$Q$22:$Q1575,$O$9)-SUMIFS('SEGUIMIENTO DE INVENTARIO'!$L$21:$L1776,'SEGUIMIENTO DE INVENTARIO'!$C$21:$C1776,C774)))</f>
        <v/>
      </c>
      <c r="M774" s="106"/>
      <c r="N774" s="130" t="str">
        <f t="shared" si="26"/>
        <v xml:space="preserve"> </v>
      </c>
      <c r="O774" s="129" t="str">
        <f t="shared" si="27"/>
        <v xml:space="preserve"> </v>
      </c>
      <c r="P774" s="107"/>
      <c r="Q774" s="108"/>
      <c r="R774" s="128" t="str">
        <f ca="1"/>
        <v/>
      </c>
      <c r="S774" s="109"/>
    </row>
    <row r="775" spans="2:19" ht="18" customHeight="1">
      <c r="B775" s="104">
        <v>754</v>
      </c>
      <c r="C775" s="228"/>
      <c r="D775" s="228"/>
      <c r="E775" s="228"/>
      <c r="F775" s="228"/>
      <c r="G775" s="228"/>
      <c r="H775" s="228"/>
      <c r="I775" s="228"/>
      <c r="J775" s="108"/>
      <c r="K775" s="108"/>
      <c r="L775" s="128" t="str">
        <f>IF(ISBLANK(C775),"",IF(Q775=$O$9,SUMIFS('LISTA DE INVENTARIO'!$K$22:$K1576,'LISTA DE INVENTARIO'!$C$22:$C1576,C775,$Q$22:$Q1576,$O$9)-SUMIFS('SEGUIMIENTO DE INVENTARIO'!$L$21:$L1777,'SEGUIMIENTO DE INVENTARIO'!$C$21:$C1777,C775),SUMIFS('LISTA DE INVENTARIO'!$K$22:$K1576,'LISTA DE INVENTARIO'!$C$22:$C1576,C775,$Q$22:$Q1576,$O$9)-SUMIFS('SEGUIMIENTO DE INVENTARIO'!$L$21:$L1777,'SEGUIMIENTO DE INVENTARIO'!$C$21:$C1777,C775)))</f>
        <v/>
      </c>
      <c r="M775" s="106"/>
      <c r="N775" s="130" t="str">
        <f t="shared" si="26"/>
        <v xml:space="preserve"> </v>
      </c>
      <c r="O775" s="129" t="str">
        <f t="shared" si="27"/>
        <v xml:space="preserve"> </v>
      </c>
      <c r="P775" s="107"/>
      <c r="Q775" s="108"/>
      <c r="R775" s="128" t="str">
        <f ca="1"/>
        <v/>
      </c>
      <c r="S775" s="109"/>
    </row>
    <row r="776" spans="2:19" ht="18" customHeight="1">
      <c r="B776" s="104">
        <v>755</v>
      </c>
      <c r="C776" s="228"/>
      <c r="D776" s="228"/>
      <c r="E776" s="228"/>
      <c r="F776" s="228"/>
      <c r="G776" s="228"/>
      <c r="H776" s="228"/>
      <c r="I776" s="228"/>
      <c r="J776" s="108"/>
      <c r="K776" s="108"/>
      <c r="L776" s="128" t="str">
        <f>IF(ISBLANK(C776),"",IF(Q776=$O$9,SUMIFS('LISTA DE INVENTARIO'!$K$22:$K1577,'LISTA DE INVENTARIO'!$C$22:$C1577,C776,$Q$22:$Q1577,$O$9)-SUMIFS('SEGUIMIENTO DE INVENTARIO'!$L$21:$L1778,'SEGUIMIENTO DE INVENTARIO'!$C$21:$C1778,C776),SUMIFS('LISTA DE INVENTARIO'!$K$22:$K1577,'LISTA DE INVENTARIO'!$C$22:$C1577,C776,$Q$22:$Q1577,$O$9)-SUMIFS('SEGUIMIENTO DE INVENTARIO'!$L$21:$L1778,'SEGUIMIENTO DE INVENTARIO'!$C$21:$C1778,C776)))</f>
        <v/>
      </c>
      <c r="M776" s="106"/>
      <c r="N776" s="130" t="str">
        <f t="shared" si="26"/>
        <v xml:space="preserve"> </v>
      </c>
      <c r="O776" s="129" t="str">
        <f t="shared" si="27"/>
        <v xml:space="preserve"> </v>
      </c>
      <c r="P776" s="107"/>
      <c r="Q776" s="108"/>
      <c r="R776" s="128" t="str">
        <f ca="1"/>
        <v/>
      </c>
      <c r="S776" s="109"/>
    </row>
    <row r="777" spans="2:19" ht="18" customHeight="1">
      <c r="B777" s="104">
        <v>756</v>
      </c>
      <c r="C777" s="228"/>
      <c r="D777" s="228"/>
      <c r="E777" s="228"/>
      <c r="F777" s="228"/>
      <c r="G777" s="228"/>
      <c r="H777" s="228"/>
      <c r="I777" s="228"/>
      <c r="J777" s="108"/>
      <c r="K777" s="108"/>
      <c r="L777" s="128" t="str">
        <f>IF(ISBLANK(C777),"",IF(Q777=$O$9,SUMIFS('LISTA DE INVENTARIO'!$K$22:$K1578,'LISTA DE INVENTARIO'!$C$22:$C1578,C777,$Q$22:$Q1578,$O$9)-SUMIFS('SEGUIMIENTO DE INVENTARIO'!$L$21:$L1779,'SEGUIMIENTO DE INVENTARIO'!$C$21:$C1779,C777),SUMIFS('LISTA DE INVENTARIO'!$K$22:$K1578,'LISTA DE INVENTARIO'!$C$22:$C1578,C777,$Q$22:$Q1578,$O$9)-SUMIFS('SEGUIMIENTO DE INVENTARIO'!$L$21:$L1779,'SEGUIMIENTO DE INVENTARIO'!$C$21:$C1779,C777)))</f>
        <v/>
      </c>
      <c r="M777" s="106"/>
      <c r="N777" s="130" t="str">
        <f t="shared" si="26"/>
        <v xml:space="preserve"> </v>
      </c>
      <c r="O777" s="129" t="str">
        <f t="shared" si="27"/>
        <v xml:space="preserve"> </v>
      </c>
      <c r="P777" s="107"/>
      <c r="Q777" s="108"/>
      <c r="R777" s="128" t="str">
        <f ca="1"/>
        <v/>
      </c>
      <c r="S777" s="109"/>
    </row>
    <row r="778" spans="2:19" ht="18" customHeight="1">
      <c r="B778" s="104">
        <v>757</v>
      </c>
      <c r="C778" s="228"/>
      <c r="D778" s="228"/>
      <c r="E778" s="228"/>
      <c r="F778" s="228"/>
      <c r="G778" s="228"/>
      <c r="H778" s="228"/>
      <c r="I778" s="228"/>
      <c r="J778" s="108"/>
      <c r="K778" s="108"/>
      <c r="L778" s="128" t="str">
        <f>IF(ISBLANK(C778),"",IF(Q778=$O$9,SUMIFS('LISTA DE INVENTARIO'!$K$22:$K1579,'LISTA DE INVENTARIO'!$C$22:$C1579,C778,$Q$22:$Q1579,$O$9)-SUMIFS('SEGUIMIENTO DE INVENTARIO'!$L$21:$L1780,'SEGUIMIENTO DE INVENTARIO'!$C$21:$C1780,C778),SUMIFS('LISTA DE INVENTARIO'!$K$22:$K1579,'LISTA DE INVENTARIO'!$C$22:$C1579,C778,$Q$22:$Q1579,$O$9)-SUMIFS('SEGUIMIENTO DE INVENTARIO'!$L$21:$L1780,'SEGUIMIENTO DE INVENTARIO'!$C$21:$C1780,C778)))</f>
        <v/>
      </c>
      <c r="M778" s="106"/>
      <c r="N778" s="130" t="str">
        <f t="shared" si="26"/>
        <v xml:space="preserve"> </v>
      </c>
      <c r="O778" s="129" t="str">
        <f t="shared" si="27"/>
        <v xml:space="preserve"> </v>
      </c>
      <c r="P778" s="107"/>
      <c r="Q778" s="108"/>
      <c r="R778" s="128" t="str">
        <f ca="1"/>
        <v/>
      </c>
      <c r="S778" s="109"/>
    </row>
    <row r="779" spans="2:19" ht="18" customHeight="1">
      <c r="B779" s="104">
        <v>758</v>
      </c>
      <c r="C779" s="228"/>
      <c r="D779" s="228"/>
      <c r="E779" s="228"/>
      <c r="F779" s="228"/>
      <c r="G779" s="228"/>
      <c r="H779" s="228"/>
      <c r="I779" s="228"/>
      <c r="J779" s="108"/>
      <c r="K779" s="108"/>
      <c r="L779" s="128" t="str">
        <f>IF(ISBLANK(C779),"",IF(Q779=$O$9,SUMIFS('LISTA DE INVENTARIO'!$K$22:$K1580,'LISTA DE INVENTARIO'!$C$22:$C1580,C779,$Q$22:$Q1580,$O$9)-SUMIFS('SEGUIMIENTO DE INVENTARIO'!$L$21:$L1781,'SEGUIMIENTO DE INVENTARIO'!$C$21:$C1781,C779),SUMIFS('LISTA DE INVENTARIO'!$K$22:$K1580,'LISTA DE INVENTARIO'!$C$22:$C1580,C779,$Q$22:$Q1580,$O$9)-SUMIFS('SEGUIMIENTO DE INVENTARIO'!$L$21:$L1781,'SEGUIMIENTO DE INVENTARIO'!$C$21:$C1781,C779)))</f>
        <v/>
      </c>
      <c r="M779" s="106"/>
      <c r="N779" s="130" t="str">
        <f t="shared" si="26"/>
        <v xml:space="preserve"> </v>
      </c>
      <c r="O779" s="129" t="str">
        <f t="shared" si="27"/>
        <v xml:space="preserve"> </v>
      </c>
      <c r="P779" s="107"/>
      <c r="Q779" s="108"/>
      <c r="R779" s="128" t="str">
        <f ca="1"/>
        <v/>
      </c>
      <c r="S779" s="109"/>
    </row>
    <row r="780" spans="2:19" ht="18" customHeight="1">
      <c r="B780" s="104">
        <v>759</v>
      </c>
      <c r="C780" s="228"/>
      <c r="D780" s="228"/>
      <c r="E780" s="228"/>
      <c r="F780" s="228"/>
      <c r="G780" s="228"/>
      <c r="H780" s="228"/>
      <c r="I780" s="228"/>
      <c r="J780" s="108"/>
      <c r="K780" s="108"/>
      <c r="L780" s="128" t="str">
        <f>IF(ISBLANK(C780),"",IF(Q780=$O$9,SUMIFS('LISTA DE INVENTARIO'!$K$22:$K1581,'LISTA DE INVENTARIO'!$C$22:$C1581,C780,$Q$22:$Q1581,$O$9)-SUMIFS('SEGUIMIENTO DE INVENTARIO'!$L$21:$L1782,'SEGUIMIENTO DE INVENTARIO'!$C$21:$C1782,C780),SUMIFS('LISTA DE INVENTARIO'!$K$22:$K1581,'LISTA DE INVENTARIO'!$C$22:$C1581,C780,$Q$22:$Q1581,$O$9)-SUMIFS('SEGUIMIENTO DE INVENTARIO'!$L$21:$L1782,'SEGUIMIENTO DE INVENTARIO'!$C$21:$C1782,C780)))</f>
        <v/>
      </c>
      <c r="M780" s="106"/>
      <c r="N780" s="130" t="str">
        <f t="shared" si="26"/>
        <v xml:space="preserve"> </v>
      </c>
      <c r="O780" s="129" t="str">
        <f t="shared" si="27"/>
        <v xml:space="preserve"> </v>
      </c>
      <c r="P780" s="107"/>
      <c r="Q780" s="108"/>
      <c r="R780" s="128" t="str">
        <f ca="1"/>
        <v/>
      </c>
      <c r="S780" s="109"/>
    </row>
    <row r="781" spans="2:19" ht="18" customHeight="1">
      <c r="B781" s="104">
        <v>760</v>
      </c>
      <c r="C781" s="228"/>
      <c r="D781" s="228"/>
      <c r="E781" s="228"/>
      <c r="F781" s="228"/>
      <c r="G781" s="228"/>
      <c r="H781" s="228"/>
      <c r="I781" s="228"/>
      <c r="J781" s="108"/>
      <c r="K781" s="108"/>
      <c r="L781" s="128" t="str">
        <f>IF(ISBLANK(C781),"",IF(Q781=$O$9,SUMIFS('LISTA DE INVENTARIO'!$K$22:$K1582,'LISTA DE INVENTARIO'!$C$22:$C1582,C781,$Q$22:$Q1582,$O$9)-SUMIFS('SEGUIMIENTO DE INVENTARIO'!$L$21:$L1783,'SEGUIMIENTO DE INVENTARIO'!$C$21:$C1783,C781),SUMIFS('LISTA DE INVENTARIO'!$K$22:$K1582,'LISTA DE INVENTARIO'!$C$22:$C1582,C781,$Q$22:$Q1582,$O$9)-SUMIFS('SEGUIMIENTO DE INVENTARIO'!$L$21:$L1783,'SEGUIMIENTO DE INVENTARIO'!$C$21:$C1783,C781)))</f>
        <v/>
      </c>
      <c r="M781" s="106"/>
      <c r="N781" s="130" t="str">
        <f t="shared" si="26"/>
        <v xml:space="preserve"> </v>
      </c>
      <c r="O781" s="129" t="str">
        <f t="shared" si="27"/>
        <v xml:space="preserve"> </v>
      </c>
      <c r="P781" s="107"/>
      <c r="Q781" s="108"/>
      <c r="R781" s="128" t="str">
        <f ca="1"/>
        <v/>
      </c>
      <c r="S781" s="109"/>
    </row>
    <row r="782" spans="2:19" ht="18" customHeight="1">
      <c r="B782" s="104">
        <v>761</v>
      </c>
      <c r="C782" s="228"/>
      <c r="D782" s="228"/>
      <c r="E782" s="228"/>
      <c r="F782" s="228"/>
      <c r="G782" s="228"/>
      <c r="H782" s="228"/>
      <c r="I782" s="228"/>
      <c r="J782" s="108"/>
      <c r="K782" s="108"/>
      <c r="L782" s="128" t="str">
        <f>IF(ISBLANK(C782),"",IF(Q782=$O$9,SUMIFS('LISTA DE INVENTARIO'!$K$22:$K1583,'LISTA DE INVENTARIO'!$C$22:$C1583,C782,$Q$22:$Q1583,$O$9)-SUMIFS('SEGUIMIENTO DE INVENTARIO'!$L$21:$L1784,'SEGUIMIENTO DE INVENTARIO'!$C$21:$C1784,C782),SUMIFS('LISTA DE INVENTARIO'!$K$22:$K1583,'LISTA DE INVENTARIO'!$C$22:$C1583,C782,$Q$22:$Q1583,$O$9)-SUMIFS('SEGUIMIENTO DE INVENTARIO'!$L$21:$L1784,'SEGUIMIENTO DE INVENTARIO'!$C$21:$C1784,C782)))</f>
        <v/>
      </c>
      <c r="M782" s="106"/>
      <c r="N782" s="130" t="str">
        <f t="shared" si="26"/>
        <v xml:space="preserve"> </v>
      </c>
      <c r="O782" s="129" t="str">
        <f t="shared" si="27"/>
        <v xml:space="preserve"> </v>
      </c>
      <c r="P782" s="107"/>
      <c r="Q782" s="108"/>
      <c r="R782" s="128" t="str">
        <f ca="1"/>
        <v/>
      </c>
      <c r="S782" s="109"/>
    </row>
    <row r="783" spans="2:19" ht="18" customHeight="1">
      <c r="B783" s="104">
        <v>762</v>
      </c>
      <c r="C783" s="228"/>
      <c r="D783" s="228"/>
      <c r="E783" s="228"/>
      <c r="F783" s="228"/>
      <c r="G783" s="228"/>
      <c r="H783" s="228"/>
      <c r="I783" s="228"/>
      <c r="J783" s="108"/>
      <c r="K783" s="108"/>
      <c r="L783" s="128" t="str">
        <f>IF(ISBLANK(C783),"",IF(Q783=$O$9,SUMIFS('LISTA DE INVENTARIO'!$K$22:$K1584,'LISTA DE INVENTARIO'!$C$22:$C1584,C783,$Q$22:$Q1584,$O$9)-SUMIFS('SEGUIMIENTO DE INVENTARIO'!$L$21:$L1785,'SEGUIMIENTO DE INVENTARIO'!$C$21:$C1785,C783),SUMIFS('LISTA DE INVENTARIO'!$K$22:$K1584,'LISTA DE INVENTARIO'!$C$22:$C1584,C783,$Q$22:$Q1584,$O$9)-SUMIFS('SEGUIMIENTO DE INVENTARIO'!$L$21:$L1785,'SEGUIMIENTO DE INVENTARIO'!$C$21:$C1785,C783)))</f>
        <v/>
      </c>
      <c r="M783" s="106"/>
      <c r="N783" s="130" t="str">
        <f t="shared" si="26"/>
        <v xml:space="preserve"> </v>
      </c>
      <c r="O783" s="129" t="str">
        <f t="shared" si="27"/>
        <v xml:space="preserve"> </v>
      </c>
      <c r="P783" s="107"/>
      <c r="Q783" s="108"/>
      <c r="R783" s="128" t="str">
        <f ca="1"/>
        <v/>
      </c>
      <c r="S783" s="109"/>
    </row>
    <row r="784" spans="2:19" ht="18" customHeight="1">
      <c r="B784" s="104">
        <v>763</v>
      </c>
      <c r="C784" s="228"/>
      <c r="D784" s="228"/>
      <c r="E784" s="228"/>
      <c r="F784" s="228"/>
      <c r="G784" s="228"/>
      <c r="H784" s="228"/>
      <c r="I784" s="228"/>
      <c r="J784" s="108"/>
      <c r="K784" s="108"/>
      <c r="L784" s="128" t="str">
        <f>IF(ISBLANK(C784),"",IF(Q784=$O$9,SUMIFS('LISTA DE INVENTARIO'!$K$22:$K1585,'LISTA DE INVENTARIO'!$C$22:$C1585,C784,$Q$22:$Q1585,$O$9)-SUMIFS('SEGUIMIENTO DE INVENTARIO'!$L$21:$L1786,'SEGUIMIENTO DE INVENTARIO'!$C$21:$C1786,C784),SUMIFS('LISTA DE INVENTARIO'!$K$22:$K1585,'LISTA DE INVENTARIO'!$C$22:$C1585,C784,$Q$22:$Q1585,$O$9)-SUMIFS('SEGUIMIENTO DE INVENTARIO'!$L$21:$L1786,'SEGUIMIENTO DE INVENTARIO'!$C$21:$C1786,C784)))</f>
        <v/>
      </c>
      <c r="M784" s="106"/>
      <c r="N784" s="130" t="str">
        <f t="shared" si="26"/>
        <v xml:space="preserve"> </v>
      </c>
      <c r="O784" s="129" t="str">
        <f t="shared" si="27"/>
        <v xml:space="preserve"> </v>
      </c>
      <c r="P784" s="107"/>
      <c r="Q784" s="108"/>
      <c r="R784" s="128" t="str">
        <f ca="1"/>
        <v/>
      </c>
      <c r="S784" s="109"/>
    </row>
    <row r="785" spans="2:19" ht="18" customHeight="1">
      <c r="B785" s="104">
        <v>764</v>
      </c>
      <c r="C785" s="228"/>
      <c r="D785" s="228"/>
      <c r="E785" s="228"/>
      <c r="F785" s="228"/>
      <c r="G785" s="228"/>
      <c r="H785" s="228"/>
      <c r="I785" s="228"/>
      <c r="J785" s="108"/>
      <c r="K785" s="108"/>
      <c r="L785" s="128" t="str">
        <f>IF(ISBLANK(C785),"",IF(Q785=$O$9,SUMIFS('LISTA DE INVENTARIO'!$K$22:$K1586,'LISTA DE INVENTARIO'!$C$22:$C1586,C785,$Q$22:$Q1586,$O$9)-SUMIFS('SEGUIMIENTO DE INVENTARIO'!$L$21:$L1787,'SEGUIMIENTO DE INVENTARIO'!$C$21:$C1787,C785),SUMIFS('LISTA DE INVENTARIO'!$K$22:$K1586,'LISTA DE INVENTARIO'!$C$22:$C1586,C785,$Q$22:$Q1586,$O$9)-SUMIFS('SEGUIMIENTO DE INVENTARIO'!$L$21:$L1787,'SEGUIMIENTO DE INVENTARIO'!$C$21:$C1787,C785)))</f>
        <v/>
      </c>
      <c r="M785" s="106"/>
      <c r="N785" s="130" t="str">
        <f t="shared" si="26"/>
        <v xml:space="preserve"> </v>
      </c>
      <c r="O785" s="129" t="str">
        <f t="shared" si="27"/>
        <v xml:space="preserve"> </v>
      </c>
      <c r="P785" s="107"/>
      <c r="Q785" s="108"/>
      <c r="R785" s="128" t="str">
        <f ca="1"/>
        <v/>
      </c>
      <c r="S785" s="109"/>
    </row>
    <row r="786" spans="2:19" ht="18" customHeight="1">
      <c r="B786" s="104">
        <v>765</v>
      </c>
      <c r="C786" s="228"/>
      <c r="D786" s="228"/>
      <c r="E786" s="228"/>
      <c r="F786" s="228"/>
      <c r="G786" s="228"/>
      <c r="H786" s="228"/>
      <c r="I786" s="228"/>
      <c r="J786" s="108"/>
      <c r="K786" s="108"/>
      <c r="L786" s="128" t="str">
        <f>IF(ISBLANK(C786),"",IF(Q786=$O$9,SUMIFS('LISTA DE INVENTARIO'!$K$22:$K1587,'LISTA DE INVENTARIO'!$C$22:$C1587,C786,$Q$22:$Q1587,$O$9)-SUMIFS('SEGUIMIENTO DE INVENTARIO'!$L$21:$L1788,'SEGUIMIENTO DE INVENTARIO'!$C$21:$C1788,C786),SUMIFS('LISTA DE INVENTARIO'!$K$22:$K1587,'LISTA DE INVENTARIO'!$C$22:$C1587,C786,$Q$22:$Q1587,$O$9)-SUMIFS('SEGUIMIENTO DE INVENTARIO'!$L$21:$L1788,'SEGUIMIENTO DE INVENTARIO'!$C$21:$C1788,C786)))</f>
        <v/>
      </c>
      <c r="M786" s="106"/>
      <c r="N786" s="130" t="str">
        <f t="shared" si="26"/>
        <v xml:space="preserve"> </v>
      </c>
      <c r="O786" s="129" t="str">
        <f t="shared" si="27"/>
        <v xml:space="preserve"> </v>
      </c>
      <c r="P786" s="107"/>
      <c r="Q786" s="108"/>
      <c r="R786" s="128" t="str">
        <f ca="1"/>
        <v/>
      </c>
      <c r="S786" s="109"/>
    </row>
    <row r="787" spans="2:19" ht="18" customHeight="1">
      <c r="B787" s="104">
        <v>766</v>
      </c>
      <c r="C787" s="228"/>
      <c r="D787" s="228"/>
      <c r="E787" s="228"/>
      <c r="F787" s="228"/>
      <c r="G787" s="228"/>
      <c r="H787" s="228"/>
      <c r="I787" s="228"/>
      <c r="J787" s="108"/>
      <c r="K787" s="108"/>
      <c r="L787" s="128" t="str">
        <f>IF(ISBLANK(C787),"",IF(Q787=$O$9,SUMIFS('LISTA DE INVENTARIO'!$K$22:$K1588,'LISTA DE INVENTARIO'!$C$22:$C1588,C787,$Q$22:$Q1588,$O$9)-SUMIFS('SEGUIMIENTO DE INVENTARIO'!$L$21:$L1789,'SEGUIMIENTO DE INVENTARIO'!$C$21:$C1789,C787),SUMIFS('LISTA DE INVENTARIO'!$K$22:$K1588,'LISTA DE INVENTARIO'!$C$22:$C1588,C787,$Q$22:$Q1588,$O$9)-SUMIFS('SEGUIMIENTO DE INVENTARIO'!$L$21:$L1789,'SEGUIMIENTO DE INVENTARIO'!$C$21:$C1789,C787)))</f>
        <v/>
      </c>
      <c r="M787" s="106"/>
      <c r="N787" s="130" t="str">
        <f t="shared" si="26"/>
        <v xml:space="preserve"> </v>
      </c>
      <c r="O787" s="129" t="str">
        <f t="shared" si="27"/>
        <v xml:space="preserve"> </v>
      </c>
      <c r="P787" s="107"/>
      <c r="Q787" s="108"/>
      <c r="R787" s="128" t="str">
        <f ca="1"/>
        <v/>
      </c>
      <c r="S787" s="109"/>
    </row>
    <row r="788" spans="2:19" ht="18" customHeight="1">
      <c r="B788" s="104">
        <v>767</v>
      </c>
      <c r="C788" s="228"/>
      <c r="D788" s="228"/>
      <c r="E788" s="228"/>
      <c r="F788" s="228"/>
      <c r="G788" s="228"/>
      <c r="H788" s="228"/>
      <c r="I788" s="228"/>
      <c r="J788" s="108"/>
      <c r="K788" s="108"/>
      <c r="L788" s="128" t="str">
        <f>IF(ISBLANK(C788),"",IF(Q788=$O$9,SUMIFS('LISTA DE INVENTARIO'!$K$22:$K1021,'LISTA DE INVENTARIO'!$C$22:$C1021,C788,$Q$22:$Q1021,$O$9)-SUMIFS('SEGUIMIENTO DE INVENTARIO'!$L$21:$L1286,'SEGUIMIENTO DE INVENTARIO'!$C$21:$C1286,C788),SUMIFS('LISTA DE INVENTARIO'!$K$22:$K1021,'LISTA DE INVENTARIO'!$C$22:$C1021,C788,$Q$22:$Q1021,$O$9)-SUMIFS('SEGUIMIENTO DE INVENTARIO'!$L$21:$L1286,'SEGUIMIENTO DE INVENTARIO'!$C$21:$C1286,C788)))</f>
        <v/>
      </c>
      <c r="M788" s="106"/>
      <c r="N788" s="130" t="str">
        <f t="shared" ref="N788:N804" si="28">IF(ISBLANK(C788)," ",K788*M788)</f>
        <v xml:space="preserve"> </v>
      </c>
      <c r="O788" s="129" t="str">
        <f t="shared" ref="O788:O804" si="29">IF(ISBLANK(C788)," ",K788*M788+O787)</f>
        <v xml:space="preserve"> </v>
      </c>
      <c r="P788" s="107"/>
      <c r="Q788" s="108"/>
      <c r="R788" s="128" t="str">
        <f ca="1"/>
        <v/>
      </c>
      <c r="S788" s="109"/>
    </row>
    <row r="789" spans="2:19" ht="18" customHeight="1">
      <c r="B789" s="104">
        <v>768</v>
      </c>
      <c r="C789" s="228"/>
      <c r="D789" s="228"/>
      <c r="E789" s="228"/>
      <c r="F789" s="228"/>
      <c r="G789" s="228"/>
      <c r="H789" s="228"/>
      <c r="I789" s="228"/>
      <c r="J789" s="108"/>
      <c r="K789" s="108"/>
      <c r="L789" s="128" t="str">
        <f>IF(ISBLANK(C789),"",IF(Q789=$O$9,SUMIFS('LISTA DE INVENTARIO'!$K$22:$K1021,'LISTA DE INVENTARIO'!$C$22:$C1021,C789,$Q$22:$Q1021,$O$9)-SUMIFS('SEGUIMIENTO DE INVENTARIO'!$L$21:$L1287,'SEGUIMIENTO DE INVENTARIO'!$C$21:$C1287,C789),SUMIFS('LISTA DE INVENTARIO'!$K$22:$K1021,'LISTA DE INVENTARIO'!$C$22:$C1021,C789,$Q$22:$Q1021,$O$9)-SUMIFS('SEGUIMIENTO DE INVENTARIO'!$L$21:$L1287,'SEGUIMIENTO DE INVENTARIO'!$C$21:$C1287,C789)))</f>
        <v/>
      </c>
      <c r="M789" s="106"/>
      <c r="N789" s="130" t="str">
        <f t="shared" si="28"/>
        <v xml:space="preserve"> </v>
      </c>
      <c r="O789" s="129" t="str">
        <f t="shared" si="29"/>
        <v xml:space="preserve"> </v>
      </c>
      <c r="P789" s="107"/>
      <c r="Q789" s="108"/>
      <c r="R789" s="128" t="str">
        <f ca="1"/>
        <v/>
      </c>
      <c r="S789" s="109"/>
    </row>
    <row r="790" spans="2:19" ht="18" customHeight="1">
      <c r="B790" s="104">
        <v>769</v>
      </c>
      <c r="C790" s="228"/>
      <c r="D790" s="228"/>
      <c r="E790" s="228"/>
      <c r="F790" s="228"/>
      <c r="G790" s="228"/>
      <c r="H790" s="228"/>
      <c r="I790" s="228"/>
      <c r="J790" s="108"/>
      <c r="K790" s="108"/>
      <c r="L790" s="128" t="str">
        <f>IF(ISBLANK(C790),"",IF(Q790=$O$9,SUMIFS('LISTA DE INVENTARIO'!$K$22:$K1021,'LISTA DE INVENTARIO'!$C$22:$C1021,C790,$Q$22:$Q1021,$O$9)-SUMIFS('SEGUIMIENTO DE INVENTARIO'!$L$21:$L1288,'SEGUIMIENTO DE INVENTARIO'!$C$21:$C1288,C790),SUMIFS('LISTA DE INVENTARIO'!$K$22:$K1021,'LISTA DE INVENTARIO'!$C$22:$C1021,C790,$Q$22:$Q1021,$O$9)-SUMIFS('SEGUIMIENTO DE INVENTARIO'!$L$21:$L1288,'SEGUIMIENTO DE INVENTARIO'!$C$21:$C1288,C790)))</f>
        <v/>
      </c>
      <c r="M790" s="106"/>
      <c r="N790" s="130" t="str">
        <f t="shared" si="28"/>
        <v xml:space="preserve"> </v>
      </c>
      <c r="O790" s="129" t="str">
        <f t="shared" si="29"/>
        <v xml:space="preserve"> </v>
      </c>
      <c r="P790" s="107"/>
      <c r="Q790" s="108"/>
      <c r="R790" s="128" t="str">
        <f ca="1"/>
        <v/>
      </c>
      <c r="S790" s="109"/>
    </row>
    <row r="791" spans="2:19" ht="18" customHeight="1">
      <c r="B791" s="104">
        <v>770</v>
      </c>
      <c r="C791" s="228"/>
      <c r="D791" s="228"/>
      <c r="E791" s="228"/>
      <c r="F791" s="228"/>
      <c r="G791" s="228"/>
      <c r="H791" s="228"/>
      <c r="I791" s="228"/>
      <c r="J791" s="108"/>
      <c r="K791" s="108"/>
      <c r="L791" s="128" t="str">
        <f>IF(ISBLANK(C791),"",IF(Q791=$O$9,SUMIFS('LISTA DE INVENTARIO'!$K$22:$K1021,'LISTA DE INVENTARIO'!$C$22:$C1021,C791,$Q$22:$Q1021,$O$9)-SUMIFS('SEGUIMIENTO DE INVENTARIO'!$L$21:$L1289,'SEGUIMIENTO DE INVENTARIO'!$C$21:$C1289,C791),SUMIFS('LISTA DE INVENTARIO'!$K$22:$K1021,'LISTA DE INVENTARIO'!$C$22:$C1021,C791,$Q$22:$Q1021,$O$9)-SUMIFS('SEGUIMIENTO DE INVENTARIO'!$L$21:$L1289,'SEGUIMIENTO DE INVENTARIO'!$C$21:$C1289,C791)))</f>
        <v/>
      </c>
      <c r="M791" s="106"/>
      <c r="N791" s="130" t="str">
        <f t="shared" si="28"/>
        <v xml:space="preserve"> </v>
      </c>
      <c r="O791" s="129" t="str">
        <f t="shared" si="29"/>
        <v xml:space="preserve"> </v>
      </c>
      <c r="P791" s="107"/>
      <c r="Q791" s="108"/>
      <c r="R791" s="128" t="str">
        <f ca="1"/>
        <v/>
      </c>
      <c r="S791" s="109"/>
    </row>
    <row r="792" spans="2:19" ht="18" customHeight="1">
      <c r="B792" s="104">
        <v>771</v>
      </c>
      <c r="C792" s="228"/>
      <c r="D792" s="228"/>
      <c r="E792" s="228"/>
      <c r="F792" s="228"/>
      <c r="G792" s="228"/>
      <c r="H792" s="228"/>
      <c r="I792" s="228"/>
      <c r="J792" s="108"/>
      <c r="K792" s="108"/>
      <c r="L792" s="128" t="str">
        <f>IF(ISBLANK(C792),"",IF(Q792=$O$9,SUMIFS('LISTA DE INVENTARIO'!$K$22:$K1021,'LISTA DE INVENTARIO'!$C$22:$C1021,C792,$Q$22:$Q1021,$O$9)-SUMIFS('SEGUIMIENTO DE INVENTARIO'!$L$21:$L1290,'SEGUIMIENTO DE INVENTARIO'!$C$21:$C1290,C792),SUMIFS('LISTA DE INVENTARIO'!$K$22:$K1021,'LISTA DE INVENTARIO'!$C$22:$C1021,C792,$Q$22:$Q1021,$O$9)-SUMIFS('SEGUIMIENTO DE INVENTARIO'!$L$21:$L1290,'SEGUIMIENTO DE INVENTARIO'!$C$21:$C1290,C792)))</f>
        <v/>
      </c>
      <c r="M792" s="106"/>
      <c r="N792" s="130" t="str">
        <f t="shared" si="28"/>
        <v xml:space="preserve"> </v>
      </c>
      <c r="O792" s="129" t="str">
        <f t="shared" si="29"/>
        <v xml:space="preserve"> </v>
      </c>
      <c r="P792" s="107"/>
      <c r="Q792" s="108"/>
      <c r="R792" s="128" t="str">
        <f ca="1"/>
        <v/>
      </c>
      <c r="S792" s="109"/>
    </row>
    <row r="793" spans="2:19" ht="18" customHeight="1">
      <c r="B793" s="104">
        <v>772</v>
      </c>
      <c r="C793" s="228"/>
      <c r="D793" s="228"/>
      <c r="E793" s="228"/>
      <c r="F793" s="228"/>
      <c r="G793" s="228"/>
      <c r="H793" s="228"/>
      <c r="I793" s="228"/>
      <c r="J793" s="108"/>
      <c r="K793" s="108"/>
      <c r="L793" s="128" t="str">
        <f>IF(ISBLANK(C793),"",IF(Q793=$O$9,SUMIFS('LISTA DE INVENTARIO'!$K$22:$K1021,'LISTA DE INVENTARIO'!$C$22:$C1021,C793,$Q$22:$Q1021,$O$9)-SUMIFS('SEGUIMIENTO DE INVENTARIO'!$L$21:$L1291,'SEGUIMIENTO DE INVENTARIO'!$C$21:$C1291,C793),SUMIFS('LISTA DE INVENTARIO'!$K$22:$K1021,'LISTA DE INVENTARIO'!$C$22:$C1021,C793,$Q$22:$Q1021,$O$9)-SUMIFS('SEGUIMIENTO DE INVENTARIO'!$L$21:$L1291,'SEGUIMIENTO DE INVENTARIO'!$C$21:$C1291,C793)))</f>
        <v/>
      </c>
      <c r="M793" s="106"/>
      <c r="N793" s="130" t="str">
        <f t="shared" si="28"/>
        <v xml:space="preserve"> </v>
      </c>
      <c r="O793" s="129" t="str">
        <f t="shared" si="29"/>
        <v xml:space="preserve"> </v>
      </c>
      <c r="P793" s="107"/>
      <c r="Q793" s="108"/>
      <c r="R793" s="128" t="str">
        <f ca="1"/>
        <v/>
      </c>
      <c r="S793" s="109"/>
    </row>
    <row r="794" spans="2:19" ht="18" customHeight="1">
      <c r="B794" s="104">
        <v>773</v>
      </c>
      <c r="C794" s="228"/>
      <c r="D794" s="228"/>
      <c r="E794" s="228"/>
      <c r="F794" s="228"/>
      <c r="G794" s="228"/>
      <c r="H794" s="228"/>
      <c r="I794" s="228"/>
      <c r="J794" s="108"/>
      <c r="K794" s="108"/>
      <c r="L794" s="128" t="str">
        <f>IF(ISBLANK(C794),"",IF(Q794=$O$9,SUMIFS('LISTA DE INVENTARIO'!$K$22:$K1021,'LISTA DE INVENTARIO'!$C$22:$C1021,C794,$Q$22:$Q1021,$O$9)-SUMIFS('SEGUIMIENTO DE INVENTARIO'!$L$21:$L1292,'SEGUIMIENTO DE INVENTARIO'!$C$21:$C1292,C794),SUMIFS('LISTA DE INVENTARIO'!$K$22:$K1021,'LISTA DE INVENTARIO'!$C$22:$C1021,C794,$Q$22:$Q1021,$O$9)-SUMIFS('SEGUIMIENTO DE INVENTARIO'!$L$21:$L1292,'SEGUIMIENTO DE INVENTARIO'!$C$21:$C1292,C794)))</f>
        <v/>
      </c>
      <c r="M794" s="106"/>
      <c r="N794" s="130" t="str">
        <f t="shared" si="28"/>
        <v xml:space="preserve"> </v>
      </c>
      <c r="O794" s="129" t="str">
        <f t="shared" si="29"/>
        <v xml:space="preserve"> </v>
      </c>
      <c r="P794" s="107"/>
      <c r="Q794" s="108"/>
      <c r="R794" s="128" t="str">
        <f ca="1"/>
        <v/>
      </c>
      <c r="S794" s="109"/>
    </row>
    <row r="795" spans="2:19" ht="18" customHeight="1">
      <c r="B795" s="104">
        <v>774</v>
      </c>
      <c r="C795" s="228"/>
      <c r="D795" s="228"/>
      <c r="E795" s="228"/>
      <c r="F795" s="228"/>
      <c r="G795" s="228"/>
      <c r="H795" s="228"/>
      <c r="I795" s="228"/>
      <c r="J795" s="108"/>
      <c r="K795" s="108"/>
      <c r="L795" s="128" t="str">
        <f>IF(ISBLANK(C795),"",IF(Q795=$O$9,SUMIFS('LISTA DE INVENTARIO'!$K$22:$K1021,'LISTA DE INVENTARIO'!$C$22:$C1021,C795,$Q$22:$Q1021,$O$9)-SUMIFS('SEGUIMIENTO DE INVENTARIO'!$L$21:$L1293,'SEGUIMIENTO DE INVENTARIO'!$C$21:$C1293,C795),SUMIFS('LISTA DE INVENTARIO'!$K$22:$K1021,'LISTA DE INVENTARIO'!$C$22:$C1021,C795,$Q$22:$Q1021,$O$9)-SUMIFS('SEGUIMIENTO DE INVENTARIO'!$L$21:$L1293,'SEGUIMIENTO DE INVENTARIO'!$C$21:$C1293,C795)))</f>
        <v/>
      </c>
      <c r="M795" s="106"/>
      <c r="N795" s="130" t="str">
        <f t="shared" si="28"/>
        <v xml:space="preserve"> </v>
      </c>
      <c r="O795" s="129" t="str">
        <f t="shared" si="29"/>
        <v xml:space="preserve"> </v>
      </c>
      <c r="P795" s="107"/>
      <c r="Q795" s="108"/>
      <c r="R795" s="128" t="str">
        <f ca="1"/>
        <v/>
      </c>
      <c r="S795" s="109"/>
    </row>
    <row r="796" spans="2:19" ht="18" customHeight="1">
      <c r="B796" s="104">
        <v>775</v>
      </c>
      <c r="C796" s="228"/>
      <c r="D796" s="228"/>
      <c r="E796" s="228"/>
      <c r="F796" s="228"/>
      <c r="G796" s="228"/>
      <c r="H796" s="228"/>
      <c r="I796" s="228"/>
      <c r="J796" s="108"/>
      <c r="K796" s="108"/>
      <c r="L796" s="128" t="str">
        <f>IF(ISBLANK(C796),"",IF(Q796=$O$9,SUMIFS('LISTA DE INVENTARIO'!$K$22:$K1021,'LISTA DE INVENTARIO'!$C$22:$C1021,C796,$Q$22:$Q1021,$O$9)-SUMIFS('SEGUIMIENTO DE INVENTARIO'!$L$21:$L1294,'SEGUIMIENTO DE INVENTARIO'!$C$21:$C1294,C796),SUMIFS('LISTA DE INVENTARIO'!$K$22:$K1021,'LISTA DE INVENTARIO'!$C$22:$C1021,C796,$Q$22:$Q1021,$O$9)-SUMIFS('SEGUIMIENTO DE INVENTARIO'!$L$21:$L1294,'SEGUIMIENTO DE INVENTARIO'!$C$21:$C1294,C796)))</f>
        <v/>
      </c>
      <c r="M796" s="106"/>
      <c r="N796" s="130" t="str">
        <f t="shared" si="28"/>
        <v xml:space="preserve"> </v>
      </c>
      <c r="O796" s="129" t="str">
        <f t="shared" si="29"/>
        <v xml:space="preserve"> </v>
      </c>
      <c r="P796" s="107"/>
      <c r="Q796" s="108"/>
      <c r="R796" s="128" t="str">
        <f ca="1"/>
        <v/>
      </c>
      <c r="S796" s="109"/>
    </row>
    <row r="797" spans="2:19" ht="18" customHeight="1">
      <c r="B797" s="104">
        <v>776</v>
      </c>
      <c r="C797" s="228"/>
      <c r="D797" s="228"/>
      <c r="E797" s="228"/>
      <c r="F797" s="228"/>
      <c r="G797" s="228"/>
      <c r="H797" s="228"/>
      <c r="I797" s="228"/>
      <c r="J797" s="108"/>
      <c r="K797" s="108"/>
      <c r="L797" s="128" t="str">
        <f>IF(ISBLANK(C797),"",IF(Q797=$O$9,SUMIFS('LISTA DE INVENTARIO'!$K$22:$K1022,'LISTA DE INVENTARIO'!$C$22:$C1022,C797,$Q$22:$Q1022,$O$9)-SUMIFS('SEGUIMIENTO DE INVENTARIO'!$L$21:$L1295,'SEGUIMIENTO DE INVENTARIO'!$C$21:$C1295,C797),SUMIFS('LISTA DE INVENTARIO'!$K$22:$K1022,'LISTA DE INVENTARIO'!$C$22:$C1022,C797,$Q$22:$Q1022,$O$9)-SUMIFS('SEGUIMIENTO DE INVENTARIO'!$L$21:$L1295,'SEGUIMIENTO DE INVENTARIO'!$C$21:$C1295,C797)))</f>
        <v/>
      </c>
      <c r="M797" s="106"/>
      <c r="N797" s="130" t="str">
        <f t="shared" si="28"/>
        <v xml:space="preserve"> </v>
      </c>
      <c r="O797" s="129" t="str">
        <f t="shared" si="29"/>
        <v xml:space="preserve"> </v>
      </c>
      <c r="P797" s="107"/>
      <c r="Q797" s="108"/>
      <c r="R797" s="128" t="str">
        <f ca="1"/>
        <v/>
      </c>
      <c r="S797" s="109"/>
    </row>
    <row r="798" spans="2:19" ht="18" customHeight="1">
      <c r="B798" s="104">
        <v>777</v>
      </c>
      <c r="C798" s="228"/>
      <c r="D798" s="228"/>
      <c r="E798" s="228"/>
      <c r="F798" s="228"/>
      <c r="G798" s="228"/>
      <c r="H798" s="228"/>
      <c r="I798" s="228"/>
      <c r="J798" s="108"/>
      <c r="K798" s="108"/>
      <c r="L798" s="128" t="str">
        <f>IF(ISBLANK(C798),"",IF(Q798=$O$9,SUMIFS('LISTA DE INVENTARIO'!$K$22:$K1023,'LISTA DE INVENTARIO'!$C$22:$C1023,C798,$Q$22:$Q1023,$O$9)-SUMIFS('SEGUIMIENTO DE INVENTARIO'!$L$21:$L1296,'SEGUIMIENTO DE INVENTARIO'!$C$21:$C1296,C798),SUMIFS('LISTA DE INVENTARIO'!$K$22:$K1023,'LISTA DE INVENTARIO'!$C$22:$C1023,C798,$Q$22:$Q1023,$O$9)-SUMIFS('SEGUIMIENTO DE INVENTARIO'!$L$21:$L1296,'SEGUIMIENTO DE INVENTARIO'!$C$21:$C1296,C798)))</f>
        <v/>
      </c>
      <c r="M798" s="106"/>
      <c r="N798" s="130" t="str">
        <f t="shared" si="28"/>
        <v xml:space="preserve"> </v>
      </c>
      <c r="O798" s="129" t="str">
        <f t="shared" si="29"/>
        <v xml:space="preserve"> </v>
      </c>
      <c r="P798" s="107"/>
      <c r="Q798" s="108"/>
      <c r="R798" s="128" t="str">
        <f ca="1"/>
        <v/>
      </c>
      <c r="S798" s="109"/>
    </row>
    <row r="799" spans="2:19" ht="18" customHeight="1">
      <c r="B799" s="104">
        <v>778</v>
      </c>
      <c r="C799" s="228"/>
      <c r="D799" s="228"/>
      <c r="E799" s="228"/>
      <c r="F799" s="228"/>
      <c r="G799" s="228"/>
      <c r="H799" s="228"/>
      <c r="I799" s="228"/>
      <c r="J799" s="108"/>
      <c r="K799" s="108"/>
      <c r="L799" s="128" t="str">
        <f>IF(ISBLANK(C799),"",IF(Q799=$O$9,SUMIFS('LISTA DE INVENTARIO'!$K$22:$K1024,'LISTA DE INVENTARIO'!$C$22:$C1024,C799,$Q$22:$Q1024,$O$9)-SUMIFS('SEGUIMIENTO DE INVENTARIO'!$L$21:$L1297,'SEGUIMIENTO DE INVENTARIO'!$C$21:$C1297,C799),SUMIFS('LISTA DE INVENTARIO'!$K$22:$K1024,'LISTA DE INVENTARIO'!$C$22:$C1024,C799,$Q$22:$Q1024,$O$9)-SUMIFS('SEGUIMIENTO DE INVENTARIO'!$L$21:$L1297,'SEGUIMIENTO DE INVENTARIO'!$C$21:$C1297,C799)))</f>
        <v/>
      </c>
      <c r="M799" s="106"/>
      <c r="N799" s="130" t="str">
        <f t="shared" si="28"/>
        <v xml:space="preserve"> </v>
      </c>
      <c r="O799" s="129" t="str">
        <f t="shared" si="29"/>
        <v xml:space="preserve"> </v>
      </c>
      <c r="P799" s="107"/>
      <c r="Q799" s="108"/>
      <c r="R799" s="128" t="str">
        <f ca="1"/>
        <v/>
      </c>
      <c r="S799" s="109"/>
    </row>
    <row r="800" spans="2:19" ht="18" customHeight="1">
      <c r="B800" s="104">
        <v>779</v>
      </c>
      <c r="C800" s="228"/>
      <c r="D800" s="228"/>
      <c r="E800" s="228"/>
      <c r="F800" s="228"/>
      <c r="G800" s="228"/>
      <c r="H800" s="228"/>
      <c r="I800" s="228"/>
      <c r="J800" s="108"/>
      <c r="K800" s="108"/>
      <c r="L800" s="128" t="str">
        <f>IF(ISBLANK(C800),"",IF(Q800=$O$9,SUMIFS('LISTA DE INVENTARIO'!$K$22:$K1025,'LISTA DE INVENTARIO'!$C$22:$C1025,C800,$Q$22:$Q1025,$O$9)-SUMIFS('SEGUIMIENTO DE INVENTARIO'!$L$21:$L1298,'SEGUIMIENTO DE INVENTARIO'!$C$21:$C1298,C800),SUMIFS('LISTA DE INVENTARIO'!$K$22:$K1025,'LISTA DE INVENTARIO'!$C$22:$C1025,C800,$Q$22:$Q1025,$O$9)-SUMIFS('SEGUIMIENTO DE INVENTARIO'!$L$21:$L1298,'SEGUIMIENTO DE INVENTARIO'!$C$21:$C1298,C800)))</f>
        <v/>
      </c>
      <c r="M800" s="106"/>
      <c r="N800" s="130" t="str">
        <f t="shared" si="28"/>
        <v xml:space="preserve"> </v>
      </c>
      <c r="O800" s="129" t="str">
        <f t="shared" si="29"/>
        <v xml:space="preserve"> </v>
      </c>
      <c r="P800" s="107"/>
      <c r="Q800" s="108"/>
      <c r="R800" s="128" t="str">
        <f ca="1"/>
        <v/>
      </c>
      <c r="S800" s="109"/>
    </row>
    <row r="801" spans="2:19" ht="18" customHeight="1">
      <c r="B801" s="104">
        <v>780</v>
      </c>
      <c r="C801" s="228"/>
      <c r="D801" s="228"/>
      <c r="E801" s="228"/>
      <c r="F801" s="228"/>
      <c r="G801" s="228"/>
      <c r="H801" s="228"/>
      <c r="I801" s="228"/>
      <c r="J801" s="108"/>
      <c r="K801" s="108"/>
      <c r="L801" s="128" t="str">
        <f>IF(ISBLANK(C801),"",IF(Q801=$O$9,SUMIFS('LISTA DE INVENTARIO'!$K$22:$K1026,'LISTA DE INVENTARIO'!$C$22:$C1026,C801,$Q$22:$Q1026,$O$9)-SUMIFS('SEGUIMIENTO DE INVENTARIO'!$L$21:$L1299,'SEGUIMIENTO DE INVENTARIO'!$C$21:$C1299,C801),SUMIFS('LISTA DE INVENTARIO'!$K$22:$K1026,'LISTA DE INVENTARIO'!$C$22:$C1026,C801,$Q$22:$Q1026,$O$9)-SUMIFS('SEGUIMIENTO DE INVENTARIO'!$L$21:$L1299,'SEGUIMIENTO DE INVENTARIO'!$C$21:$C1299,C801)))</f>
        <v/>
      </c>
      <c r="M801" s="106"/>
      <c r="N801" s="130" t="str">
        <f t="shared" si="28"/>
        <v xml:space="preserve"> </v>
      </c>
      <c r="O801" s="129" t="str">
        <f t="shared" si="29"/>
        <v xml:space="preserve"> </v>
      </c>
      <c r="P801" s="107"/>
      <c r="Q801" s="108"/>
      <c r="R801" s="128" t="str">
        <f ca="1"/>
        <v/>
      </c>
      <c r="S801" s="109"/>
    </row>
    <row r="802" spans="2:19" ht="18" customHeight="1">
      <c r="B802" s="104">
        <v>781</v>
      </c>
      <c r="C802" s="228"/>
      <c r="D802" s="228"/>
      <c r="E802" s="228"/>
      <c r="F802" s="228"/>
      <c r="G802" s="228"/>
      <c r="H802" s="228"/>
      <c r="I802" s="228"/>
      <c r="J802" s="108"/>
      <c r="K802" s="108"/>
      <c r="L802" s="128" t="str">
        <f>IF(ISBLANK(C802),"",IF(Q802=$O$9,SUMIFS('LISTA DE INVENTARIO'!$K$22:$K1027,'LISTA DE INVENTARIO'!$C$22:$C1027,C802,$Q$22:$Q1027,$O$9)-SUMIFS('SEGUIMIENTO DE INVENTARIO'!$L$21:$L1300,'SEGUIMIENTO DE INVENTARIO'!$C$21:$C1300,C802),SUMIFS('LISTA DE INVENTARIO'!$K$22:$K1027,'LISTA DE INVENTARIO'!$C$22:$C1027,C802,$Q$22:$Q1027,$O$9)-SUMIFS('SEGUIMIENTO DE INVENTARIO'!$L$21:$L1300,'SEGUIMIENTO DE INVENTARIO'!$C$21:$C1300,C802)))</f>
        <v/>
      </c>
      <c r="M802" s="106"/>
      <c r="N802" s="130" t="str">
        <f t="shared" si="28"/>
        <v xml:space="preserve"> </v>
      </c>
      <c r="O802" s="129" t="str">
        <f t="shared" si="29"/>
        <v xml:space="preserve"> </v>
      </c>
      <c r="P802" s="107"/>
      <c r="Q802" s="108"/>
      <c r="R802" s="128" t="str">
        <f ca="1"/>
        <v/>
      </c>
      <c r="S802" s="109"/>
    </row>
    <row r="803" spans="2:19" ht="18" customHeight="1">
      <c r="B803" s="104">
        <v>782</v>
      </c>
      <c r="C803" s="228"/>
      <c r="D803" s="228"/>
      <c r="E803" s="228"/>
      <c r="F803" s="228"/>
      <c r="G803" s="228"/>
      <c r="H803" s="228"/>
      <c r="I803" s="228"/>
      <c r="J803" s="108"/>
      <c r="K803" s="108"/>
      <c r="L803" s="128" t="str">
        <f>IF(ISBLANK(C803),"",IF(Q803=$O$9,SUMIFS('LISTA DE INVENTARIO'!$K$22:$K1028,'LISTA DE INVENTARIO'!$C$22:$C1028,C803,$Q$22:$Q1028,$O$9)-SUMIFS('SEGUIMIENTO DE INVENTARIO'!$L$21:$L1301,'SEGUIMIENTO DE INVENTARIO'!$C$21:$C1301,C803),SUMIFS('LISTA DE INVENTARIO'!$K$22:$K1028,'LISTA DE INVENTARIO'!$C$22:$C1028,C803,$Q$22:$Q1028,$O$9)-SUMIFS('SEGUIMIENTO DE INVENTARIO'!$L$21:$L1301,'SEGUIMIENTO DE INVENTARIO'!$C$21:$C1301,C803)))</f>
        <v/>
      </c>
      <c r="M803" s="106"/>
      <c r="N803" s="130" t="str">
        <f t="shared" si="28"/>
        <v xml:space="preserve"> </v>
      </c>
      <c r="O803" s="129" t="str">
        <f t="shared" si="29"/>
        <v xml:space="preserve"> </v>
      </c>
      <c r="P803" s="107"/>
      <c r="Q803" s="108"/>
      <c r="R803" s="128" t="str">
        <f ca="1"/>
        <v/>
      </c>
      <c r="S803" s="109"/>
    </row>
    <row r="804" spans="2:19" ht="18" customHeight="1">
      <c r="B804" s="104">
        <v>783</v>
      </c>
      <c r="C804" s="228"/>
      <c r="D804" s="228"/>
      <c r="E804" s="228"/>
      <c r="F804" s="228"/>
      <c r="G804" s="228"/>
      <c r="H804" s="228"/>
      <c r="I804" s="228"/>
      <c r="J804" s="108"/>
      <c r="K804" s="108"/>
      <c r="L804" s="128" t="str">
        <f>IF(ISBLANK(C804),"",IF(Q804=$O$9,SUMIFS('LISTA DE INVENTARIO'!$K$22:$K1029,'LISTA DE INVENTARIO'!$C$22:$C1029,C804,$Q$22:$Q1029,$O$9)-SUMIFS('SEGUIMIENTO DE INVENTARIO'!$L$21:$L1302,'SEGUIMIENTO DE INVENTARIO'!$C$21:$C1302,C804),SUMIFS('LISTA DE INVENTARIO'!$K$22:$K1029,'LISTA DE INVENTARIO'!$C$22:$C1029,C804,$Q$22:$Q1029,$O$9)-SUMIFS('SEGUIMIENTO DE INVENTARIO'!$L$21:$L1302,'SEGUIMIENTO DE INVENTARIO'!$C$21:$C1302,C804)))</f>
        <v/>
      </c>
      <c r="M804" s="106"/>
      <c r="N804" s="130" t="str">
        <f t="shared" si="28"/>
        <v xml:space="preserve"> </v>
      </c>
      <c r="O804" s="129" t="str">
        <f t="shared" si="29"/>
        <v xml:space="preserve"> </v>
      </c>
      <c r="P804" s="107"/>
      <c r="Q804" s="108"/>
      <c r="R804" s="128" t="str">
        <f ca="1"/>
        <v/>
      </c>
      <c r="S804" s="109"/>
    </row>
    <row r="805" spans="2:19" ht="18" customHeight="1">
      <c r="B805" s="104">
        <v>784</v>
      </c>
      <c r="C805" s="228"/>
      <c r="D805" s="228"/>
      <c r="E805" s="228"/>
      <c r="F805" s="228"/>
      <c r="G805" s="228"/>
      <c r="H805" s="228"/>
      <c r="I805" s="228"/>
      <c r="J805" s="108"/>
      <c r="K805" s="108"/>
      <c r="L805" s="128" t="str">
        <f>IF(ISBLANK(C805),"",IF(Q805=$O$9,SUMIFS('LISTA DE INVENTARIO'!$K$22:$K1030,'LISTA DE INVENTARIO'!$C$22:$C1030,C805,$Q$22:$Q1030,$O$9)-SUMIFS('SEGUIMIENTO DE INVENTARIO'!$L$21:$L1303,'SEGUIMIENTO DE INVENTARIO'!$C$21:$C1303,C805),SUMIFS('LISTA DE INVENTARIO'!$K$22:$K1030,'LISTA DE INVENTARIO'!$C$22:$C1030,C805,$Q$22:$Q1030,$O$9)-SUMIFS('SEGUIMIENTO DE INVENTARIO'!$L$21:$L1303,'SEGUIMIENTO DE INVENTARIO'!$C$21:$C1303,C805)))</f>
        <v/>
      </c>
      <c r="M805" s="106"/>
      <c r="N805" s="130" t="str">
        <f t="shared" ref="N805:N868" si="30">IF(ISBLANK(C805)," ",K805*M805)</f>
        <v xml:space="preserve"> </v>
      </c>
      <c r="O805" s="129" t="str">
        <f t="shared" ref="O805:O868" si="31">IF(ISBLANK(C805)," ",K805*M805+O804)</f>
        <v xml:space="preserve"> </v>
      </c>
      <c r="P805" s="107"/>
      <c r="Q805" s="108"/>
      <c r="R805" s="128" t="str">
        <f ca="1"/>
        <v/>
      </c>
      <c r="S805" s="109"/>
    </row>
    <row r="806" spans="2:19" ht="18" customHeight="1">
      <c r="B806" s="104">
        <v>785</v>
      </c>
      <c r="C806" s="228"/>
      <c r="D806" s="228"/>
      <c r="E806" s="228"/>
      <c r="F806" s="228"/>
      <c r="G806" s="228"/>
      <c r="H806" s="228"/>
      <c r="I806" s="228"/>
      <c r="J806" s="108"/>
      <c r="K806" s="108"/>
      <c r="L806" s="128" t="str">
        <f>IF(ISBLANK(C806),"",IF(Q806=$O$9,SUMIFS('LISTA DE INVENTARIO'!$K$22:$K1031,'LISTA DE INVENTARIO'!$C$22:$C1031,C806,$Q$22:$Q1031,$O$9)-SUMIFS('SEGUIMIENTO DE INVENTARIO'!$L$21:$L1304,'SEGUIMIENTO DE INVENTARIO'!$C$21:$C1304,C806),SUMIFS('LISTA DE INVENTARIO'!$K$22:$K1031,'LISTA DE INVENTARIO'!$C$22:$C1031,C806,$Q$22:$Q1031,$O$9)-SUMIFS('SEGUIMIENTO DE INVENTARIO'!$L$21:$L1304,'SEGUIMIENTO DE INVENTARIO'!$C$21:$C1304,C806)))</f>
        <v/>
      </c>
      <c r="M806" s="106"/>
      <c r="N806" s="130" t="str">
        <f t="shared" si="30"/>
        <v xml:space="preserve"> </v>
      </c>
      <c r="O806" s="129" t="str">
        <f t="shared" si="31"/>
        <v xml:space="preserve"> </v>
      </c>
      <c r="P806" s="107"/>
      <c r="Q806" s="108"/>
      <c r="R806" s="128" t="str">
        <f ca="1"/>
        <v/>
      </c>
      <c r="S806" s="109"/>
    </row>
    <row r="807" spans="2:19" ht="18" customHeight="1">
      <c r="B807" s="104">
        <v>786</v>
      </c>
      <c r="C807" s="228"/>
      <c r="D807" s="228"/>
      <c r="E807" s="228"/>
      <c r="F807" s="228"/>
      <c r="G807" s="228"/>
      <c r="H807" s="228"/>
      <c r="I807" s="228"/>
      <c r="J807" s="108"/>
      <c r="K807" s="108"/>
      <c r="L807" s="128" t="str">
        <f>IF(ISBLANK(C807),"",IF(Q807=$O$9,SUMIFS('LISTA DE INVENTARIO'!$K$22:$K1032,'LISTA DE INVENTARIO'!$C$22:$C1032,C807,$Q$22:$Q1032,$O$9)-SUMIFS('SEGUIMIENTO DE INVENTARIO'!$L$21:$L1305,'SEGUIMIENTO DE INVENTARIO'!$C$21:$C1305,C807),SUMIFS('LISTA DE INVENTARIO'!$K$22:$K1032,'LISTA DE INVENTARIO'!$C$22:$C1032,C807,$Q$22:$Q1032,$O$9)-SUMIFS('SEGUIMIENTO DE INVENTARIO'!$L$21:$L1305,'SEGUIMIENTO DE INVENTARIO'!$C$21:$C1305,C807)))</f>
        <v/>
      </c>
      <c r="M807" s="106"/>
      <c r="N807" s="130" t="str">
        <f t="shared" si="30"/>
        <v xml:space="preserve"> </v>
      </c>
      <c r="O807" s="129" t="str">
        <f t="shared" si="31"/>
        <v xml:space="preserve"> </v>
      </c>
      <c r="P807" s="107"/>
      <c r="Q807" s="108"/>
      <c r="R807" s="128" t="str">
        <f ca="1"/>
        <v/>
      </c>
      <c r="S807" s="109"/>
    </row>
    <row r="808" spans="2:19" ht="18" customHeight="1">
      <c r="B808" s="104">
        <v>787</v>
      </c>
      <c r="C808" s="228"/>
      <c r="D808" s="228"/>
      <c r="E808" s="228"/>
      <c r="F808" s="228"/>
      <c r="G808" s="228"/>
      <c r="H808" s="228"/>
      <c r="I808" s="228"/>
      <c r="J808" s="108"/>
      <c r="K808" s="108"/>
      <c r="L808" s="128" t="str">
        <f>IF(ISBLANK(C808),"",IF(Q808=$O$9,SUMIFS('LISTA DE INVENTARIO'!$K$22:$K1033,'LISTA DE INVENTARIO'!$C$22:$C1033,C808,$Q$22:$Q1033,$O$9)-SUMIFS('SEGUIMIENTO DE INVENTARIO'!$L$21:$L1306,'SEGUIMIENTO DE INVENTARIO'!$C$21:$C1306,C808),SUMIFS('LISTA DE INVENTARIO'!$K$22:$K1033,'LISTA DE INVENTARIO'!$C$22:$C1033,C808,$Q$22:$Q1033,$O$9)-SUMIFS('SEGUIMIENTO DE INVENTARIO'!$L$21:$L1306,'SEGUIMIENTO DE INVENTARIO'!$C$21:$C1306,C808)))</f>
        <v/>
      </c>
      <c r="M808" s="106"/>
      <c r="N808" s="130" t="str">
        <f t="shared" si="30"/>
        <v xml:space="preserve"> </v>
      </c>
      <c r="O808" s="129" t="str">
        <f t="shared" si="31"/>
        <v xml:space="preserve"> </v>
      </c>
      <c r="P808" s="107"/>
      <c r="Q808" s="108"/>
      <c r="R808" s="128" t="str">
        <f ca="1"/>
        <v/>
      </c>
      <c r="S808" s="109"/>
    </row>
    <row r="809" spans="2:19" ht="18" customHeight="1">
      <c r="B809" s="104">
        <v>788</v>
      </c>
      <c r="C809" s="228"/>
      <c r="D809" s="228"/>
      <c r="E809" s="228"/>
      <c r="F809" s="228"/>
      <c r="G809" s="228"/>
      <c r="H809" s="228"/>
      <c r="I809" s="228"/>
      <c r="J809" s="108"/>
      <c r="K809" s="108"/>
      <c r="L809" s="128" t="str">
        <f>IF(ISBLANK(C809),"",IF(Q809=$O$9,SUMIFS('LISTA DE INVENTARIO'!$K$22:$K1034,'LISTA DE INVENTARIO'!$C$22:$C1034,C809,$Q$22:$Q1034,$O$9)-SUMIFS('SEGUIMIENTO DE INVENTARIO'!$L$21:$L1307,'SEGUIMIENTO DE INVENTARIO'!$C$21:$C1307,C809),SUMIFS('LISTA DE INVENTARIO'!$K$22:$K1034,'LISTA DE INVENTARIO'!$C$22:$C1034,C809,$Q$22:$Q1034,$O$9)-SUMIFS('SEGUIMIENTO DE INVENTARIO'!$L$21:$L1307,'SEGUIMIENTO DE INVENTARIO'!$C$21:$C1307,C809)))</f>
        <v/>
      </c>
      <c r="M809" s="106"/>
      <c r="N809" s="130" t="str">
        <f t="shared" si="30"/>
        <v xml:space="preserve"> </v>
      </c>
      <c r="O809" s="129" t="str">
        <f t="shared" si="31"/>
        <v xml:space="preserve"> </v>
      </c>
      <c r="P809" s="107"/>
      <c r="Q809" s="108"/>
      <c r="R809" s="128" t="str">
        <f ca="1"/>
        <v/>
      </c>
      <c r="S809" s="109"/>
    </row>
    <row r="810" spans="2:19" ht="18" customHeight="1">
      <c r="B810" s="104">
        <v>789</v>
      </c>
      <c r="C810" s="228"/>
      <c r="D810" s="228"/>
      <c r="E810" s="228"/>
      <c r="F810" s="228"/>
      <c r="G810" s="228"/>
      <c r="H810" s="228"/>
      <c r="I810" s="228"/>
      <c r="J810" s="108"/>
      <c r="K810" s="108"/>
      <c r="L810" s="128" t="str">
        <f>IF(ISBLANK(C810),"",IF(Q810=$O$9,SUMIFS('LISTA DE INVENTARIO'!$K$22:$K1035,'LISTA DE INVENTARIO'!$C$22:$C1035,C810,$Q$22:$Q1035,$O$9)-SUMIFS('SEGUIMIENTO DE INVENTARIO'!$L$21:$L1308,'SEGUIMIENTO DE INVENTARIO'!$C$21:$C1308,C810),SUMIFS('LISTA DE INVENTARIO'!$K$22:$K1035,'LISTA DE INVENTARIO'!$C$22:$C1035,C810,$Q$22:$Q1035,$O$9)-SUMIFS('SEGUIMIENTO DE INVENTARIO'!$L$21:$L1308,'SEGUIMIENTO DE INVENTARIO'!$C$21:$C1308,C810)))</f>
        <v/>
      </c>
      <c r="M810" s="106"/>
      <c r="N810" s="130" t="str">
        <f t="shared" si="30"/>
        <v xml:space="preserve"> </v>
      </c>
      <c r="O810" s="129" t="str">
        <f t="shared" si="31"/>
        <v xml:space="preserve"> </v>
      </c>
      <c r="P810" s="107"/>
      <c r="Q810" s="108"/>
      <c r="R810" s="128" t="str">
        <f ca="1"/>
        <v/>
      </c>
      <c r="S810" s="109"/>
    </row>
    <row r="811" spans="2:19" ht="18" customHeight="1">
      <c r="B811" s="104">
        <v>790</v>
      </c>
      <c r="C811" s="228"/>
      <c r="D811" s="228"/>
      <c r="E811" s="228"/>
      <c r="F811" s="228"/>
      <c r="G811" s="228"/>
      <c r="H811" s="228"/>
      <c r="I811" s="228"/>
      <c r="J811" s="108"/>
      <c r="K811" s="108"/>
      <c r="L811" s="128" t="str">
        <f>IF(ISBLANK(C811),"",IF(Q811=$O$9,SUMIFS('LISTA DE INVENTARIO'!$K$22:$K1036,'LISTA DE INVENTARIO'!$C$22:$C1036,C811,$Q$22:$Q1036,$O$9)-SUMIFS('SEGUIMIENTO DE INVENTARIO'!$L$21:$L1309,'SEGUIMIENTO DE INVENTARIO'!$C$21:$C1309,C811),SUMIFS('LISTA DE INVENTARIO'!$K$22:$K1036,'LISTA DE INVENTARIO'!$C$22:$C1036,C811,$Q$22:$Q1036,$O$9)-SUMIFS('SEGUIMIENTO DE INVENTARIO'!$L$21:$L1309,'SEGUIMIENTO DE INVENTARIO'!$C$21:$C1309,C811)))</f>
        <v/>
      </c>
      <c r="M811" s="106"/>
      <c r="N811" s="130" t="str">
        <f t="shared" si="30"/>
        <v xml:space="preserve"> </v>
      </c>
      <c r="O811" s="129" t="str">
        <f t="shared" si="31"/>
        <v xml:space="preserve"> </v>
      </c>
      <c r="P811" s="107"/>
      <c r="Q811" s="108"/>
      <c r="R811" s="128" t="str">
        <f ca="1"/>
        <v/>
      </c>
      <c r="S811" s="109"/>
    </row>
    <row r="812" spans="2:19" ht="18" customHeight="1">
      <c r="B812" s="104">
        <v>791</v>
      </c>
      <c r="C812" s="228"/>
      <c r="D812" s="228"/>
      <c r="E812" s="228"/>
      <c r="F812" s="228"/>
      <c r="G812" s="228"/>
      <c r="H812" s="228"/>
      <c r="I812" s="228"/>
      <c r="J812" s="108"/>
      <c r="K812" s="108"/>
      <c r="L812" s="128" t="str">
        <f>IF(ISBLANK(C812),"",IF(Q812=$O$9,SUMIFS('LISTA DE INVENTARIO'!$K$22:$K1037,'LISTA DE INVENTARIO'!$C$22:$C1037,C812,$Q$22:$Q1037,$O$9)-SUMIFS('SEGUIMIENTO DE INVENTARIO'!$L$21:$L1310,'SEGUIMIENTO DE INVENTARIO'!$C$21:$C1310,C812),SUMIFS('LISTA DE INVENTARIO'!$K$22:$K1037,'LISTA DE INVENTARIO'!$C$22:$C1037,C812,$Q$22:$Q1037,$O$9)-SUMIFS('SEGUIMIENTO DE INVENTARIO'!$L$21:$L1310,'SEGUIMIENTO DE INVENTARIO'!$C$21:$C1310,C812)))</f>
        <v/>
      </c>
      <c r="M812" s="106"/>
      <c r="N812" s="130" t="str">
        <f t="shared" si="30"/>
        <v xml:space="preserve"> </v>
      </c>
      <c r="O812" s="129" t="str">
        <f t="shared" si="31"/>
        <v xml:space="preserve"> </v>
      </c>
      <c r="P812" s="107"/>
      <c r="Q812" s="108"/>
      <c r="R812" s="128" t="str">
        <f ca="1"/>
        <v/>
      </c>
      <c r="S812" s="109"/>
    </row>
    <row r="813" spans="2:19" ht="18" customHeight="1">
      <c r="B813" s="104">
        <v>792</v>
      </c>
      <c r="C813" s="228"/>
      <c r="D813" s="228"/>
      <c r="E813" s="228"/>
      <c r="F813" s="228"/>
      <c r="G813" s="228"/>
      <c r="H813" s="228"/>
      <c r="I813" s="228"/>
      <c r="J813" s="108"/>
      <c r="K813" s="108"/>
      <c r="L813" s="128" t="str">
        <f>IF(ISBLANK(C813),"",IF(Q813=$O$9,SUMIFS('LISTA DE INVENTARIO'!$K$22:$K1038,'LISTA DE INVENTARIO'!$C$22:$C1038,C813,$Q$22:$Q1038,$O$9)-SUMIFS('SEGUIMIENTO DE INVENTARIO'!$L$21:$L1311,'SEGUIMIENTO DE INVENTARIO'!$C$21:$C1311,C813),SUMIFS('LISTA DE INVENTARIO'!$K$22:$K1038,'LISTA DE INVENTARIO'!$C$22:$C1038,C813,$Q$22:$Q1038,$O$9)-SUMIFS('SEGUIMIENTO DE INVENTARIO'!$L$21:$L1311,'SEGUIMIENTO DE INVENTARIO'!$C$21:$C1311,C813)))</f>
        <v/>
      </c>
      <c r="M813" s="106"/>
      <c r="N813" s="130" t="str">
        <f t="shared" si="30"/>
        <v xml:space="preserve"> </v>
      </c>
      <c r="O813" s="129" t="str">
        <f t="shared" si="31"/>
        <v xml:space="preserve"> </v>
      </c>
      <c r="P813" s="107"/>
      <c r="Q813" s="108"/>
      <c r="R813" s="128" t="str">
        <f ca="1"/>
        <v/>
      </c>
      <c r="S813" s="109"/>
    </row>
    <row r="814" spans="2:19" ht="18" customHeight="1">
      <c r="B814" s="104">
        <v>793</v>
      </c>
      <c r="C814" s="228"/>
      <c r="D814" s="228"/>
      <c r="E814" s="228"/>
      <c r="F814" s="228"/>
      <c r="G814" s="228"/>
      <c r="H814" s="228"/>
      <c r="I814" s="228"/>
      <c r="J814" s="108"/>
      <c r="K814" s="108"/>
      <c r="L814" s="128" t="str">
        <f>IF(ISBLANK(C814),"",IF(Q814=$O$9,SUMIFS('LISTA DE INVENTARIO'!$K$22:$K1039,'LISTA DE INVENTARIO'!$C$22:$C1039,C814,$Q$22:$Q1039,$O$9)-SUMIFS('SEGUIMIENTO DE INVENTARIO'!$L$21:$L1312,'SEGUIMIENTO DE INVENTARIO'!$C$21:$C1312,C814),SUMIFS('LISTA DE INVENTARIO'!$K$22:$K1039,'LISTA DE INVENTARIO'!$C$22:$C1039,C814,$Q$22:$Q1039,$O$9)-SUMIFS('SEGUIMIENTO DE INVENTARIO'!$L$21:$L1312,'SEGUIMIENTO DE INVENTARIO'!$C$21:$C1312,C814)))</f>
        <v/>
      </c>
      <c r="M814" s="106"/>
      <c r="N814" s="130" t="str">
        <f t="shared" si="30"/>
        <v xml:space="preserve"> </v>
      </c>
      <c r="O814" s="129" t="str">
        <f t="shared" si="31"/>
        <v xml:space="preserve"> </v>
      </c>
      <c r="P814" s="107"/>
      <c r="Q814" s="108"/>
      <c r="R814" s="128" t="str">
        <f ca="1"/>
        <v/>
      </c>
      <c r="S814" s="109"/>
    </row>
    <row r="815" spans="2:19" ht="18" customHeight="1">
      <c r="B815" s="104">
        <v>794</v>
      </c>
      <c r="C815" s="228"/>
      <c r="D815" s="228"/>
      <c r="E815" s="228"/>
      <c r="F815" s="228"/>
      <c r="G815" s="228"/>
      <c r="H815" s="228"/>
      <c r="I815" s="228"/>
      <c r="J815" s="108"/>
      <c r="K815" s="108"/>
      <c r="L815" s="128" t="str">
        <f>IF(ISBLANK(C815),"",IF(Q815=$O$9,SUMIFS('LISTA DE INVENTARIO'!$K$22:$K1040,'LISTA DE INVENTARIO'!$C$22:$C1040,C815,$Q$22:$Q1040,$O$9)-SUMIFS('SEGUIMIENTO DE INVENTARIO'!$L$21:$L1313,'SEGUIMIENTO DE INVENTARIO'!$C$21:$C1313,C815),SUMIFS('LISTA DE INVENTARIO'!$K$22:$K1040,'LISTA DE INVENTARIO'!$C$22:$C1040,C815,$Q$22:$Q1040,$O$9)-SUMIFS('SEGUIMIENTO DE INVENTARIO'!$L$21:$L1313,'SEGUIMIENTO DE INVENTARIO'!$C$21:$C1313,C815)))</f>
        <v/>
      </c>
      <c r="M815" s="106"/>
      <c r="N815" s="130" t="str">
        <f t="shared" si="30"/>
        <v xml:space="preserve"> </v>
      </c>
      <c r="O815" s="129" t="str">
        <f t="shared" si="31"/>
        <v xml:space="preserve"> </v>
      </c>
      <c r="P815" s="107"/>
      <c r="Q815" s="108"/>
      <c r="R815" s="128" t="str">
        <f ca="1"/>
        <v/>
      </c>
      <c r="S815" s="109"/>
    </row>
    <row r="816" spans="2:19" ht="18" customHeight="1">
      <c r="B816" s="104">
        <v>795</v>
      </c>
      <c r="C816" s="228"/>
      <c r="D816" s="228"/>
      <c r="E816" s="228"/>
      <c r="F816" s="228"/>
      <c r="G816" s="228"/>
      <c r="H816" s="228"/>
      <c r="I816" s="228"/>
      <c r="J816" s="108"/>
      <c r="K816" s="108"/>
      <c r="L816" s="128" t="str">
        <f>IF(ISBLANK(C816),"",IF(Q816=$O$9,SUMIFS('LISTA DE INVENTARIO'!$K$22:$K1041,'LISTA DE INVENTARIO'!$C$22:$C1041,C816,$Q$22:$Q1041,$O$9)-SUMIFS('SEGUIMIENTO DE INVENTARIO'!$L$21:$L1314,'SEGUIMIENTO DE INVENTARIO'!$C$21:$C1314,C816),SUMIFS('LISTA DE INVENTARIO'!$K$22:$K1041,'LISTA DE INVENTARIO'!$C$22:$C1041,C816,$Q$22:$Q1041,$O$9)-SUMIFS('SEGUIMIENTO DE INVENTARIO'!$L$21:$L1314,'SEGUIMIENTO DE INVENTARIO'!$C$21:$C1314,C816)))</f>
        <v/>
      </c>
      <c r="M816" s="106"/>
      <c r="N816" s="130" t="str">
        <f t="shared" si="30"/>
        <v xml:space="preserve"> </v>
      </c>
      <c r="O816" s="129" t="str">
        <f t="shared" si="31"/>
        <v xml:space="preserve"> </v>
      </c>
      <c r="P816" s="107"/>
      <c r="Q816" s="108"/>
      <c r="R816" s="128" t="str">
        <f ca="1"/>
        <v/>
      </c>
      <c r="S816" s="109"/>
    </row>
    <row r="817" spans="2:19" ht="18" customHeight="1">
      <c r="B817" s="104">
        <v>796</v>
      </c>
      <c r="C817" s="228"/>
      <c r="D817" s="228"/>
      <c r="E817" s="228"/>
      <c r="F817" s="228"/>
      <c r="G817" s="228"/>
      <c r="H817" s="228"/>
      <c r="I817" s="228"/>
      <c r="J817" s="108"/>
      <c r="K817" s="108"/>
      <c r="L817" s="128" t="str">
        <f>IF(ISBLANK(C817),"",IF(Q817=$O$9,SUMIFS('LISTA DE INVENTARIO'!$K$22:$K1042,'LISTA DE INVENTARIO'!$C$22:$C1042,C817,$Q$22:$Q1042,$O$9)-SUMIFS('SEGUIMIENTO DE INVENTARIO'!$L$21:$L1315,'SEGUIMIENTO DE INVENTARIO'!$C$21:$C1315,C817),SUMIFS('LISTA DE INVENTARIO'!$K$22:$K1042,'LISTA DE INVENTARIO'!$C$22:$C1042,C817,$Q$22:$Q1042,$O$9)-SUMIFS('SEGUIMIENTO DE INVENTARIO'!$L$21:$L1315,'SEGUIMIENTO DE INVENTARIO'!$C$21:$C1315,C817)))</f>
        <v/>
      </c>
      <c r="M817" s="106"/>
      <c r="N817" s="130" t="str">
        <f t="shared" si="30"/>
        <v xml:space="preserve"> </v>
      </c>
      <c r="O817" s="129" t="str">
        <f t="shared" si="31"/>
        <v xml:space="preserve"> </v>
      </c>
      <c r="P817" s="107"/>
      <c r="Q817" s="108"/>
      <c r="R817" s="128" t="str">
        <f ca="1"/>
        <v/>
      </c>
      <c r="S817" s="109"/>
    </row>
    <row r="818" spans="2:19" ht="18" customHeight="1">
      <c r="B818" s="104">
        <v>797</v>
      </c>
      <c r="C818" s="228"/>
      <c r="D818" s="228"/>
      <c r="E818" s="228"/>
      <c r="F818" s="228"/>
      <c r="G818" s="228"/>
      <c r="H818" s="228"/>
      <c r="I818" s="228"/>
      <c r="J818" s="108"/>
      <c r="K818" s="108"/>
      <c r="L818" s="128" t="str">
        <f>IF(ISBLANK(C818),"",IF(Q818=$O$9,SUMIFS('LISTA DE INVENTARIO'!$K$22:$K1043,'LISTA DE INVENTARIO'!$C$22:$C1043,C818,$Q$22:$Q1043,$O$9)-SUMIFS('SEGUIMIENTO DE INVENTARIO'!$L$21:$L1316,'SEGUIMIENTO DE INVENTARIO'!$C$21:$C1316,C818),SUMIFS('LISTA DE INVENTARIO'!$K$22:$K1043,'LISTA DE INVENTARIO'!$C$22:$C1043,C818,$Q$22:$Q1043,$O$9)-SUMIFS('SEGUIMIENTO DE INVENTARIO'!$L$21:$L1316,'SEGUIMIENTO DE INVENTARIO'!$C$21:$C1316,C818)))</f>
        <v/>
      </c>
      <c r="M818" s="106"/>
      <c r="N818" s="130" t="str">
        <f t="shared" si="30"/>
        <v xml:space="preserve"> </v>
      </c>
      <c r="O818" s="129" t="str">
        <f t="shared" si="31"/>
        <v xml:space="preserve"> </v>
      </c>
      <c r="P818" s="107"/>
      <c r="Q818" s="108"/>
      <c r="R818" s="128" t="str">
        <f ca="1"/>
        <v/>
      </c>
      <c r="S818" s="109"/>
    </row>
    <row r="819" spans="2:19" ht="18" customHeight="1">
      <c r="B819" s="104">
        <v>798</v>
      </c>
      <c r="C819" s="228"/>
      <c r="D819" s="228"/>
      <c r="E819" s="228"/>
      <c r="F819" s="228"/>
      <c r="G819" s="228"/>
      <c r="H819" s="228"/>
      <c r="I819" s="228"/>
      <c r="J819" s="108"/>
      <c r="K819" s="108"/>
      <c r="L819" s="128" t="str">
        <f>IF(ISBLANK(C819),"",IF(Q819=$O$9,SUMIFS('LISTA DE INVENTARIO'!$K$22:$K1044,'LISTA DE INVENTARIO'!$C$22:$C1044,C819,$Q$22:$Q1044,$O$9)-SUMIFS('SEGUIMIENTO DE INVENTARIO'!$L$21:$L1317,'SEGUIMIENTO DE INVENTARIO'!$C$21:$C1317,C819),SUMIFS('LISTA DE INVENTARIO'!$K$22:$K1044,'LISTA DE INVENTARIO'!$C$22:$C1044,C819,$Q$22:$Q1044,$O$9)-SUMIFS('SEGUIMIENTO DE INVENTARIO'!$L$21:$L1317,'SEGUIMIENTO DE INVENTARIO'!$C$21:$C1317,C819)))</f>
        <v/>
      </c>
      <c r="M819" s="106"/>
      <c r="N819" s="130" t="str">
        <f t="shared" si="30"/>
        <v xml:space="preserve"> </v>
      </c>
      <c r="O819" s="129" t="str">
        <f t="shared" si="31"/>
        <v xml:space="preserve"> </v>
      </c>
      <c r="P819" s="107"/>
      <c r="Q819" s="108"/>
      <c r="R819" s="128" t="str">
        <f ca="1"/>
        <v/>
      </c>
      <c r="S819" s="109"/>
    </row>
    <row r="820" spans="2:19" ht="18" customHeight="1">
      <c r="B820" s="104">
        <v>799</v>
      </c>
      <c r="C820" s="228"/>
      <c r="D820" s="228"/>
      <c r="E820" s="228"/>
      <c r="F820" s="228"/>
      <c r="G820" s="228"/>
      <c r="H820" s="228"/>
      <c r="I820" s="228"/>
      <c r="J820" s="108"/>
      <c r="K820" s="108"/>
      <c r="L820" s="128" t="str">
        <f>IF(ISBLANK(C820),"",IF(Q820=$O$9,SUMIFS('LISTA DE INVENTARIO'!$K$22:$K1045,'LISTA DE INVENTARIO'!$C$22:$C1045,C820,$Q$22:$Q1045,$O$9)-SUMIFS('SEGUIMIENTO DE INVENTARIO'!$L$21:$L1318,'SEGUIMIENTO DE INVENTARIO'!$C$21:$C1318,C820),SUMIFS('LISTA DE INVENTARIO'!$K$22:$K1045,'LISTA DE INVENTARIO'!$C$22:$C1045,C820,$Q$22:$Q1045,$O$9)-SUMIFS('SEGUIMIENTO DE INVENTARIO'!$L$21:$L1318,'SEGUIMIENTO DE INVENTARIO'!$C$21:$C1318,C820)))</f>
        <v/>
      </c>
      <c r="M820" s="106"/>
      <c r="N820" s="130" t="str">
        <f t="shared" si="30"/>
        <v xml:space="preserve"> </v>
      </c>
      <c r="O820" s="129" t="str">
        <f t="shared" si="31"/>
        <v xml:space="preserve"> </v>
      </c>
      <c r="P820" s="107"/>
      <c r="Q820" s="108"/>
      <c r="R820" s="128" t="str">
        <f ca="1"/>
        <v/>
      </c>
      <c r="S820" s="109"/>
    </row>
    <row r="821" spans="2:19" ht="18" customHeight="1">
      <c r="B821" s="104">
        <v>800</v>
      </c>
      <c r="C821" s="228"/>
      <c r="D821" s="228"/>
      <c r="E821" s="228"/>
      <c r="F821" s="228"/>
      <c r="G821" s="228"/>
      <c r="H821" s="228"/>
      <c r="I821" s="228"/>
      <c r="J821" s="108"/>
      <c r="K821" s="108"/>
      <c r="L821" s="128" t="str">
        <f>IF(ISBLANK(C821),"",IF(Q821=$O$9,SUMIFS('LISTA DE INVENTARIO'!$K$22:$K1046,'LISTA DE INVENTARIO'!$C$22:$C1046,C821,$Q$22:$Q1046,$O$9)-SUMIFS('SEGUIMIENTO DE INVENTARIO'!$L$21:$L1319,'SEGUIMIENTO DE INVENTARIO'!$C$21:$C1319,C821),SUMIFS('LISTA DE INVENTARIO'!$K$22:$K1046,'LISTA DE INVENTARIO'!$C$22:$C1046,C821,$Q$22:$Q1046,$O$9)-SUMIFS('SEGUIMIENTO DE INVENTARIO'!$L$21:$L1319,'SEGUIMIENTO DE INVENTARIO'!$C$21:$C1319,C821)))</f>
        <v/>
      </c>
      <c r="M821" s="106"/>
      <c r="N821" s="130" t="str">
        <f t="shared" si="30"/>
        <v xml:space="preserve"> </v>
      </c>
      <c r="O821" s="129" t="str">
        <f t="shared" si="31"/>
        <v xml:space="preserve"> </v>
      </c>
      <c r="P821" s="107"/>
      <c r="Q821" s="108"/>
      <c r="R821" s="128" t="str">
        <f ca="1"/>
        <v/>
      </c>
      <c r="S821" s="109"/>
    </row>
    <row r="822" spans="2:19" ht="18" customHeight="1">
      <c r="B822" s="104">
        <v>801</v>
      </c>
      <c r="C822" s="228"/>
      <c r="D822" s="228"/>
      <c r="E822" s="228"/>
      <c r="F822" s="228"/>
      <c r="G822" s="228"/>
      <c r="H822" s="228"/>
      <c r="I822" s="228"/>
      <c r="J822" s="108"/>
      <c r="K822" s="108"/>
      <c r="L822" s="128" t="str">
        <f>IF(ISBLANK(C822),"",IF(Q822=$O$9,SUMIFS('LISTA DE INVENTARIO'!$K$22:$K1047,'LISTA DE INVENTARIO'!$C$22:$C1047,C822,$Q$22:$Q1047,$O$9)-SUMIFS('SEGUIMIENTO DE INVENTARIO'!$L$21:$L1320,'SEGUIMIENTO DE INVENTARIO'!$C$21:$C1320,C822),SUMIFS('LISTA DE INVENTARIO'!$K$22:$K1047,'LISTA DE INVENTARIO'!$C$22:$C1047,C822,$Q$22:$Q1047,$O$9)-SUMIFS('SEGUIMIENTO DE INVENTARIO'!$L$21:$L1320,'SEGUIMIENTO DE INVENTARIO'!$C$21:$C1320,C822)))</f>
        <v/>
      </c>
      <c r="M822" s="106"/>
      <c r="N822" s="130" t="str">
        <f t="shared" si="30"/>
        <v xml:space="preserve"> </v>
      </c>
      <c r="O822" s="129" t="str">
        <f t="shared" si="31"/>
        <v xml:space="preserve"> </v>
      </c>
      <c r="P822" s="107"/>
      <c r="Q822" s="108"/>
      <c r="R822" s="128" t="str">
        <f ca="1"/>
        <v/>
      </c>
      <c r="S822" s="109"/>
    </row>
    <row r="823" spans="2:19" ht="18" customHeight="1">
      <c r="B823" s="104">
        <v>802</v>
      </c>
      <c r="C823" s="228"/>
      <c r="D823" s="228"/>
      <c r="E823" s="228"/>
      <c r="F823" s="228"/>
      <c r="G823" s="228"/>
      <c r="H823" s="228"/>
      <c r="I823" s="228"/>
      <c r="J823" s="108"/>
      <c r="K823" s="108"/>
      <c r="L823" s="128" t="str">
        <f>IF(ISBLANK(C823),"",IF(Q823=$O$9,SUMIFS('LISTA DE INVENTARIO'!$K$22:$K1048,'LISTA DE INVENTARIO'!$C$22:$C1048,C823,$Q$22:$Q1048,$O$9)-SUMIFS('SEGUIMIENTO DE INVENTARIO'!$L$21:$L1321,'SEGUIMIENTO DE INVENTARIO'!$C$21:$C1321,C823),SUMIFS('LISTA DE INVENTARIO'!$K$22:$K1048,'LISTA DE INVENTARIO'!$C$22:$C1048,C823,$Q$22:$Q1048,$O$9)-SUMIFS('SEGUIMIENTO DE INVENTARIO'!$L$21:$L1321,'SEGUIMIENTO DE INVENTARIO'!$C$21:$C1321,C823)))</f>
        <v/>
      </c>
      <c r="M823" s="106"/>
      <c r="N823" s="130" t="str">
        <f t="shared" si="30"/>
        <v xml:space="preserve"> </v>
      </c>
      <c r="O823" s="129" t="str">
        <f t="shared" si="31"/>
        <v xml:space="preserve"> </v>
      </c>
      <c r="P823" s="107"/>
      <c r="Q823" s="108"/>
      <c r="R823" s="128" t="str">
        <f ca="1"/>
        <v/>
      </c>
      <c r="S823" s="109"/>
    </row>
    <row r="824" spans="2:19" ht="18" customHeight="1">
      <c r="B824" s="104">
        <v>803</v>
      </c>
      <c r="C824" s="228"/>
      <c r="D824" s="228"/>
      <c r="E824" s="228"/>
      <c r="F824" s="228"/>
      <c r="G824" s="228"/>
      <c r="H824" s="228"/>
      <c r="I824" s="228"/>
      <c r="J824" s="108"/>
      <c r="K824" s="108"/>
      <c r="L824" s="128" t="str">
        <f>IF(ISBLANK(C824),"",IF(Q824=$O$9,SUMIFS('LISTA DE INVENTARIO'!$K$22:$K1049,'LISTA DE INVENTARIO'!$C$22:$C1049,C824,$Q$22:$Q1049,$O$9)-SUMIFS('SEGUIMIENTO DE INVENTARIO'!$L$21:$L1322,'SEGUIMIENTO DE INVENTARIO'!$C$21:$C1322,C824),SUMIFS('LISTA DE INVENTARIO'!$K$22:$K1049,'LISTA DE INVENTARIO'!$C$22:$C1049,C824,$Q$22:$Q1049,$O$9)-SUMIFS('SEGUIMIENTO DE INVENTARIO'!$L$21:$L1322,'SEGUIMIENTO DE INVENTARIO'!$C$21:$C1322,C824)))</f>
        <v/>
      </c>
      <c r="M824" s="106"/>
      <c r="N824" s="130" t="str">
        <f t="shared" si="30"/>
        <v xml:space="preserve"> </v>
      </c>
      <c r="O824" s="129" t="str">
        <f t="shared" si="31"/>
        <v xml:space="preserve"> </v>
      </c>
      <c r="P824" s="107"/>
      <c r="Q824" s="108"/>
      <c r="R824" s="128" t="str">
        <f ca="1"/>
        <v/>
      </c>
      <c r="S824" s="109"/>
    </row>
    <row r="825" spans="2:19" ht="18" customHeight="1">
      <c r="B825" s="104">
        <v>804</v>
      </c>
      <c r="C825" s="228"/>
      <c r="D825" s="228"/>
      <c r="E825" s="228"/>
      <c r="F825" s="228"/>
      <c r="G825" s="228"/>
      <c r="H825" s="228"/>
      <c r="I825" s="228"/>
      <c r="J825" s="108"/>
      <c r="K825" s="108"/>
      <c r="L825" s="128" t="str">
        <f>IF(ISBLANK(C825),"",IF(Q825=$O$9,SUMIFS('LISTA DE INVENTARIO'!$K$22:$K1050,'LISTA DE INVENTARIO'!$C$22:$C1050,C825,$Q$22:$Q1050,$O$9)-SUMIFS('SEGUIMIENTO DE INVENTARIO'!$L$21:$L1323,'SEGUIMIENTO DE INVENTARIO'!$C$21:$C1323,C825),SUMIFS('LISTA DE INVENTARIO'!$K$22:$K1050,'LISTA DE INVENTARIO'!$C$22:$C1050,C825,$Q$22:$Q1050,$O$9)-SUMIFS('SEGUIMIENTO DE INVENTARIO'!$L$21:$L1323,'SEGUIMIENTO DE INVENTARIO'!$C$21:$C1323,C825)))</f>
        <v/>
      </c>
      <c r="M825" s="106"/>
      <c r="N825" s="130" t="str">
        <f t="shared" si="30"/>
        <v xml:space="preserve"> </v>
      </c>
      <c r="O825" s="129" t="str">
        <f t="shared" si="31"/>
        <v xml:space="preserve"> </v>
      </c>
      <c r="P825" s="107"/>
      <c r="Q825" s="108"/>
      <c r="R825" s="128" t="str">
        <f ca="1"/>
        <v/>
      </c>
      <c r="S825" s="109"/>
    </row>
    <row r="826" spans="2:19" ht="18" customHeight="1">
      <c r="B826" s="104">
        <v>805</v>
      </c>
      <c r="C826" s="228"/>
      <c r="D826" s="228"/>
      <c r="E826" s="228"/>
      <c r="F826" s="228"/>
      <c r="G826" s="228"/>
      <c r="H826" s="228"/>
      <c r="I826" s="228"/>
      <c r="J826" s="108"/>
      <c r="K826" s="108"/>
      <c r="L826" s="128" t="str">
        <f>IF(ISBLANK(C826),"",IF(Q826=$O$9,SUMIFS('LISTA DE INVENTARIO'!$K$22:$K1051,'LISTA DE INVENTARIO'!$C$22:$C1051,C826,$Q$22:$Q1051,$O$9)-SUMIFS('SEGUIMIENTO DE INVENTARIO'!$L$21:$L1324,'SEGUIMIENTO DE INVENTARIO'!$C$21:$C1324,C826),SUMIFS('LISTA DE INVENTARIO'!$K$22:$K1051,'LISTA DE INVENTARIO'!$C$22:$C1051,C826,$Q$22:$Q1051,$O$9)-SUMIFS('SEGUIMIENTO DE INVENTARIO'!$L$21:$L1324,'SEGUIMIENTO DE INVENTARIO'!$C$21:$C1324,C826)))</f>
        <v/>
      </c>
      <c r="M826" s="106"/>
      <c r="N826" s="130" t="str">
        <f t="shared" si="30"/>
        <v xml:space="preserve"> </v>
      </c>
      <c r="O826" s="129" t="str">
        <f t="shared" si="31"/>
        <v xml:space="preserve"> </v>
      </c>
      <c r="P826" s="107"/>
      <c r="Q826" s="108"/>
      <c r="R826" s="128" t="str">
        <f ca="1"/>
        <v/>
      </c>
      <c r="S826" s="109"/>
    </row>
    <row r="827" spans="2:19" ht="18" customHeight="1">
      <c r="B827" s="104">
        <v>806</v>
      </c>
      <c r="C827" s="228"/>
      <c r="D827" s="228"/>
      <c r="E827" s="228"/>
      <c r="F827" s="228"/>
      <c r="G827" s="228"/>
      <c r="H827" s="228"/>
      <c r="I827" s="228"/>
      <c r="J827" s="108"/>
      <c r="K827" s="108"/>
      <c r="L827" s="128" t="str">
        <f>IF(ISBLANK(C827),"",IF(Q827=$O$9,SUMIFS('LISTA DE INVENTARIO'!$K$22:$K1052,'LISTA DE INVENTARIO'!$C$22:$C1052,C827,$Q$22:$Q1052,$O$9)-SUMIFS('SEGUIMIENTO DE INVENTARIO'!$L$21:$L1325,'SEGUIMIENTO DE INVENTARIO'!$C$21:$C1325,C827),SUMIFS('LISTA DE INVENTARIO'!$K$22:$K1052,'LISTA DE INVENTARIO'!$C$22:$C1052,C827,$Q$22:$Q1052,$O$9)-SUMIFS('SEGUIMIENTO DE INVENTARIO'!$L$21:$L1325,'SEGUIMIENTO DE INVENTARIO'!$C$21:$C1325,C827)))</f>
        <v/>
      </c>
      <c r="M827" s="106"/>
      <c r="N827" s="130" t="str">
        <f t="shared" si="30"/>
        <v xml:space="preserve"> </v>
      </c>
      <c r="O827" s="129" t="str">
        <f t="shared" si="31"/>
        <v xml:space="preserve"> </v>
      </c>
      <c r="P827" s="107"/>
      <c r="Q827" s="108"/>
      <c r="R827" s="128" t="str">
        <f ca="1"/>
        <v/>
      </c>
      <c r="S827" s="109"/>
    </row>
    <row r="828" spans="2:19" ht="18" customHeight="1">
      <c r="B828" s="104">
        <v>807</v>
      </c>
      <c r="C828" s="228"/>
      <c r="D828" s="228"/>
      <c r="E828" s="228"/>
      <c r="F828" s="228"/>
      <c r="G828" s="228"/>
      <c r="H828" s="228"/>
      <c r="I828" s="228"/>
      <c r="J828" s="108"/>
      <c r="K828" s="108"/>
      <c r="L828" s="128" t="str">
        <f>IF(ISBLANK(C828),"",IF(Q828=$O$9,SUMIFS('LISTA DE INVENTARIO'!$K$22:$K1053,'LISTA DE INVENTARIO'!$C$22:$C1053,C828,$Q$22:$Q1053,$O$9)-SUMIFS('SEGUIMIENTO DE INVENTARIO'!$L$21:$L1326,'SEGUIMIENTO DE INVENTARIO'!$C$21:$C1326,C828),SUMIFS('LISTA DE INVENTARIO'!$K$22:$K1053,'LISTA DE INVENTARIO'!$C$22:$C1053,C828,$Q$22:$Q1053,$O$9)-SUMIFS('SEGUIMIENTO DE INVENTARIO'!$L$21:$L1326,'SEGUIMIENTO DE INVENTARIO'!$C$21:$C1326,C828)))</f>
        <v/>
      </c>
      <c r="M828" s="106"/>
      <c r="N828" s="130" t="str">
        <f t="shared" si="30"/>
        <v xml:space="preserve"> </v>
      </c>
      <c r="O828" s="129" t="str">
        <f t="shared" si="31"/>
        <v xml:space="preserve"> </v>
      </c>
      <c r="P828" s="107"/>
      <c r="Q828" s="108"/>
      <c r="R828" s="128" t="str">
        <f ca="1"/>
        <v/>
      </c>
      <c r="S828" s="109"/>
    </row>
    <row r="829" spans="2:19" ht="18" customHeight="1">
      <c r="B829" s="104">
        <v>808</v>
      </c>
      <c r="C829" s="228"/>
      <c r="D829" s="228"/>
      <c r="E829" s="228"/>
      <c r="F829" s="228"/>
      <c r="G829" s="228"/>
      <c r="H829" s="228"/>
      <c r="I829" s="228"/>
      <c r="J829" s="108"/>
      <c r="K829" s="108"/>
      <c r="L829" s="128" t="str">
        <f>IF(ISBLANK(C829),"",IF(Q829=$O$9,SUMIFS('LISTA DE INVENTARIO'!$K$22:$K1054,'LISTA DE INVENTARIO'!$C$22:$C1054,C829,$Q$22:$Q1054,$O$9)-SUMIFS('SEGUIMIENTO DE INVENTARIO'!$L$21:$L1327,'SEGUIMIENTO DE INVENTARIO'!$C$21:$C1327,C829),SUMIFS('LISTA DE INVENTARIO'!$K$22:$K1054,'LISTA DE INVENTARIO'!$C$22:$C1054,C829,$Q$22:$Q1054,$O$9)-SUMIFS('SEGUIMIENTO DE INVENTARIO'!$L$21:$L1327,'SEGUIMIENTO DE INVENTARIO'!$C$21:$C1327,C829)))</f>
        <v/>
      </c>
      <c r="M829" s="106"/>
      <c r="N829" s="130" t="str">
        <f t="shared" si="30"/>
        <v xml:space="preserve"> </v>
      </c>
      <c r="O829" s="129" t="str">
        <f t="shared" si="31"/>
        <v xml:space="preserve"> </v>
      </c>
      <c r="P829" s="107"/>
      <c r="Q829" s="108"/>
      <c r="R829" s="128" t="str">
        <f ca="1"/>
        <v/>
      </c>
      <c r="S829" s="109"/>
    </row>
    <row r="830" spans="2:19" ht="18" customHeight="1">
      <c r="B830" s="104">
        <v>809</v>
      </c>
      <c r="C830" s="228"/>
      <c r="D830" s="228"/>
      <c r="E830" s="228"/>
      <c r="F830" s="228"/>
      <c r="G830" s="228"/>
      <c r="H830" s="228"/>
      <c r="I830" s="228"/>
      <c r="J830" s="108"/>
      <c r="K830" s="108"/>
      <c r="L830" s="128" t="str">
        <f>IF(ISBLANK(C830),"",IF(Q830=$O$9,SUMIFS('LISTA DE INVENTARIO'!$K$22:$K1055,'LISTA DE INVENTARIO'!$C$22:$C1055,C830,$Q$22:$Q1055,$O$9)-SUMIFS('SEGUIMIENTO DE INVENTARIO'!$L$21:$L1328,'SEGUIMIENTO DE INVENTARIO'!$C$21:$C1328,C830),SUMIFS('LISTA DE INVENTARIO'!$K$22:$K1055,'LISTA DE INVENTARIO'!$C$22:$C1055,C830,$Q$22:$Q1055,$O$9)-SUMIFS('SEGUIMIENTO DE INVENTARIO'!$L$21:$L1328,'SEGUIMIENTO DE INVENTARIO'!$C$21:$C1328,C830)))</f>
        <v/>
      </c>
      <c r="M830" s="106"/>
      <c r="N830" s="130" t="str">
        <f t="shared" si="30"/>
        <v xml:space="preserve"> </v>
      </c>
      <c r="O830" s="129" t="str">
        <f t="shared" si="31"/>
        <v xml:space="preserve"> </v>
      </c>
      <c r="P830" s="107"/>
      <c r="Q830" s="108"/>
      <c r="R830" s="128" t="str">
        <f ca="1"/>
        <v/>
      </c>
      <c r="S830" s="109"/>
    </row>
    <row r="831" spans="2:19" ht="18" customHeight="1">
      <c r="B831" s="104">
        <v>810</v>
      </c>
      <c r="C831" s="228"/>
      <c r="D831" s="228"/>
      <c r="E831" s="228"/>
      <c r="F831" s="228"/>
      <c r="G831" s="228"/>
      <c r="H831" s="228"/>
      <c r="I831" s="228"/>
      <c r="J831" s="108"/>
      <c r="K831" s="108"/>
      <c r="L831" s="128" t="str">
        <f>IF(ISBLANK(C831),"",IF(Q831=$O$9,SUMIFS('LISTA DE INVENTARIO'!$K$22:$K1056,'LISTA DE INVENTARIO'!$C$22:$C1056,C831,$Q$22:$Q1056,$O$9)-SUMIFS('SEGUIMIENTO DE INVENTARIO'!$L$21:$L1329,'SEGUIMIENTO DE INVENTARIO'!$C$21:$C1329,C831),SUMIFS('LISTA DE INVENTARIO'!$K$22:$K1056,'LISTA DE INVENTARIO'!$C$22:$C1056,C831,$Q$22:$Q1056,$O$9)-SUMIFS('SEGUIMIENTO DE INVENTARIO'!$L$21:$L1329,'SEGUIMIENTO DE INVENTARIO'!$C$21:$C1329,C831)))</f>
        <v/>
      </c>
      <c r="M831" s="106"/>
      <c r="N831" s="130" t="str">
        <f t="shared" si="30"/>
        <v xml:space="preserve"> </v>
      </c>
      <c r="O831" s="129" t="str">
        <f t="shared" si="31"/>
        <v xml:space="preserve"> </v>
      </c>
      <c r="P831" s="107"/>
      <c r="Q831" s="108"/>
      <c r="R831" s="128" t="str">
        <f ca="1"/>
        <v/>
      </c>
      <c r="S831" s="109"/>
    </row>
    <row r="832" spans="2:19" ht="18" customHeight="1">
      <c r="B832" s="104">
        <v>811</v>
      </c>
      <c r="C832" s="228"/>
      <c r="D832" s="228"/>
      <c r="E832" s="228"/>
      <c r="F832" s="228"/>
      <c r="G832" s="228"/>
      <c r="H832" s="228"/>
      <c r="I832" s="228"/>
      <c r="J832" s="108"/>
      <c r="K832" s="108"/>
      <c r="L832" s="128" t="str">
        <f>IF(ISBLANK(C832),"",IF(Q832=$O$9,SUMIFS('LISTA DE INVENTARIO'!$K$22:$K1057,'LISTA DE INVENTARIO'!$C$22:$C1057,C832,$Q$22:$Q1057,$O$9)-SUMIFS('SEGUIMIENTO DE INVENTARIO'!$L$21:$L1330,'SEGUIMIENTO DE INVENTARIO'!$C$21:$C1330,C832),SUMIFS('LISTA DE INVENTARIO'!$K$22:$K1057,'LISTA DE INVENTARIO'!$C$22:$C1057,C832,$Q$22:$Q1057,$O$9)-SUMIFS('SEGUIMIENTO DE INVENTARIO'!$L$21:$L1330,'SEGUIMIENTO DE INVENTARIO'!$C$21:$C1330,C832)))</f>
        <v/>
      </c>
      <c r="M832" s="106"/>
      <c r="N832" s="130" t="str">
        <f t="shared" si="30"/>
        <v xml:space="preserve"> </v>
      </c>
      <c r="O832" s="129" t="str">
        <f t="shared" si="31"/>
        <v xml:space="preserve"> </v>
      </c>
      <c r="P832" s="107"/>
      <c r="Q832" s="108"/>
      <c r="R832" s="128" t="str">
        <f ca="1"/>
        <v/>
      </c>
      <c r="S832" s="109"/>
    </row>
    <row r="833" spans="2:19" ht="18" customHeight="1">
      <c r="B833" s="104">
        <v>812</v>
      </c>
      <c r="C833" s="228"/>
      <c r="D833" s="228"/>
      <c r="E833" s="228"/>
      <c r="F833" s="228"/>
      <c r="G833" s="228"/>
      <c r="H833" s="228"/>
      <c r="I833" s="228"/>
      <c r="J833" s="108"/>
      <c r="K833" s="108"/>
      <c r="L833" s="128" t="str">
        <f>IF(ISBLANK(C833),"",IF(Q833=$O$9,SUMIFS('LISTA DE INVENTARIO'!$K$22:$K1058,'LISTA DE INVENTARIO'!$C$22:$C1058,C833,$Q$22:$Q1058,$O$9)-SUMIFS('SEGUIMIENTO DE INVENTARIO'!$L$21:$L1331,'SEGUIMIENTO DE INVENTARIO'!$C$21:$C1331,C833),SUMIFS('LISTA DE INVENTARIO'!$K$22:$K1058,'LISTA DE INVENTARIO'!$C$22:$C1058,C833,$Q$22:$Q1058,$O$9)-SUMIFS('SEGUIMIENTO DE INVENTARIO'!$L$21:$L1331,'SEGUIMIENTO DE INVENTARIO'!$C$21:$C1331,C833)))</f>
        <v/>
      </c>
      <c r="M833" s="106"/>
      <c r="N833" s="130" t="str">
        <f t="shared" si="30"/>
        <v xml:space="preserve"> </v>
      </c>
      <c r="O833" s="129" t="str">
        <f t="shared" si="31"/>
        <v xml:space="preserve"> </v>
      </c>
      <c r="P833" s="107"/>
      <c r="Q833" s="108"/>
      <c r="R833" s="128" t="str">
        <f ca="1"/>
        <v/>
      </c>
      <c r="S833" s="109"/>
    </row>
    <row r="834" spans="2:19" ht="18" customHeight="1">
      <c r="B834" s="104">
        <v>813</v>
      </c>
      <c r="C834" s="228"/>
      <c r="D834" s="228"/>
      <c r="E834" s="228"/>
      <c r="F834" s="228"/>
      <c r="G834" s="228"/>
      <c r="H834" s="228"/>
      <c r="I834" s="228"/>
      <c r="J834" s="108"/>
      <c r="K834" s="108"/>
      <c r="L834" s="128" t="str">
        <f>IF(ISBLANK(C834),"",IF(Q834=$O$9,SUMIFS('LISTA DE INVENTARIO'!$K$22:$K1059,'LISTA DE INVENTARIO'!$C$22:$C1059,C834,$Q$22:$Q1059,$O$9)-SUMIFS('SEGUIMIENTO DE INVENTARIO'!$L$21:$L1332,'SEGUIMIENTO DE INVENTARIO'!$C$21:$C1332,C834),SUMIFS('LISTA DE INVENTARIO'!$K$22:$K1059,'LISTA DE INVENTARIO'!$C$22:$C1059,C834,$Q$22:$Q1059,$O$9)-SUMIFS('SEGUIMIENTO DE INVENTARIO'!$L$21:$L1332,'SEGUIMIENTO DE INVENTARIO'!$C$21:$C1332,C834)))</f>
        <v/>
      </c>
      <c r="M834" s="106"/>
      <c r="N834" s="130" t="str">
        <f t="shared" si="30"/>
        <v xml:space="preserve"> </v>
      </c>
      <c r="O834" s="129" t="str">
        <f t="shared" si="31"/>
        <v xml:space="preserve"> </v>
      </c>
      <c r="P834" s="107"/>
      <c r="Q834" s="108"/>
      <c r="R834" s="128" t="str">
        <f ca="1"/>
        <v/>
      </c>
      <c r="S834" s="109"/>
    </row>
    <row r="835" spans="2:19" ht="18" customHeight="1">
      <c r="B835" s="104">
        <v>814</v>
      </c>
      <c r="C835" s="228"/>
      <c r="D835" s="228"/>
      <c r="E835" s="228"/>
      <c r="F835" s="228"/>
      <c r="G835" s="228"/>
      <c r="H835" s="228"/>
      <c r="I835" s="228"/>
      <c r="J835" s="108"/>
      <c r="K835" s="108"/>
      <c r="L835" s="128" t="str">
        <f>IF(ISBLANK(C835),"",IF(Q835=$O$9,SUMIFS('LISTA DE INVENTARIO'!$K$22:$K1060,'LISTA DE INVENTARIO'!$C$22:$C1060,C835,$Q$22:$Q1060,$O$9)-SUMIFS('SEGUIMIENTO DE INVENTARIO'!$L$21:$L1333,'SEGUIMIENTO DE INVENTARIO'!$C$21:$C1333,C835),SUMIFS('LISTA DE INVENTARIO'!$K$22:$K1060,'LISTA DE INVENTARIO'!$C$22:$C1060,C835,$Q$22:$Q1060,$O$9)-SUMIFS('SEGUIMIENTO DE INVENTARIO'!$L$21:$L1333,'SEGUIMIENTO DE INVENTARIO'!$C$21:$C1333,C835)))</f>
        <v/>
      </c>
      <c r="M835" s="106"/>
      <c r="N835" s="130" t="str">
        <f t="shared" si="30"/>
        <v xml:space="preserve"> </v>
      </c>
      <c r="O835" s="129" t="str">
        <f t="shared" si="31"/>
        <v xml:space="preserve"> </v>
      </c>
      <c r="P835" s="107"/>
      <c r="Q835" s="108"/>
      <c r="R835" s="128" t="str">
        <f ca="1"/>
        <v/>
      </c>
      <c r="S835" s="109"/>
    </row>
    <row r="836" spans="2:19" ht="18" customHeight="1">
      <c r="B836" s="104">
        <v>815</v>
      </c>
      <c r="C836" s="228"/>
      <c r="D836" s="228"/>
      <c r="E836" s="228"/>
      <c r="F836" s="228"/>
      <c r="G836" s="228"/>
      <c r="H836" s="228"/>
      <c r="I836" s="228"/>
      <c r="J836" s="108"/>
      <c r="K836" s="108"/>
      <c r="L836" s="128" t="str">
        <f>IF(ISBLANK(C836),"",IF(Q836=$O$9,SUMIFS('LISTA DE INVENTARIO'!$K$22:$K1061,'LISTA DE INVENTARIO'!$C$22:$C1061,C836,$Q$22:$Q1061,$O$9)-SUMIFS('SEGUIMIENTO DE INVENTARIO'!$L$21:$L1334,'SEGUIMIENTO DE INVENTARIO'!$C$21:$C1334,C836),SUMIFS('LISTA DE INVENTARIO'!$K$22:$K1061,'LISTA DE INVENTARIO'!$C$22:$C1061,C836,$Q$22:$Q1061,$O$9)-SUMIFS('SEGUIMIENTO DE INVENTARIO'!$L$21:$L1334,'SEGUIMIENTO DE INVENTARIO'!$C$21:$C1334,C836)))</f>
        <v/>
      </c>
      <c r="M836" s="106"/>
      <c r="N836" s="130" t="str">
        <f t="shared" si="30"/>
        <v xml:space="preserve"> </v>
      </c>
      <c r="O836" s="129" t="str">
        <f t="shared" si="31"/>
        <v xml:space="preserve"> </v>
      </c>
      <c r="P836" s="107"/>
      <c r="Q836" s="108"/>
      <c r="R836" s="128" t="str">
        <f ca="1"/>
        <v/>
      </c>
      <c r="S836" s="109"/>
    </row>
    <row r="837" spans="2:19" ht="18" customHeight="1">
      <c r="B837" s="104">
        <v>816</v>
      </c>
      <c r="C837" s="228"/>
      <c r="D837" s="228"/>
      <c r="E837" s="228"/>
      <c r="F837" s="228"/>
      <c r="G837" s="228"/>
      <c r="H837" s="228"/>
      <c r="I837" s="228"/>
      <c r="J837" s="108"/>
      <c r="K837" s="108"/>
      <c r="L837" s="128" t="str">
        <f>IF(ISBLANK(C837),"",IF(Q837=$O$9,SUMIFS('LISTA DE INVENTARIO'!$K$22:$K1062,'LISTA DE INVENTARIO'!$C$22:$C1062,C837,$Q$22:$Q1062,$O$9)-SUMIFS('SEGUIMIENTO DE INVENTARIO'!$L$21:$L1335,'SEGUIMIENTO DE INVENTARIO'!$C$21:$C1335,C837),SUMIFS('LISTA DE INVENTARIO'!$K$22:$K1062,'LISTA DE INVENTARIO'!$C$22:$C1062,C837,$Q$22:$Q1062,$O$9)-SUMIFS('SEGUIMIENTO DE INVENTARIO'!$L$21:$L1335,'SEGUIMIENTO DE INVENTARIO'!$C$21:$C1335,C837)))</f>
        <v/>
      </c>
      <c r="M837" s="106"/>
      <c r="N837" s="130" t="str">
        <f t="shared" si="30"/>
        <v xml:space="preserve"> </v>
      </c>
      <c r="O837" s="129" t="str">
        <f t="shared" si="31"/>
        <v xml:space="preserve"> </v>
      </c>
      <c r="P837" s="107"/>
      <c r="Q837" s="108"/>
      <c r="R837" s="128" t="str">
        <f ca="1"/>
        <v/>
      </c>
      <c r="S837" s="109"/>
    </row>
    <row r="838" spans="2:19" ht="18" customHeight="1">
      <c r="B838" s="104">
        <v>817</v>
      </c>
      <c r="C838" s="228"/>
      <c r="D838" s="228"/>
      <c r="E838" s="228"/>
      <c r="F838" s="228"/>
      <c r="G838" s="228"/>
      <c r="H838" s="228"/>
      <c r="I838" s="228"/>
      <c r="J838" s="108"/>
      <c r="K838" s="108"/>
      <c r="L838" s="128" t="str">
        <f>IF(ISBLANK(C838),"",IF(Q838=$O$9,SUMIFS('LISTA DE INVENTARIO'!$K$22:$K1063,'LISTA DE INVENTARIO'!$C$22:$C1063,C838,$Q$22:$Q1063,$O$9)-SUMIFS('SEGUIMIENTO DE INVENTARIO'!$L$21:$L1336,'SEGUIMIENTO DE INVENTARIO'!$C$21:$C1336,C838),SUMIFS('LISTA DE INVENTARIO'!$K$22:$K1063,'LISTA DE INVENTARIO'!$C$22:$C1063,C838,$Q$22:$Q1063,$O$9)-SUMIFS('SEGUIMIENTO DE INVENTARIO'!$L$21:$L1336,'SEGUIMIENTO DE INVENTARIO'!$C$21:$C1336,C838)))</f>
        <v/>
      </c>
      <c r="M838" s="106"/>
      <c r="N838" s="130" t="str">
        <f t="shared" si="30"/>
        <v xml:space="preserve"> </v>
      </c>
      <c r="O838" s="129" t="str">
        <f t="shared" si="31"/>
        <v xml:space="preserve"> </v>
      </c>
      <c r="P838" s="107"/>
      <c r="Q838" s="108"/>
      <c r="R838" s="128" t="str">
        <f ca="1"/>
        <v/>
      </c>
      <c r="S838" s="109"/>
    </row>
    <row r="839" spans="2:19" ht="18" customHeight="1">
      <c r="B839" s="104">
        <v>818</v>
      </c>
      <c r="C839" s="228"/>
      <c r="D839" s="228"/>
      <c r="E839" s="228"/>
      <c r="F839" s="228"/>
      <c r="G839" s="228"/>
      <c r="H839" s="228"/>
      <c r="I839" s="228"/>
      <c r="J839" s="108"/>
      <c r="K839" s="108"/>
      <c r="L839" s="128" t="str">
        <f>IF(ISBLANK(C839),"",IF(Q839=$O$9,SUMIFS('LISTA DE INVENTARIO'!$K$22:$K1064,'LISTA DE INVENTARIO'!$C$22:$C1064,C839,$Q$22:$Q1064,$O$9)-SUMIFS('SEGUIMIENTO DE INVENTARIO'!$L$21:$L1337,'SEGUIMIENTO DE INVENTARIO'!$C$21:$C1337,C839),SUMIFS('LISTA DE INVENTARIO'!$K$22:$K1064,'LISTA DE INVENTARIO'!$C$22:$C1064,C839,$Q$22:$Q1064,$O$9)-SUMIFS('SEGUIMIENTO DE INVENTARIO'!$L$21:$L1337,'SEGUIMIENTO DE INVENTARIO'!$C$21:$C1337,C839)))</f>
        <v/>
      </c>
      <c r="M839" s="106"/>
      <c r="N839" s="130" t="str">
        <f t="shared" si="30"/>
        <v xml:space="preserve"> </v>
      </c>
      <c r="O839" s="129" t="str">
        <f t="shared" si="31"/>
        <v xml:space="preserve"> </v>
      </c>
      <c r="P839" s="107"/>
      <c r="Q839" s="108"/>
      <c r="R839" s="128" t="str">
        <f ca="1"/>
        <v/>
      </c>
      <c r="S839" s="109"/>
    </row>
    <row r="840" spans="2:19" ht="18" customHeight="1">
      <c r="B840" s="104">
        <v>819</v>
      </c>
      <c r="C840" s="228"/>
      <c r="D840" s="228"/>
      <c r="E840" s="228"/>
      <c r="F840" s="228"/>
      <c r="G840" s="228"/>
      <c r="H840" s="228"/>
      <c r="I840" s="228"/>
      <c r="J840" s="108"/>
      <c r="K840" s="108"/>
      <c r="L840" s="128" t="str">
        <f>IF(ISBLANK(C840),"",IF(Q840=$O$9,SUMIFS('LISTA DE INVENTARIO'!$K$22:$K1065,'LISTA DE INVENTARIO'!$C$22:$C1065,C840,$Q$22:$Q1065,$O$9)-SUMIFS('SEGUIMIENTO DE INVENTARIO'!$L$21:$L1338,'SEGUIMIENTO DE INVENTARIO'!$C$21:$C1338,C840),SUMIFS('LISTA DE INVENTARIO'!$K$22:$K1065,'LISTA DE INVENTARIO'!$C$22:$C1065,C840,$Q$22:$Q1065,$O$9)-SUMIFS('SEGUIMIENTO DE INVENTARIO'!$L$21:$L1338,'SEGUIMIENTO DE INVENTARIO'!$C$21:$C1338,C840)))</f>
        <v/>
      </c>
      <c r="M840" s="106"/>
      <c r="N840" s="130" t="str">
        <f t="shared" si="30"/>
        <v xml:space="preserve"> </v>
      </c>
      <c r="O840" s="129" t="str">
        <f t="shared" si="31"/>
        <v xml:space="preserve"> </v>
      </c>
      <c r="P840" s="107"/>
      <c r="Q840" s="108"/>
      <c r="R840" s="128" t="str">
        <f ca="1"/>
        <v/>
      </c>
      <c r="S840" s="109"/>
    </row>
    <row r="841" spans="2:19" ht="18" customHeight="1">
      <c r="B841" s="104">
        <v>820</v>
      </c>
      <c r="C841" s="228"/>
      <c r="D841" s="228"/>
      <c r="E841" s="228"/>
      <c r="F841" s="228"/>
      <c r="G841" s="228"/>
      <c r="H841" s="228"/>
      <c r="I841" s="228"/>
      <c r="J841" s="108"/>
      <c r="K841" s="108"/>
      <c r="L841" s="128" t="str">
        <f>IF(ISBLANK(C841),"",IF(Q841=$O$9,SUMIFS('LISTA DE INVENTARIO'!$K$22:$K1066,'LISTA DE INVENTARIO'!$C$22:$C1066,C841,$Q$22:$Q1066,$O$9)-SUMIFS('SEGUIMIENTO DE INVENTARIO'!$L$21:$L1339,'SEGUIMIENTO DE INVENTARIO'!$C$21:$C1339,C841),SUMIFS('LISTA DE INVENTARIO'!$K$22:$K1066,'LISTA DE INVENTARIO'!$C$22:$C1066,C841,$Q$22:$Q1066,$O$9)-SUMIFS('SEGUIMIENTO DE INVENTARIO'!$L$21:$L1339,'SEGUIMIENTO DE INVENTARIO'!$C$21:$C1339,C841)))</f>
        <v/>
      </c>
      <c r="M841" s="106"/>
      <c r="N841" s="130" t="str">
        <f t="shared" si="30"/>
        <v xml:space="preserve"> </v>
      </c>
      <c r="O841" s="129" t="str">
        <f t="shared" si="31"/>
        <v xml:space="preserve"> </v>
      </c>
      <c r="P841" s="107"/>
      <c r="Q841" s="108"/>
      <c r="R841" s="128" t="str">
        <f ca="1"/>
        <v/>
      </c>
      <c r="S841" s="109"/>
    </row>
    <row r="842" spans="2:19" ht="18" customHeight="1">
      <c r="B842" s="104">
        <v>821</v>
      </c>
      <c r="C842" s="228"/>
      <c r="D842" s="228"/>
      <c r="E842" s="228"/>
      <c r="F842" s="228"/>
      <c r="G842" s="228"/>
      <c r="H842" s="228"/>
      <c r="I842" s="228"/>
      <c r="J842" s="108"/>
      <c r="K842" s="108"/>
      <c r="L842" s="128" t="str">
        <f>IF(ISBLANK(C842),"",IF(Q842=$O$9,SUMIFS('LISTA DE INVENTARIO'!$K$22:$K1067,'LISTA DE INVENTARIO'!$C$22:$C1067,C842,$Q$22:$Q1067,$O$9)-SUMIFS('SEGUIMIENTO DE INVENTARIO'!$L$21:$L1340,'SEGUIMIENTO DE INVENTARIO'!$C$21:$C1340,C842),SUMIFS('LISTA DE INVENTARIO'!$K$22:$K1067,'LISTA DE INVENTARIO'!$C$22:$C1067,C842,$Q$22:$Q1067,$O$9)-SUMIFS('SEGUIMIENTO DE INVENTARIO'!$L$21:$L1340,'SEGUIMIENTO DE INVENTARIO'!$C$21:$C1340,C842)))</f>
        <v/>
      </c>
      <c r="M842" s="106"/>
      <c r="N842" s="130" t="str">
        <f t="shared" si="30"/>
        <v xml:space="preserve"> </v>
      </c>
      <c r="O842" s="129" t="str">
        <f t="shared" si="31"/>
        <v xml:space="preserve"> </v>
      </c>
      <c r="P842" s="107"/>
      <c r="Q842" s="108"/>
      <c r="R842" s="128" t="str">
        <f ca="1"/>
        <v/>
      </c>
      <c r="S842" s="109"/>
    </row>
    <row r="843" spans="2:19" ht="18" customHeight="1">
      <c r="B843" s="104">
        <v>822</v>
      </c>
      <c r="C843" s="228"/>
      <c r="D843" s="228"/>
      <c r="E843" s="228"/>
      <c r="F843" s="228"/>
      <c r="G843" s="228"/>
      <c r="H843" s="228"/>
      <c r="I843" s="228"/>
      <c r="J843" s="108"/>
      <c r="K843" s="108"/>
      <c r="L843" s="128" t="str">
        <f>IF(ISBLANK(C843),"",IF(Q843=$O$9,SUMIFS('LISTA DE INVENTARIO'!$K$22:$K1068,'LISTA DE INVENTARIO'!$C$22:$C1068,C843,$Q$22:$Q1068,$O$9)-SUMIFS('SEGUIMIENTO DE INVENTARIO'!$L$21:$L1341,'SEGUIMIENTO DE INVENTARIO'!$C$21:$C1341,C843),SUMIFS('LISTA DE INVENTARIO'!$K$22:$K1068,'LISTA DE INVENTARIO'!$C$22:$C1068,C843,$Q$22:$Q1068,$O$9)-SUMIFS('SEGUIMIENTO DE INVENTARIO'!$L$21:$L1341,'SEGUIMIENTO DE INVENTARIO'!$C$21:$C1341,C843)))</f>
        <v/>
      </c>
      <c r="M843" s="106"/>
      <c r="N843" s="130" t="str">
        <f t="shared" si="30"/>
        <v xml:space="preserve"> </v>
      </c>
      <c r="O843" s="129" t="str">
        <f t="shared" si="31"/>
        <v xml:space="preserve"> </v>
      </c>
      <c r="P843" s="107"/>
      <c r="Q843" s="108"/>
      <c r="R843" s="128" t="str">
        <f ca="1"/>
        <v/>
      </c>
      <c r="S843" s="109"/>
    </row>
    <row r="844" spans="2:19" ht="18" customHeight="1">
      <c r="B844" s="104">
        <v>823</v>
      </c>
      <c r="C844" s="228"/>
      <c r="D844" s="228"/>
      <c r="E844" s="228"/>
      <c r="F844" s="228"/>
      <c r="G844" s="228"/>
      <c r="H844" s="228"/>
      <c r="I844" s="228"/>
      <c r="J844" s="108"/>
      <c r="K844" s="108"/>
      <c r="L844" s="128" t="str">
        <f>IF(ISBLANK(C844),"",IF(Q844=$O$9,SUMIFS('LISTA DE INVENTARIO'!$K$22:$K1069,'LISTA DE INVENTARIO'!$C$22:$C1069,C844,$Q$22:$Q1069,$O$9)-SUMIFS('SEGUIMIENTO DE INVENTARIO'!$L$21:$L1342,'SEGUIMIENTO DE INVENTARIO'!$C$21:$C1342,C844),SUMIFS('LISTA DE INVENTARIO'!$K$22:$K1069,'LISTA DE INVENTARIO'!$C$22:$C1069,C844,$Q$22:$Q1069,$O$9)-SUMIFS('SEGUIMIENTO DE INVENTARIO'!$L$21:$L1342,'SEGUIMIENTO DE INVENTARIO'!$C$21:$C1342,C844)))</f>
        <v/>
      </c>
      <c r="M844" s="106"/>
      <c r="N844" s="130" t="str">
        <f t="shared" si="30"/>
        <v xml:space="preserve"> </v>
      </c>
      <c r="O844" s="129" t="str">
        <f t="shared" si="31"/>
        <v xml:space="preserve"> </v>
      </c>
      <c r="P844" s="107"/>
      <c r="Q844" s="108"/>
      <c r="R844" s="128" t="str">
        <f ca="1"/>
        <v/>
      </c>
      <c r="S844" s="109"/>
    </row>
    <row r="845" spans="2:19" ht="18" customHeight="1">
      <c r="B845" s="104">
        <v>824</v>
      </c>
      <c r="C845" s="228"/>
      <c r="D845" s="228"/>
      <c r="E845" s="228"/>
      <c r="F845" s="228"/>
      <c r="G845" s="228"/>
      <c r="H845" s="228"/>
      <c r="I845" s="228"/>
      <c r="J845" s="108"/>
      <c r="K845" s="108"/>
      <c r="L845" s="128" t="str">
        <f>IF(ISBLANK(C845),"",IF(Q845=$O$9,SUMIFS('LISTA DE INVENTARIO'!$K$22:$K1070,'LISTA DE INVENTARIO'!$C$22:$C1070,C845,$Q$22:$Q1070,$O$9)-SUMIFS('SEGUIMIENTO DE INVENTARIO'!$L$21:$L1343,'SEGUIMIENTO DE INVENTARIO'!$C$21:$C1343,C845),SUMIFS('LISTA DE INVENTARIO'!$K$22:$K1070,'LISTA DE INVENTARIO'!$C$22:$C1070,C845,$Q$22:$Q1070,$O$9)-SUMIFS('SEGUIMIENTO DE INVENTARIO'!$L$21:$L1343,'SEGUIMIENTO DE INVENTARIO'!$C$21:$C1343,C845)))</f>
        <v/>
      </c>
      <c r="M845" s="106"/>
      <c r="N845" s="130" t="str">
        <f t="shared" si="30"/>
        <v xml:space="preserve"> </v>
      </c>
      <c r="O845" s="129" t="str">
        <f t="shared" si="31"/>
        <v xml:space="preserve"> </v>
      </c>
      <c r="P845" s="107"/>
      <c r="Q845" s="108"/>
      <c r="R845" s="128" t="str">
        <f ca="1"/>
        <v/>
      </c>
      <c r="S845" s="109"/>
    </row>
    <row r="846" spans="2:19" ht="18" customHeight="1">
      <c r="B846" s="104">
        <v>825</v>
      </c>
      <c r="C846" s="228"/>
      <c r="D846" s="228"/>
      <c r="E846" s="228"/>
      <c r="F846" s="228"/>
      <c r="G846" s="228"/>
      <c r="H846" s="228"/>
      <c r="I846" s="228"/>
      <c r="J846" s="108"/>
      <c r="K846" s="108"/>
      <c r="L846" s="128" t="str">
        <f>IF(ISBLANK(C846),"",IF(Q846=$O$9,SUMIFS('LISTA DE INVENTARIO'!$K$22:$K1071,'LISTA DE INVENTARIO'!$C$22:$C1071,C846,$Q$22:$Q1071,$O$9)-SUMIFS('SEGUIMIENTO DE INVENTARIO'!$L$21:$L1344,'SEGUIMIENTO DE INVENTARIO'!$C$21:$C1344,C846),SUMIFS('LISTA DE INVENTARIO'!$K$22:$K1071,'LISTA DE INVENTARIO'!$C$22:$C1071,C846,$Q$22:$Q1071,$O$9)-SUMIFS('SEGUIMIENTO DE INVENTARIO'!$L$21:$L1344,'SEGUIMIENTO DE INVENTARIO'!$C$21:$C1344,C846)))</f>
        <v/>
      </c>
      <c r="M846" s="106"/>
      <c r="N846" s="130" t="str">
        <f t="shared" si="30"/>
        <v xml:space="preserve"> </v>
      </c>
      <c r="O846" s="129" t="str">
        <f t="shared" si="31"/>
        <v xml:space="preserve"> </v>
      </c>
      <c r="P846" s="107"/>
      <c r="Q846" s="108"/>
      <c r="R846" s="128" t="str">
        <f ca="1"/>
        <v/>
      </c>
      <c r="S846" s="109"/>
    </row>
    <row r="847" spans="2:19" ht="18" customHeight="1">
      <c r="B847" s="104">
        <v>826</v>
      </c>
      <c r="C847" s="228"/>
      <c r="D847" s="228"/>
      <c r="E847" s="228"/>
      <c r="F847" s="228"/>
      <c r="G847" s="228"/>
      <c r="H847" s="228"/>
      <c r="I847" s="228"/>
      <c r="J847" s="108"/>
      <c r="K847" s="108"/>
      <c r="L847" s="128" t="str">
        <f>IF(ISBLANK(C847),"",IF(Q847=$O$9,SUMIFS('LISTA DE INVENTARIO'!$K$22:$K1072,'LISTA DE INVENTARIO'!$C$22:$C1072,C847,$Q$22:$Q1072,$O$9)-SUMIFS('SEGUIMIENTO DE INVENTARIO'!$L$21:$L1345,'SEGUIMIENTO DE INVENTARIO'!$C$21:$C1345,C847),SUMIFS('LISTA DE INVENTARIO'!$K$22:$K1072,'LISTA DE INVENTARIO'!$C$22:$C1072,C847,$Q$22:$Q1072,$O$9)-SUMIFS('SEGUIMIENTO DE INVENTARIO'!$L$21:$L1345,'SEGUIMIENTO DE INVENTARIO'!$C$21:$C1345,C847)))</f>
        <v/>
      </c>
      <c r="M847" s="106"/>
      <c r="N847" s="130" t="str">
        <f t="shared" si="30"/>
        <v xml:space="preserve"> </v>
      </c>
      <c r="O847" s="129" t="str">
        <f t="shared" si="31"/>
        <v xml:space="preserve"> </v>
      </c>
      <c r="P847" s="107"/>
      <c r="Q847" s="108"/>
      <c r="R847" s="128" t="str">
        <f ca="1"/>
        <v/>
      </c>
      <c r="S847" s="109"/>
    </row>
    <row r="848" spans="2:19" ht="18" customHeight="1">
      <c r="B848" s="104">
        <v>827</v>
      </c>
      <c r="C848" s="228"/>
      <c r="D848" s="228"/>
      <c r="E848" s="228"/>
      <c r="F848" s="228"/>
      <c r="G848" s="228"/>
      <c r="H848" s="228"/>
      <c r="I848" s="228"/>
      <c r="J848" s="108"/>
      <c r="K848" s="108"/>
      <c r="L848" s="128" t="str">
        <f>IF(ISBLANK(C848),"",IF(Q848=$O$9,SUMIFS('LISTA DE INVENTARIO'!$K$22:$K1073,'LISTA DE INVENTARIO'!$C$22:$C1073,C848,$Q$22:$Q1073,$O$9)-SUMIFS('SEGUIMIENTO DE INVENTARIO'!$L$21:$L1346,'SEGUIMIENTO DE INVENTARIO'!$C$21:$C1346,C848),SUMIFS('LISTA DE INVENTARIO'!$K$22:$K1073,'LISTA DE INVENTARIO'!$C$22:$C1073,C848,$Q$22:$Q1073,$O$9)-SUMIFS('SEGUIMIENTO DE INVENTARIO'!$L$21:$L1346,'SEGUIMIENTO DE INVENTARIO'!$C$21:$C1346,C848)))</f>
        <v/>
      </c>
      <c r="M848" s="106"/>
      <c r="N848" s="130" t="str">
        <f t="shared" si="30"/>
        <v xml:space="preserve"> </v>
      </c>
      <c r="O848" s="129" t="str">
        <f t="shared" si="31"/>
        <v xml:space="preserve"> </v>
      </c>
      <c r="P848" s="107"/>
      <c r="Q848" s="108"/>
      <c r="R848" s="128" t="str">
        <f ca="1"/>
        <v/>
      </c>
      <c r="S848" s="109"/>
    </row>
    <row r="849" spans="2:19" ht="18" customHeight="1">
      <c r="B849" s="104">
        <v>828</v>
      </c>
      <c r="C849" s="228"/>
      <c r="D849" s="228"/>
      <c r="E849" s="228"/>
      <c r="F849" s="228"/>
      <c r="G849" s="228"/>
      <c r="H849" s="228"/>
      <c r="I849" s="228"/>
      <c r="J849" s="108"/>
      <c r="K849" s="108"/>
      <c r="L849" s="128" t="str">
        <f>IF(ISBLANK(C849),"",IF(Q849=$O$9,SUMIFS('LISTA DE INVENTARIO'!$K$22:$K1074,'LISTA DE INVENTARIO'!$C$22:$C1074,C849,$Q$22:$Q1074,$O$9)-SUMIFS('SEGUIMIENTO DE INVENTARIO'!$L$21:$L1347,'SEGUIMIENTO DE INVENTARIO'!$C$21:$C1347,C849),SUMIFS('LISTA DE INVENTARIO'!$K$22:$K1074,'LISTA DE INVENTARIO'!$C$22:$C1074,C849,$Q$22:$Q1074,$O$9)-SUMIFS('SEGUIMIENTO DE INVENTARIO'!$L$21:$L1347,'SEGUIMIENTO DE INVENTARIO'!$C$21:$C1347,C849)))</f>
        <v/>
      </c>
      <c r="M849" s="106"/>
      <c r="N849" s="130" t="str">
        <f t="shared" si="30"/>
        <v xml:space="preserve"> </v>
      </c>
      <c r="O849" s="129" t="str">
        <f t="shared" si="31"/>
        <v xml:space="preserve"> </v>
      </c>
      <c r="P849" s="107"/>
      <c r="Q849" s="108"/>
      <c r="R849" s="128" t="str">
        <f ca="1"/>
        <v/>
      </c>
      <c r="S849" s="109"/>
    </row>
    <row r="850" spans="2:19" ht="18" customHeight="1">
      <c r="B850" s="104">
        <v>829</v>
      </c>
      <c r="C850" s="228"/>
      <c r="D850" s="228"/>
      <c r="E850" s="228"/>
      <c r="F850" s="228"/>
      <c r="G850" s="228"/>
      <c r="H850" s="228"/>
      <c r="I850" s="228"/>
      <c r="J850" s="108"/>
      <c r="K850" s="108"/>
      <c r="L850" s="128" t="str">
        <f>IF(ISBLANK(C850),"",IF(Q850=$O$9,SUMIFS('LISTA DE INVENTARIO'!$K$22:$K1075,'LISTA DE INVENTARIO'!$C$22:$C1075,C850,$Q$22:$Q1075,$O$9)-SUMIFS('SEGUIMIENTO DE INVENTARIO'!$L$21:$L1348,'SEGUIMIENTO DE INVENTARIO'!$C$21:$C1348,C850),SUMIFS('LISTA DE INVENTARIO'!$K$22:$K1075,'LISTA DE INVENTARIO'!$C$22:$C1075,C850,$Q$22:$Q1075,$O$9)-SUMIFS('SEGUIMIENTO DE INVENTARIO'!$L$21:$L1348,'SEGUIMIENTO DE INVENTARIO'!$C$21:$C1348,C850)))</f>
        <v/>
      </c>
      <c r="M850" s="106"/>
      <c r="N850" s="130" t="str">
        <f t="shared" si="30"/>
        <v xml:space="preserve"> </v>
      </c>
      <c r="O850" s="129" t="str">
        <f t="shared" si="31"/>
        <v xml:space="preserve"> </v>
      </c>
      <c r="P850" s="107"/>
      <c r="Q850" s="108"/>
      <c r="R850" s="128" t="str">
        <f ca="1"/>
        <v/>
      </c>
      <c r="S850" s="109"/>
    </row>
    <row r="851" spans="2:19" ht="18" customHeight="1">
      <c r="B851" s="104">
        <v>830</v>
      </c>
      <c r="C851" s="228"/>
      <c r="D851" s="228"/>
      <c r="E851" s="228"/>
      <c r="F851" s="228"/>
      <c r="G851" s="228"/>
      <c r="H851" s="228"/>
      <c r="I851" s="228"/>
      <c r="J851" s="108"/>
      <c r="K851" s="108"/>
      <c r="L851" s="128" t="str">
        <f>IF(ISBLANK(C851),"",IF(Q851=$O$9,SUMIFS('LISTA DE INVENTARIO'!$K$22:$K1076,'LISTA DE INVENTARIO'!$C$22:$C1076,C851,$Q$22:$Q1076,$O$9)-SUMIFS('SEGUIMIENTO DE INVENTARIO'!$L$21:$L1349,'SEGUIMIENTO DE INVENTARIO'!$C$21:$C1349,C851),SUMIFS('LISTA DE INVENTARIO'!$K$22:$K1076,'LISTA DE INVENTARIO'!$C$22:$C1076,C851,$Q$22:$Q1076,$O$9)-SUMIFS('SEGUIMIENTO DE INVENTARIO'!$L$21:$L1349,'SEGUIMIENTO DE INVENTARIO'!$C$21:$C1349,C851)))</f>
        <v/>
      </c>
      <c r="M851" s="106"/>
      <c r="N851" s="130" t="str">
        <f t="shared" si="30"/>
        <v xml:space="preserve"> </v>
      </c>
      <c r="O851" s="129" t="str">
        <f t="shared" si="31"/>
        <v xml:space="preserve"> </v>
      </c>
      <c r="P851" s="107"/>
      <c r="Q851" s="108"/>
      <c r="R851" s="128" t="str">
        <f ca="1"/>
        <v/>
      </c>
      <c r="S851" s="109"/>
    </row>
    <row r="852" spans="2:19" ht="18" customHeight="1">
      <c r="B852" s="104">
        <v>831</v>
      </c>
      <c r="C852" s="228"/>
      <c r="D852" s="228"/>
      <c r="E852" s="228"/>
      <c r="F852" s="228"/>
      <c r="G852" s="228"/>
      <c r="H852" s="228"/>
      <c r="I852" s="228"/>
      <c r="J852" s="108"/>
      <c r="K852" s="108"/>
      <c r="L852" s="128" t="str">
        <f>IF(ISBLANK(C852),"",IF(Q852=$O$9,SUMIFS('LISTA DE INVENTARIO'!$K$22:$K1077,'LISTA DE INVENTARIO'!$C$22:$C1077,C852,$Q$22:$Q1077,$O$9)-SUMIFS('SEGUIMIENTO DE INVENTARIO'!$L$21:$L1350,'SEGUIMIENTO DE INVENTARIO'!$C$21:$C1350,C852),SUMIFS('LISTA DE INVENTARIO'!$K$22:$K1077,'LISTA DE INVENTARIO'!$C$22:$C1077,C852,$Q$22:$Q1077,$O$9)-SUMIFS('SEGUIMIENTO DE INVENTARIO'!$L$21:$L1350,'SEGUIMIENTO DE INVENTARIO'!$C$21:$C1350,C852)))</f>
        <v/>
      </c>
      <c r="M852" s="106"/>
      <c r="N852" s="130" t="str">
        <f t="shared" si="30"/>
        <v xml:space="preserve"> </v>
      </c>
      <c r="O852" s="129" t="str">
        <f t="shared" si="31"/>
        <v xml:space="preserve"> </v>
      </c>
      <c r="P852" s="107"/>
      <c r="Q852" s="108"/>
      <c r="R852" s="128" t="str">
        <f ca="1"/>
        <v/>
      </c>
      <c r="S852" s="109"/>
    </row>
    <row r="853" spans="2:19" ht="18" customHeight="1">
      <c r="B853" s="104">
        <v>832</v>
      </c>
      <c r="C853" s="228"/>
      <c r="D853" s="228"/>
      <c r="E853" s="228"/>
      <c r="F853" s="228"/>
      <c r="G853" s="228"/>
      <c r="H853" s="228"/>
      <c r="I853" s="228"/>
      <c r="J853" s="108"/>
      <c r="K853" s="108"/>
      <c r="L853" s="128" t="str">
        <f>IF(ISBLANK(C853),"",IF(Q853=$O$9,SUMIFS('LISTA DE INVENTARIO'!$K$22:$K1078,'LISTA DE INVENTARIO'!$C$22:$C1078,C853,$Q$22:$Q1078,$O$9)-SUMIFS('SEGUIMIENTO DE INVENTARIO'!$L$21:$L1351,'SEGUIMIENTO DE INVENTARIO'!$C$21:$C1351,C853),SUMIFS('LISTA DE INVENTARIO'!$K$22:$K1078,'LISTA DE INVENTARIO'!$C$22:$C1078,C853,$Q$22:$Q1078,$O$9)-SUMIFS('SEGUIMIENTO DE INVENTARIO'!$L$21:$L1351,'SEGUIMIENTO DE INVENTARIO'!$C$21:$C1351,C853)))</f>
        <v/>
      </c>
      <c r="M853" s="106"/>
      <c r="N853" s="130" t="str">
        <f t="shared" si="30"/>
        <v xml:space="preserve"> </v>
      </c>
      <c r="O853" s="129" t="str">
        <f t="shared" si="31"/>
        <v xml:space="preserve"> </v>
      </c>
      <c r="P853" s="107"/>
      <c r="Q853" s="108"/>
      <c r="R853" s="128" t="str">
        <f ca="1"/>
        <v/>
      </c>
      <c r="S853" s="109"/>
    </row>
    <row r="854" spans="2:19" ht="18" customHeight="1">
      <c r="B854" s="104">
        <v>833</v>
      </c>
      <c r="C854" s="228"/>
      <c r="D854" s="228"/>
      <c r="E854" s="228"/>
      <c r="F854" s="228"/>
      <c r="G854" s="228"/>
      <c r="H854" s="228"/>
      <c r="I854" s="228"/>
      <c r="J854" s="108"/>
      <c r="K854" s="108"/>
      <c r="L854" s="128" t="str">
        <f>IF(ISBLANK(C854),"",IF(Q854=$O$9,SUMIFS('LISTA DE INVENTARIO'!$K$22:$K1079,'LISTA DE INVENTARIO'!$C$22:$C1079,C854,$Q$22:$Q1079,$O$9)-SUMIFS('SEGUIMIENTO DE INVENTARIO'!$L$21:$L1352,'SEGUIMIENTO DE INVENTARIO'!$C$21:$C1352,C854),SUMIFS('LISTA DE INVENTARIO'!$K$22:$K1079,'LISTA DE INVENTARIO'!$C$22:$C1079,C854,$Q$22:$Q1079,$O$9)-SUMIFS('SEGUIMIENTO DE INVENTARIO'!$L$21:$L1352,'SEGUIMIENTO DE INVENTARIO'!$C$21:$C1352,C854)))</f>
        <v/>
      </c>
      <c r="M854" s="106"/>
      <c r="N854" s="130" t="str">
        <f t="shared" si="30"/>
        <v xml:space="preserve"> </v>
      </c>
      <c r="O854" s="129" t="str">
        <f t="shared" si="31"/>
        <v xml:space="preserve"> </v>
      </c>
      <c r="P854" s="107"/>
      <c r="Q854" s="108"/>
      <c r="R854" s="128" t="str">
        <f ca="1"/>
        <v/>
      </c>
      <c r="S854" s="109"/>
    </row>
    <row r="855" spans="2:19" ht="18" customHeight="1">
      <c r="B855" s="104">
        <v>834</v>
      </c>
      <c r="C855" s="228"/>
      <c r="D855" s="228"/>
      <c r="E855" s="228"/>
      <c r="F855" s="228"/>
      <c r="G855" s="228"/>
      <c r="H855" s="228"/>
      <c r="I855" s="228"/>
      <c r="J855" s="108"/>
      <c r="K855" s="108"/>
      <c r="L855" s="128" t="str">
        <f>IF(ISBLANK(C855),"",IF(Q855=$O$9,SUMIFS('LISTA DE INVENTARIO'!$K$22:$K1080,'LISTA DE INVENTARIO'!$C$22:$C1080,C855,$Q$22:$Q1080,$O$9)-SUMIFS('SEGUIMIENTO DE INVENTARIO'!$L$21:$L1353,'SEGUIMIENTO DE INVENTARIO'!$C$21:$C1353,C855),SUMIFS('LISTA DE INVENTARIO'!$K$22:$K1080,'LISTA DE INVENTARIO'!$C$22:$C1080,C855,$Q$22:$Q1080,$O$9)-SUMIFS('SEGUIMIENTO DE INVENTARIO'!$L$21:$L1353,'SEGUIMIENTO DE INVENTARIO'!$C$21:$C1353,C855)))</f>
        <v/>
      </c>
      <c r="M855" s="106"/>
      <c r="N855" s="130" t="str">
        <f t="shared" si="30"/>
        <v xml:space="preserve"> </v>
      </c>
      <c r="O855" s="129" t="str">
        <f t="shared" si="31"/>
        <v xml:space="preserve"> </v>
      </c>
      <c r="P855" s="107"/>
      <c r="Q855" s="108"/>
      <c r="R855" s="128" t="str">
        <f ca="1"/>
        <v/>
      </c>
      <c r="S855" s="109"/>
    </row>
    <row r="856" spans="2:19" ht="18" customHeight="1">
      <c r="B856" s="104">
        <v>835</v>
      </c>
      <c r="C856" s="228"/>
      <c r="D856" s="228"/>
      <c r="E856" s="228"/>
      <c r="F856" s="228"/>
      <c r="G856" s="228"/>
      <c r="H856" s="228"/>
      <c r="I856" s="228"/>
      <c r="J856" s="108"/>
      <c r="K856" s="108"/>
      <c r="L856" s="128" t="str">
        <f>IF(ISBLANK(C856),"",IF(Q856=$O$9,SUMIFS('LISTA DE INVENTARIO'!$K$22:$K1081,'LISTA DE INVENTARIO'!$C$22:$C1081,C856,$Q$22:$Q1081,$O$9)-SUMIFS('SEGUIMIENTO DE INVENTARIO'!$L$21:$L1354,'SEGUIMIENTO DE INVENTARIO'!$C$21:$C1354,C856),SUMIFS('LISTA DE INVENTARIO'!$K$22:$K1081,'LISTA DE INVENTARIO'!$C$22:$C1081,C856,$Q$22:$Q1081,$O$9)-SUMIFS('SEGUIMIENTO DE INVENTARIO'!$L$21:$L1354,'SEGUIMIENTO DE INVENTARIO'!$C$21:$C1354,C856)))</f>
        <v/>
      </c>
      <c r="M856" s="106"/>
      <c r="N856" s="130" t="str">
        <f t="shared" si="30"/>
        <v xml:space="preserve"> </v>
      </c>
      <c r="O856" s="129" t="str">
        <f t="shared" si="31"/>
        <v xml:space="preserve"> </v>
      </c>
      <c r="P856" s="107"/>
      <c r="Q856" s="108"/>
      <c r="R856" s="128" t="str">
        <f ca="1"/>
        <v/>
      </c>
      <c r="S856" s="109"/>
    </row>
    <row r="857" spans="2:19" ht="18" customHeight="1">
      <c r="B857" s="104">
        <v>836</v>
      </c>
      <c r="C857" s="228"/>
      <c r="D857" s="228"/>
      <c r="E857" s="228"/>
      <c r="F857" s="228"/>
      <c r="G857" s="228"/>
      <c r="H857" s="228"/>
      <c r="I857" s="228"/>
      <c r="J857" s="108"/>
      <c r="K857" s="108"/>
      <c r="L857" s="128" t="str">
        <f>IF(ISBLANK(C857),"",IF(Q857=$O$9,SUMIFS('LISTA DE INVENTARIO'!$K$22:$K1082,'LISTA DE INVENTARIO'!$C$22:$C1082,C857,$Q$22:$Q1082,$O$9)-SUMIFS('SEGUIMIENTO DE INVENTARIO'!$L$21:$L1355,'SEGUIMIENTO DE INVENTARIO'!$C$21:$C1355,C857),SUMIFS('LISTA DE INVENTARIO'!$K$22:$K1082,'LISTA DE INVENTARIO'!$C$22:$C1082,C857,$Q$22:$Q1082,$O$9)-SUMIFS('SEGUIMIENTO DE INVENTARIO'!$L$21:$L1355,'SEGUIMIENTO DE INVENTARIO'!$C$21:$C1355,C857)))</f>
        <v/>
      </c>
      <c r="M857" s="106"/>
      <c r="N857" s="130" t="str">
        <f t="shared" si="30"/>
        <v xml:space="preserve"> </v>
      </c>
      <c r="O857" s="129" t="str">
        <f t="shared" si="31"/>
        <v xml:space="preserve"> </v>
      </c>
      <c r="P857" s="107"/>
      <c r="Q857" s="108"/>
      <c r="R857" s="128" t="str">
        <f ca="1"/>
        <v/>
      </c>
      <c r="S857" s="109"/>
    </row>
    <row r="858" spans="2:19" ht="18" customHeight="1">
      <c r="B858" s="104">
        <v>837</v>
      </c>
      <c r="C858" s="228"/>
      <c r="D858" s="228"/>
      <c r="E858" s="228"/>
      <c r="F858" s="228"/>
      <c r="G858" s="228"/>
      <c r="H858" s="228"/>
      <c r="I858" s="228"/>
      <c r="J858" s="108"/>
      <c r="K858" s="108"/>
      <c r="L858" s="128" t="str">
        <f>IF(ISBLANK(C858),"",IF(Q858=$O$9,SUMIFS('LISTA DE INVENTARIO'!$K$22:$K1083,'LISTA DE INVENTARIO'!$C$22:$C1083,C858,$Q$22:$Q1083,$O$9)-SUMIFS('SEGUIMIENTO DE INVENTARIO'!$L$21:$L1356,'SEGUIMIENTO DE INVENTARIO'!$C$21:$C1356,C858),SUMIFS('LISTA DE INVENTARIO'!$K$22:$K1083,'LISTA DE INVENTARIO'!$C$22:$C1083,C858,$Q$22:$Q1083,$O$9)-SUMIFS('SEGUIMIENTO DE INVENTARIO'!$L$21:$L1356,'SEGUIMIENTO DE INVENTARIO'!$C$21:$C1356,C858)))</f>
        <v/>
      </c>
      <c r="M858" s="106"/>
      <c r="N858" s="130" t="str">
        <f t="shared" si="30"/>
        <v xml:space="preserve"> </v>
      </c>
      <c r="O858" s="129" t="str">
        <f t="shared" si="31"/>
        <v xml:space="preserve"> </v>
      </c>
      <c r="P858" s="107"/>
      <c r="Q858" s="108"/>
      <c r="R858" s="128" t="str">
        <f ca="1"/>
        <v/>
      </c>
      <c r="S858" s="109"/>
    </row>
    <row r="859" spans="2:19" ht="18" customHeight="1">
      <c r="B859" s="104">
        <v>838</v>
      </c>
      <c r="C859" s="228"/>
      <c r="D859" s="228"/>
      <c r="E859" s="228"/>
      <c r="F859" s="228"/>
      <c r="G859" s="228"/>
      <c r="H859" s="228"/>
      <c r="I859" s="228"/>
      <c r="J859" s="108"/>
      <c r="K859" s="108"/>
      <c r="L859" s="128" t="str">
        <f>IF(ISBLANK(C859),"",IF(Q859=$O$9,SUMIFS('LISTA DE INVENTARIO'!$K$22:$K1084,'LISTA DE INVENTARIO'!$C$22:$C1084,C859,$Q$22:$Q1084,$O$9)-SUMIFS('SEGUIMIENTO DE INVENTARIO'!$L$21:$L1357,'SEGUIMIENTO DE INVENTARIO'!$C$21:$C1357,C859),SUMIFS('LISTA DE INVENTARIO'!$K$22:$K1084,'LISTA DE INVENTARIO'!$C$22:$C1084,C859,$Q$22:$Q1084,$O$9)-SUMIFS('SEGUIMIENTO DE INVENTARIO'!$L$21:$L1357,'SEGUIMIENTO DE INVENTARIO'!$C$21:$C1357,C859)))</f>
        <v/>
      </c>
      <c r="M859" s="106"/>
      <c r="N859" s="130" t="str">
        <f t="shared" si="30"/>
        <v xml:space="preserve"> </v>
      </c>
      <c r="O859" s="129" t="str">
        <f t="shared" si="31"/>
        <v xml:space="preserve"> </v>
      </c>
      <c r="P859" s="107"/>
      <c r="Q859" s="108"/>
      <c r="R859" s="128" t="str">
        <f ca="1"/>
        <v/>
      </c>
      <c r="S859" s="109"/>
    </row>
    <row r="860" spans="2:19" ht="18" customHeight="1">
      <c r="B860" s="104">
        <v>839</v>
      </c>
      <c r="C860" s="228"/>
      <c r="D860" s="228"/>
      <c r="E860" s="228"/>
      <c r="F860" s="228"/>
      <c r="G860" s="228"/>
      <c r="H860" s="228"/>
      <c r="I860" s="228"/>
      <c r="J860" s="108"/>
      <c r="K860" s="108"/>
      <c r="L860" s="128" t="str">
        <f>IF(ISBLANK(C860),"",IF(Q860=$O$9,SUMIFS('LISTA DE INVENTARIO'!$K$22:$K1085,'LISTA DE INVENTARIO'!$C$22:$C1085,C860,$Q$22:$Q1085,$O$9)-SUMIFS('SEGUIMIENTO DE INVENTARIO'!$L$21:$L1358,'SEGUIMIENTO DE INVENTARIO'!$C$21:$C1358,C860),SUMIFS('LISTA DE INVENTARIO'!$K$22:$K1085,'LISTA DE INVENTARIO'!$C$22:$C1085,C860,$Q$22:$Q1085,$O$9)-SUMIFS('SEGUIMIENTO DE INVENTARIO'!$L$21:$L1358,'SEGUIMIENTO DE INVENTARIO'!$C$21:$C1358,C860)))</f>
        <v/>
      </c>
      <c r="M860" s="106"/>
      <c r="N860" s="130" t="str">
        <f t="shared" si="30"/>
        <v xml:space="preserve"> </v>
      </c>
      <c r="O860" s="129" t="str">
        <f t="shared" si="31"/>
        <v xml:space="preserve"> </v>
      </c>
      <c r="P860" s="107"/>
      <c r="Q860" s="108"/>
      <c r="R860" s="128" t="str">
        <f ca="1"/>
        <v/>
      </c>
      <c r="S860" s="109"/>
    </row>
    <row r="861" spans="2:19" ht="18" customHeight="1">
      <c r="B861" s="104">
        <v>840</v>
      </c>
      <c r="C861" s="228"/>
      <c r="D861" s="228"/>
      <c r="E861" s="228"/>
      <c r="F861" s="228"/>
      <c r="G861" s="228"/>
      <c r="H861" s="228"/>
      <c r="I861" s="228"/>
      <c r="J861" s="108"/>
      <c r="K861" s="108"/>
      <c r="L861" s="128" t="str">
        <f>IF(ISBLANK(C861),"",IF(Q861=$O$9,SUMIFS('LISTA DE INVENTARIO'!$K$22:$K1086,'LISTA DE INVENTARIO'!$C$22:$C1086,C861,$Q$22:$Q1086,$O$9)-SUMIFS('SEGUIMIENTO DE INVENTARIO'!$L$21:$L1359,'SEGUIMIENTO DE INVENTARIO'!$C$21:$C1359,C861),SUMIFS('LISTA DE INVENTARIO'!$K$22:$K1086,'LISTA DE INVENTARIO'!$C$22:$C1086,C861,$Q$22:$Q1086,$O$9)-SUMIFS('SEGUIMIENTO DE INVENTARIO'!$L$21:$L1359,'SEGUIMIENTO DE INVENTARIO'!$C$21:$C1359,C861)))</f>
        <v/>
      </c>
      <c r="M861" s="106"/>
      <c r="N861" s="130" t="str">
        <f t="shared" si="30"/>
        <v xml:space="preserve"> </v>
      </c>
      <c r="O861" s="129" t="str">
        <f t="shared" si="31"/>
        <v xml:space="preserve"> </v>
      </c>
      <c r="P861" s="107"/>
      <c r="Q861" s="108"/>
      <c r="R861" s="128" t="str">
        <f ca="1"/>
        <v/>
      </c>
      <c r="S861" s="109"/>
    </row>
    <row r="862" spans="2:19" ht="18" customHeight="1">
      <c r="B862" s="104">
        <v>841</v>
      </c>
      <c r="C862" s="228"/>
      <c r="D862" s="228"/>
      <c r="E862" s="228"/>
      <c r="F862" s="228"/>
      <c r="G862" s="228"/>
      <c r="H862" s="228"/>
      <c r="I862" s="228"/>
      <c r="J862" s="108"/>
      <c r="K862" s="108"/>
      <c r="L862" s="128" t="str">
        <f>IF(ISBLANK(C862),"",IF(Q862=$O$9,SUMIFS('LISTA DE INVENTARIO'!$K$22:$K1087,'LISTA DE INVENTARIO'!$C$22:$C1087,C862,$Q$22:$Q1087,$O$9)-SUMIFS('SEGUIMIENTO DE INVENTARIO'!$L$21:$L1360,'SEGUIMIENTO DE INVENTARIO'!$C$21:$C1360,C862),SUMIFS('LISTA DE INVENTARIO'!$K$22:$K1087,'LISTA DE INVENTARIO'!$C$22:$C1087,C862,$Q$22:$Q1087,$O$9)-SUMIFS('SEGUIMIENTO DE INVENTARIO'!$L$21:$L1360,'SEGUIMIENTO DE INVENTARIO'!$C$21:$C1360,C862)))</f>
        <v/>
      </c>
      <c r="M862" s="106"/>
      <c r="N862" s="130" t="str">
        <f t="shared" si="30"/>
        <v xml:space="preserve"> </v>
      </c>
      <c r="O862" s="129" t="str">
        <f t="shared" si="31"/>
        <v xml:space="preserve"> </v>
      </c>
      <c r="P862" s="107"/>
      <c r="Q862" s="108"/>
      <c r="R862" s="128" t="str">
        <f ca="1"/>
        <v/>
      </c>
      <c r="S862" s="109"/>
    </row>
    <row r="863" spans="2:19" ht="18" customHeight="1">
      <c r="B863" s="104">
        <v>842</v>
      </c>
      <c r="C863" s="228"/>
      <c r="D863" s="228"/>
      <c r="E863" s="228"/>
      <c r="F863" s="228"/>
      <c r="G863" s="228"/>
      <c r="H863" s="228"/>
      <c r="I863" s="228"/>
      <c r="J863" s="108"/>
      <c r="K863" s="108"/>
      <c r="L863" s="128" t="str">
        <f>IF(ISBLANK(C863),"",IF(Q863=$O$9,SUMIFS('LISTA DE INVENTARIO'!$K$22:$K1088,'LISTA DE INVENTARIO'!$C$22:$C1088,C863,$Q$22:$Q1088,$O$9)-SUMIFS('SEGUIMIENTO DE INVENTARIO'!$L$21:$L1361,'SEGUIMIENTO DE INVENTARIO'!$C$21:$C1361,C863),SUMIFS('LISTA DE INVENTARIO'!$K$22:$K1088,'LISTA DE INVENTARIO'!$C$22:$C1088,C863,$Q$22:$Q1088,$O$9)-SUMIFS('SEGUIMIENTO DE INVENTARIO'!$L$21:$L1361,'SEGUIMIENTO DE INVENTARIO'!$C$21:$C1361,C863)))</f>
        <v/>
      </c>
      <c r="M863" s="106"/>
      <c r="N863" s="130" t="str">
        <f t="shared" si="30"/>
        <v xml:space="preserve"> </v>
      </c>
      <c r="O863" s="129" t="str">
        <f t="shared" si="31"/>
        <v xml:space="preserve"> </v>
      </c>
      <c r="P863" s="107"/>
      <c r="Q863" s="108"/>
      <c r="R863" s="128" t="str">
        <f ca="1"/>
        <v/>
      </c>
      <c r="S863" s="109"/>
    </row>
    <row r="864" spans="2:19" ht="18" customHeight="1">
      <c r="B864" s="104">
        <v>843</v>
      </c>
      <c r="C864" s="228"/>
      <c r="D864" s="228"/>
      <c r="E864" s="228"/>
      <c r="F864" s="228"/>
      <c r="G864" s="228"/>
      <c r="H864" s="228"/>
      <c r="I864" s="228"/>
      <c r="J864" s="108"/>
      <c r="K864" s="108"/>
      <c r="L864" s="128" t="str">
        <f>IF(ISBLANK(C864),"",IF(Q864=$O$9,SUMIFS('LISTA DE INVENTARIO'!$K$22:$K1089,'LISTA DE INVENTARIO'!$C$22:$C1089,C864,$Q$22:$Q1089,$O$9)-SUMIFS('SEGUIMIENTO DE INVENTARIO'!$L$21:$L1362,'SEGUIMIENTO DE INVENTARIO'!$C$21:$C1362,C864),SUMIFS('LISTA DE INVENTARIO'!$K$22:$K1089,'LISTA DE INVENTARIO'!$C$22:$C1089,C864,$Q$22:$Q1089,$O$9)-SUMIFS('SEGUIMIENTO DE INVENTARIO'!$L$21:$L1362,'SEGUIMIENTO DE INVENTARIO'!$C$21:$C1362,C864)))</f>
        <v/>
      </c>
      <c r="M864" s="106"/>
      <c r="N864" s="130" t="str">
        <f t="shared" si="30"/>
        <v xml:space="preserve"> </v>
      </c>
      <c r="O864" s="129" t="str">
        <f t="shared" si="31"/>
        <v xml:space="preserve"> </v>
      </c>
      <c r="P864" s="107"/>
      <c r="Q864" s="108"/>
      <c r="R864" s="128" t="str">
        <f ca="1"/>
        <v/>
      </c>
      <c r="S864" s="109"/>
    </row>
    <row r="865" spans="2:19" ht="18" customHeight="1">
      <c r="B865" s="104">
        <v>844</v>
      </c>
      <c r="C865" s="228"/>
      <c r="D865" s="228"/>
      <c r="E865" s="228"/>
      <c r="F865" s="228"/>
      <c r="G865" s="228"/>
      <c r="H865" s="228"/>
      <c r="I865" s="228"/>
      <c r="J865" s="108"/>
      <c r="K865" s="108"/>
      <c r="L865" s="128" t="str">
        <f>IF(ISBLANK(C865),"",IF(Q865=$O$9,SUMIFS('LISTA DE INVENTARIO'!$K$22:$K1090,'LISTA DE INVENTARIO'!$C$22:$C1090,C865,$Q$22:$Q1090,$O$9)-SUMIFS('SEGUIMIENTO DE INVENTARIO'!$L$21:$L1363,'SEGUIMIENTO DE INVENTARIO'!$C$21:$C1363,C865),SUMIFS('LISTA DE INVENTARIO'!$K$22:$K1090,'LISTA DE INVENTARIO'!$C$22:$C1090,C865,$Q$22:$Q1090,$O$9)-SUMIFS('SEGUIMIENTO DE INVENTARIO'!$L$21:$L1363,'SEGUIMIENTO DE INVENTARIO'!$C$21:$C1363,C865)))</f>
        <v/>
      </c>
      <c r="M865" s="106"/>
      <c r="N865" s="130" t="str">
        <f t="shared" si="30"/>
        <v xml:space="preserve"> </v>
      </c>
      <c r="O865" s="129" t="str">
        <f t="shared" si="31"/>
        <v xml:space="preserve"> </v>
      </c>
      <c r="P865" s="107"/>
      <c r="Q865" s="108"/>
      <c r="R865" s="128" t="str">
        <f ca="1"/>
        <v/>
      </c>
      <c r="S865" s="109"/>
    </row>
    <row r="866" spans="2:19" ht="18" customHeight="1">
      <c r="B866" s="104">
        <v>845</v>
      </c>
      <c r="C866" s="228"/>
      <c r="D866" s="228"/>
      <c r="E866" s="228"/>
      <c r="F866" s="228"/>
      <c r="G866" s="228"/>
      <c r="H866" s="228"/>
      <c r="I866" s="228"/>
      <c r="J866" s="108"/>
      <c r="K866" s="108"/>
      <c r="L866" s="128" t="str">
        <f>IF(ISBLANK(C866),"",IF(Q866=$O$9,SUMIFS('LISTA DE INVENTARIO'!$K$22:$K1091,'LISTA DE INVENTARIO'!$C$22:$C1091,C866,$Q$22:$Q1091,$O$9)-SUMIFS('SEGUIMIENTO DE INVENTARIO'!$L$21:$L1364,'SEGUIMIENTO DE INVENTARIO'!$C$21:$C1364,C866),SUMIFS('LISTA DE INVENTARIO'!$K$22:$K1091,'LISTA DE INVENTARIO'!$C$22:$C1091,C866,$Q$22:$Q1091,$O$9)-SUMIFS('SEGUIMIENTO DE INVENTARIO'!$L$21:$L1364,'SEGUIMIENTO DE INVENTARIO'!$C$21:$C1364,C866)))</f>
        <v/>
      </c>
      <c r="M866" s="106"/>
      <c r="N866" s="130" t="str">
        <f t="shared" si="30"/>
        <v xml:space="preserve"> </v>
      </c>
      <c r="O866" s="129" t="str">
        <f t="shared" si="31"/>
        <v xml:space="preserve"> </v>
      </c>
      <c r="P866" s="107"/>
      <c r="Q866" s="108"/>
      <c r="R866" s="128" t="str">
        <f ca="1"/>
        <v/>
      </c>
      <c r="S866" s="109"/>
    </row>
    <row r="867" spans="2:19" ht="18" customHeight="1">
      <c r="B867" s="104">
        <v>846</v>
      </c>
      <c r="C867" s="228"/>
      <c r="D867" s="228"/>
      <c r="E867" s="228"/>
      <c r="F867" s="228"/>
      <c r="G867" s="228"/>
      <c r="H867" s="228"/>
      <c r="I867" s="228"/>
      <c r="J867" s="108"/>
      <c r="K867" s="108"/>
      <c r="L867" s="128" t="str">
        <f>IF(ISBLANK(C867),"",IF(Q867=$O$9,SUMIFS('LISTA DE INVENTARIO'!$K$22:$K1092,'LISTA DE INVENTARIO'!$C$22:$C1092,C867,$Q$22:$Q1092,$O$9)-SUMIFS('SEGUIMIENTO DE INVENTARIO'!$L$21:$L1365,'SEGUIMIENTO DE INVENTARIO'!$C$21:$C1365,C867),SUMIFS('LISTA DE INVENTARIO'!$K$22:$K1092,'LISTA DE INVENTARIO'!$C$22:$C1092,C867,$Q$22:$Q1092,$O$9)-SUMIFS('SEGUIMIENTO DE INVENTARIO'!$L$21:$L1365,'SEGUIMIENTO DE INVENTARIO'!$C$21:$C1365,C867)))</f>
        <v/>
      </c>
      <c r="M867" s="106"/>
      <c r="N867" s="130" t="str">
        <f t="shared" si="30"/>
        <v xml:space="preserve"> </v>
      </c>
      <c r="O867" s="129" t="str">
        <f t="shared" si="31"/>
        <v xml:space="preserve"> </v>
      </c>
      <c r="P867" s="107"/>
      <c r="Q867" s="108"/>
      <c r="R867" s="128" t="str">
        <f ca="1"/>
        <v/>
      </c>
      <c r="S867" s="109"/>
    </row>
    <row r="868" spans="2:19" ht="18" customHeight="1">
      <c r="B868" s="104">
        <v>847</v>
      </c>
      <c r="C868" s="228"/>
      <c r="D868" s="228"/>
      <c r="E868" s="228"/>
      <c r="F868" s="228"/>
      <c r="G868" s="228"/>
      <c r="H868" s="228"/>
      <c r="I868" s="228"/>
      <c r="J868" s="108"/>
      <c r="K868" s="108"/>
      <c r="L868" s="128" t="str">
        <f>IF(ISBLANK(C868),"",IF(Q868=$O$9,SUMIFS('LISTA DE INVENTARIO'!$K$22:$K1093,'LISTA DE INVENTARIO'!$C$22:$C1093,C868,$Q$22:$Q1093,$O$9)-SUMIFS('SEGUIMIENTO DE INVENTARIO'!$L$21:$L1366,'SEGUIMIENTO DE INVENTARIO'!$C$21:$C1366,C868),SUMIFS('LISTA DE INVENTARIO'!$K$22:$K1093,'LISTA DE INVENTARIO'!$C$22:$C1093,C868,$Q$22:$Q1093,$O$9)-SUMIFS('SEGUIMIENTO DE INVENTARIO'!$L$21:$L1366,'SEGUIMIENTO DE INVENTARIO'!$C$21:$C1366,C868)))</f>
        <v/>
      </c>
      <c r="M868" s="106"/>
      <c r="N868" s="130" t="str">
        <f t="shared" si="30"/>
        <v xml:space="preserve"> </v>
      </c>
      <c r="O868" s="129" t="str">
        <f t="shared" si="31"/>
        <v xml:space="preserve"> </v>
      </c>
      <c r="P868" s="107"/>
      <c r="Q868" s="108"/>
      <c r="R868" s="128" t="str">
        <f ca="1"/>
        <v/>
      </c>
      <c r="S868" s="109"/>
    </row>
    <row r="869" spans="2:19" ht="18" customHeight="1">
      <c r="B869" s="104">
        <v>848</v>
      </c>
      <c r="C869" s="228"/>
      <c r="D869" s="228"/>
      <c r="E869" s="228"/>
      <c r="F869" s="228"/>
      <c r="G869" s="228"/>
      <c r="H869" s="228"/>
      <c r="I869" s="228"/>
      <c r="J869" s="108"/>
      <c r="K869" s="108"/>
      <c r="L869" s="128" t="str">
        <f>IF(ISBLANK(C869),"",IF(Q869=$O$9,SUMIFS('LISTA DE INVENTARIO'!$K$22:$K1094,'LISTA DE INVENTARIO'!$C$22:$C1094,C869,$Q$22:$Q1094,$O$9)-SUMIFS('SEGUIMIENTO DE INVENTARIO'!$L$21:$L1367,'SEGUIMIENTO DE INVENTARIO'!$C$21:$C1367,C869),SUMIFS('LISTA DE INVENTARIO'!$K$22:$K1094,'LISTA DE INVENTARIO'!$C$22:$C1094,C869,$Q$22:$Q1094,$O$9)-SUMIFS('SEGUIMIENTO DE INVENTARIO'!$L$21:$L1367,'SEGUIMIENTO DE INVENTARIO'!$C$21:$C1367,C869)))</f>
        <v/>
      </c>
      <c r="M869" s="106"/>
      <c r="N869" s="130" t="str">
        <f t="shared" ref="N869:N929" si="32">IF(ISBLANK(C869)," ",K869*M869)</f>
        <v xml:space="preserve"> </v>
      </c>
      <c r="O869" s="129" t="str">
        <f t="shared" ref="O869:O929" si="33">IF(ISBLANK(C869)," ",K869*M869+O868)</f>
        <v xml:space="preserve"> </v>
      </c>
      <c r="P869" s="107"/>
      <c r="Q869" s="108"/>
      <c r="R869" s="128" t="str">
        <f ca="1"/>
        <v/>
      </c>
      <c r="S869" s="109"/>
    </row>
    <row r="870" spans="2:19" ht="18" customHeight="1">
      <c r="B870" s="104">
        <v>849</v>
      </c>
      <c r="C870" s="228"/>
      <c r="D870" s="228"/>
      <c r="E870" s="228"/>
      <c r="F870" s="228"/>
      <c r="G870" s="228"/>
      <c r="H870" s="228"/>
      <c r="I870" s="228"/>
      <c r="J870" s="108"/>
      <c r="K870" s="108"/>
      <c r="L870" s="128" t="str">
        <f>IF(ISBLANK(C870),"",IF(Q870=$O$9,SUMIFS('LISTA DE INVENTARIO'!$K$22:$K1095,'LISTA DE INVENTARIO'!$C$22:$C1095,C870,$Q$22:$Q1095,$O$9)-SUMIFS('SEGUIMIENTO DE INVENTARIO'!$L$21:$L1368,'SEGUIMIENTO DE INVENTARIO'!$C$21:$C1368,C870),SUMIFS('LISTA DE INVENTARIO'!$K$22:$K1095,'LISTA DE INVENTARIO'!$C$22:$C1095,C870,$Q$22:$Q1095,$O$9)-SUMIFS('SEGUIMIENTO DE INVENTARIO'!$L$21:$L1368,'SEGUIMIENTO DE INVENTARIO'!$C$21:$C1368,C870)))</f>
        <v/>
      </c>
      <c r="M870" s="106"/>
      <c r="N870" s="130" t="str">
        <f t="shared" si="32"/>
        <v xml:space="preserve"> </v>
      </c>
      <c r="O870" s="129" t="str">
        <f t="shared" si="33"/>
        <v xml:space="preserve"> </v>
      </c>
      <c r="P870" s="107"/>
      <c r="Q870" s="108"/>
      <c r="R870" s="128" t="str">
        <f ca="1"/>
        <v/>
      </c>
      <c r="S870" s="109"/>
    </row>
    <row r="871" spans="2:19" ht="18" customHeight="1">
      <c r="B871" s="104">
        <v>850</v>
      </c>
      <c r="C871" s="228"/>
      <c r="D871" s="228"/>
      <c r="E871" s="228"/>
      <c r="F871" s="228"/>
      <c r="G871" s="228"/>
      <c r="H871" s="228"/>
      <c r="I871" s="228"/>
      <c r="J871" s="108"/>
      <c r="K871" s="108"/>
      <c r="L871" s="128" t="str">
        <f>IF(ISBLANK(C871),"",IF(Q871=$O$9,SUMIFS('LISTA DE INVENTARIO'!$K$22:$K1096,'LISTA DE INVENTARIO'!$C$22:$C1096,C871,$Q$22:$Q1096,$O$9)-SUMIFS('SEGUIMIENTO DE INVENTARIO'!$L$21:$L1369,'SEGUIMIENTO DE INVENTARIO'!$C$21:$C1369,C871),SUMIFS('LISTA DE INVENTARIO'!$K$22:$K1096,'LISTA DE INVENTARIO'!$C$22:$C1096,C871,$Q$22:$Q1096,$O$9)-SUMIFS('SEGUIMIENTO DE INVENTARIO'!$L$21:$L1369,'SEGUIMIENTO DE INVENTARIO'!$C$21:$C1369,C871)))</f>
        <v/>
      </c>
      <c r="M871" s="106"/>
      <c r="N871" s="130" t="str">
        <f t="shared" si="32"/>
        <v xml:space="preserve"> </v>
      </c>
      <c r="O871" s="129" t="str">
        <f t="shared" si="33"/>
        <v xml:space="preserve"> </v>
      </c>
      <c r="P871" s="107"/>
      <c r="Q871" s="108"/>
      <c r="R871" s="128" t="str">
        <f ca="1"/>
        <v/>
      </c>
      <c r="S871" s="109"/>
    </row>
    <row r="872" spans="2:19" ht="18" customHeight="1">
      <c r="B872" s="104">
        <v>851</v>
      </c>
      <c r="C872" s="228"/>
      <c r="D872" s="228"/>
      <c r="E872" s="228"/>
      <c r="F872" s="228"/>
      <c r="G872" s="228"/>
      <c r="H872" s="228"/>
      <c r="I872" s="228"/>
      <c r="J872" s="108"/>
      <c r="K872" s="108"/>
      <c r="L872" s="128" t="str">
        <f>IF(ISBLANK(C872),"",IF(Q872=$O$9,SUMIFS('LISTA DE INVENTARIO'!$K$22:$K1097,'LISTA DE INVENTARIO'!$C$22:$C1097,C872,$Q$22:$Q1097,$O$9)-SUMIFS('SEGUIMIENTO DE INVENTARIO'!$L$21:$L1370,'SEGUIMIENTO DE INVENTARIO'!$C$21:$C1370,C872),SUMIFS('LISTA DE INVENTARIO'!$K$22:$K1097,'LISTA DE INVENTARIO'!$C$22:$C1097,C872,$Q$22:$Q1097,$O$9)-SUMIFS('SEGUIMIENTO DE INVENTARIO'!$L$21:$L1370,'SEGUIMIENTO DE INVENTARIO'!$C$21:$C1370,C872)))</f>
        <v/>
      </c>
      <c r="M872" s="106"/>
      <c r="N872" s="130" t="str">
        <f t="shared" si="32"/>
        <v xml:space="preserve"> </v>
      </c>
      <c r="O872" s="129" t="str">
        <f t="shared" si="33"/>
        <v xml:space="preserve"> </v>
      </c>
      <c r="P872" s="107"/>
      <c r="Q872" s="108"/>
      <c r="R872" s="128" t="str">
        <f ca="1"/>
        <v/>
      </c>
      <c r="S872" s="109"/>
    </row>
    <row r="873" spans="2:19" ht="18" customHeight="1">
      <c r="B873" s="104">
        <v>852</v>
      </c>
      <c r="C873" s="228"/>
      <c r="D873" s="228"/>
      <c r="E873" s="228"/>
      <c r="F873" s="228"/>
      <c r="G873" s="228"/>
      <c r="H873" s="228"/>
      <c r="I873" s="228"/>
      <c r="J873" s="108"/>
      <c r="K873" s="108"/>
      <c r="L873" s="128" t="str">
        <f>IF(ISBLANK(C873),"",IF(Q873=$O$9,SUMIFS('LISTA DE INVENTARIO'!$K$22:$K1098,'LISTA DE INVENTARIO'!$C$22:$C1098,C873,$Q$22:$Q1098,$O$9)-SUMIFS('SEGUIMIENTO DE INVENTARIO'!$L$21:$L1371,'SEGUIMIENTO DE INVENTARIO'!$C$21:$C1371,C873),SUMIFS('LISTA DE INVENTARIO'!$K$22:$K1098,'LISTA DE INVENTARIO'!$C$22:$C1098,C873,$Q$22:$Q1098,$O$9)-SUMIFS('SEGUIMIENTO DE INVENTARIO'!$L$21:$L1371,'SEGUIMIENTO DE INVENTARIO'!$C$21:$C1371,C873)))</f>
        <v/>
      </c>
      <c r="M873" s="106"/>
      <c r="N873" s="130" t="str">
        <f t="shared" si="32"/>
        <v xml:space="preserve"> </v>
      </c>
      <c r="O873" s="129" t="str">
        <f t="shared" si="33"/>
        <v xml:space="preserve"> </v>
      </c>
      <c r="P873" s="107"/>
      <c r="Q873" s="108"/>
      <c r="R873" s="128" t="str">
        <f ca="1"/>
        <v/>
      </c>
      <c r="S873" s="109"/>
    </row>
    <row r="874" spans="2:19" ht="18" customHeight="1">
      <c r="B874" s="104">
        <v>853</v>
      </c>
      <c r="C874" s="228"/>
      <c r="D874" s="228"/>
      <c r="E874" s="228"/>
      <c r="F874" s="228"/>
      <c r="G874" s="228"/>
      <c r="H874" s="228"/>
      <c r="I874" s="228"/>
      <c r="J874" s="108"/>
      <c r="K874" s="108"/>
      <c r="L874" s="128" t="str">
        <f>IF(ISBLANK(C874),"",IF(Q874=$O$9,SUMIFS('LISTA DE INVENTARIO'!$K$22:$K1099,'LISTA DE INVENTARIO'!$C$22:$C1099,C874,$Q$22:$Q1099,$O$9)-SUMIFS('SEGUIMIENTO DE INVENTARIO'!$L$21:$L1372,'SEGUIMIENTO DE INVENTARIO'!$C$21:$C1372,C874),SUMIFS('LISTA DE INVENTARIO'!$K$22:$K1099,'LISTA DE INVENTARIO'!$C$22:$C1099,C874,$Q$22:$Q1099,$O$9)-SUMIFS('SEGUIMIENTO DE INVENTARIO'!$L$21:$L1372,'SEGUIMIENTO DE INVENTARIO'!$C$21:$C1372,C874)))</f>
        <v/>
      </c>
      <c r="M874" s="106"/>
      <c r="N874" s="130" t="str">
        <f t="shared" si="32"/>
        <v xml:space="preserve"> </v>
      </c>
      <c r="O874" s="129" t="str">
        <f t="shared" si="33"/>
        <v xml:space="preserve"> </v>
      </c>
      <c r="P874" s="107"/>
      <c r="Q874" s="108"/>
      <c r="R874" s="128" t="str">
        <f ca="1"/>
        <v/>
      </c>
      <c r="S874" s="109"/>
    </row>
    <row r="875" spans="2:19" ht="18" customHeight="1">
      <c r="B875" s="104">
        <v>854</v>
      </c>
      <c r="C875" s="228"/>
      <c r="D875" s="228"/>
      <c r="E875" s="228"/>
      <c r="F875" s="228"/>
      <c r="G875" s="228"/>
      <c r="H875" s="228"/>
      <c r="I875" s="228"/>
      <c r="J875" s="108"/>
      <c r="K875" s="108"/>
      <c r="L875" s="128" t="str">
        <f>IF(ISBLANK(C875),"",IF(Q875=$O$9,SUMIFS('LISTA DE INVENTARIO'!$K$22:$K1100,'LISTA DE INVENTARIO'!$C$22:$C1100,C875,$Q$22:$Q1100,$O$9)-SUMIFS('SEGUIMIENTO DE INVENTARIO'!$L$21:$L1373,'SEGUIMIENTO DE INVENTARIO'!$C$21:$C1373,C875),SUMIFS('LISTA DE INVENTARIO'!$K$22:$K1100,'LISTA DE INVENTARIO'!$C$22:$C1100,C875,$Q$22:$Q1100,$O$9)-SUMIFS('SEGUIMIENTO DE INVENTARIO'!$L$21:$L1373,'SEGUIMIENTO DE INVENTARIO'!$C$21:$C1373,C875)))</f>
        <v/>
      </c>
      <c r="M875" s="106"/>
      <c r="N875" s="130" t="str">
        <f t="shared" si="32"/>
        <v xml:space="preserve"> </v>
      </c>
      <c r="O875" s="129" t="str">
        <f t="shared" si="33"/>
        <v xml:space="preserve"> </v>
      </c>
      <c r="P875" s="107"/>
      <c r="Q875" s="108"/>
      <c r="R875" s="128" t="str">
        <f ca="1"/>
        <v/>
      </c>
      <c r="S875" s="109"/>
    </row>
    <row r="876" spans="2:19" ht="18" customHeight="1">
      <c r="B876" s="104">
        <v>855</v>
      </c>
      <c r="C876" s="228"/>
      <c r="D876" s="228"/>
      <c r="E876" s="228"/>
      <c r="F876" s="228"/>
      <c r="G876" s="228"/>
      <c r="H876" s="228"/>
      <c r="I876" s="228"/>
      <c r="J876" s="108"/>
      <c r="K876" s="108"/>
      <c r="L876" s="128" t="str">
        <f>IF(ISBLANK(C876),"",IF(Q876=$O$9,SUMIFS('LISTA DE INVENTARIO'!$K$22:$K1101,'LISTA DE INVENTARIO'!$C$22:$C1101,C876,$Q$22:$Q1101,$O$9)-SUMIFS('SEGUIMIENTO DE INVENTARIO'!$L$21:$L1374,'SEGUIMIENTO DE INVENTARIO'!$C$21:$C1374,C876),SUMIFS('LISTA DE INVENTARIO'!$K$22:$K1101,'LISTA DE INVENTARIO'!$C$22:$C1101,C876,$Q$22:$Q1101,$O$9)-SUMIFS('SEGUIMIENTO DE INVENTARIO'!$L$21:$L1374,'SEGUIMIENTO DE INVENTARIO'!$C$21:$C1374,C876)))</f>
        <v/>
      </c>
      <c r="M876" s="106"/>
      <c r="N876" s="130" t="str">
        <f t="shared" si="32"/>
        <v xml:space="preserve"> </v>
      </c>
      <c r="O876" s="129" t="str">
        <f t="shared" si="33"/>
        <v xml:space="preserve"> </v>
      </c>
      <c r="P876" s="107"/>
      <c r="Q876" s="108"/>
      <c r="R876" s="128" t="str">
        <f ca="1"/>
        <v/>
      </c>
      <c r="S876" s="109"/>
    </row>
    <row r="877" spans="2:19" ht="18" customHeight="1">
      <c r="B877" s="104">
        <v>856</v>
      </c>
      <c r="C877" s="228"/>
      <c r="D877" s="228"/>
      <c r="E877" s="228"/>
      <c r="F877" s="228"/>
      <c r="G877" s="228"/>
      <c r="H877" s="228"/>
      <c r="I877" s="228"/>
      <c r="J877" s="108"/>
      <c r="K877" s="108"/>
      <c r="L877" s="128" t="str">
        <f>IF(ISBLANK(C877),"",IF(Q877=$O$9,SUMIFS('LISTA DE INVENTARIO'!$K$22:$K1102,'LISTA DE INVENTARIO'!$C$22:$C1102,C877,$Q$22:$Q1102,$O$9)-SUMIFS('SEGUIMIENTO DE INVENTARIO'!$L$21:$L1375,'SEGUIMIENTO DE INVENTARIO'!$C$21:$C1375,C877),SUMIFS('LISTA DE INVENTARIO'!$K$22:$K1102,'LISTA DE INVENTARIO'!$C$22:$C1102,C877,$Q$22:$Q1102,$O$9)-SUMIFS('SEGUIMIENTO DE INVENTARIO'!$L$21:$L1375,'SEGUIMIENTO DE INVENTARIO'!$C$21:$C1375,C877)))</f>
        <v/>
      </c>
      <c r="M877" s="106"/>
      <c r="N877" s="130" t="str">
        <f t="shared" si="32"/>
        <v xml:space="preserve"> </v>
      </c>
      <c r="O877" s="129" t="str">
        <f t="shared" si="33"/>
        <v xml:space="preserve"> </v>
      </c>
      <c r="P877" s="107"/>
      <c r="Q877" s="108"/>
      <c r="R877" s="128" t="str">
        <f ca="1"/>
        <v/>
      </c>
      <c r="S877" s="109"/>
    </row>
    <row r="878" spans="2:19" ht="18" customHeight="1">
      <c r="B878" s="104">
        <v>857</v>
      </c>
      <c r="C878" s="228"/>
      <c r="D878" s="228"/>
      <c r="E878" s="228"/>
      <c r="F878" s="228"/>
      <c r="G878" s="228"/>
      <c r="H878" s="228"/>
      <c r="I878" s="228"/>
      <c r="J878" s="108"/>
      <c r="K878" s="108"/>
      <c r="L878" s="128" t="str">
        <f>IF(ISBLANK(C878),"",IF(Q878=$O$9,SUMIFS('LISTA DE INVENTARIO'!$K$22:$K1103,'LISTA DE INVENTARIO'!$C$22:$C1103,C878,$Q$22:$Q1103,$O$9)-SUMIFS('SEGUIMIENTO DE INVENTARIO'!$L$21:$L1376,'SEGUIMIENTO DE INVENTARIO'!$C$21:$C1376,C878),SUMIFS('LISTA DE INVENTARIO'!$K$22:$K1103,'LISTA DE INVENTARIO'!$C$22:$C1103,C878,$Q$22:$Q1103,$O$9)-SUMIFS('SEGUIMIENTO DE INVENTARIO'!$L$21:$L1376,'SEGUIMIENTO DE INVENTARIO'!$C$21:$C1376,C878)))</f>
        <v/>
      </c>
      <c r="M878" s="106"/>
      <c r="N878" s="130" t="str">
        <f t="shared" si="32"/>
        <v xml:space="preserve"> </v>
      </c>
      <c r="O878" s="129" t="str">
        <f t="shared" si="33"/>
        <v xml:space="preserve"> </v>
      </c>
      <c r="P878" s="107"/>
      <c r="Q878" s="108"/>
      <c r="R878" s="128" t="str">
        <f ca="1"/>
        <v/>
      </c>
      <c r="S878" s="109"/>
    </row>
    <row r="879" spans="2:19" ht="18" customHeight="1">
      <c r="B879" s="104">
        <v>858</v>
      </c>
      <c r="C879" s="228"/>
      <c r="D879" s="228"/>
      <c r="E879" s="228"/>
      <c r="F879" s="228"/>
      <c r="G879" s="228"/>
      <c r="H879" s="228"/>
      <c r="I879" s="228"/>
      <c r="J879" s="108"/>
      <c r="K879" s="108"/>
      <c r="L879" s="128" t="str">
        <f>IF(ISBLANK(C879),"",IF(Q879=$O$9,SUMIFS('LISTA DE INVENTARIO'!$K$22:$K1104,'LISTA DE INVENTARIO'!$C$22:$C1104,C879,$Q$22:$Q1104,$O$9)-SUMIFS('SEGUIMIENTO DE INVENTARIO'!$L$21:$L1377,'SEGUIMIENTO DE INVENTARIO'!$C$21:$C1377,C879),SUMIFS('LISTA DE INVENTARIO'!$K$22:$K1104,'LISTA DE INVENTARIO'!$C$22:$C1104,C879,$Q$22:$Q1104,$O$9)-SUMIFS('SEGUIMIENTO DE INVENTARIO'!$L$21:$L1377,'SEGUIMIENTO DE INVENTARIO'!$C$21:$C1377,C879)))</f>
        <v/>
      </c>
      <c r="M879" s="106"/>
      <c r="N879" s="130" t="str">
        <f t="shared" si="32"/>
        <v xml:space="preserve"> </v>
      </c>
      <c r="O879" s="129" t="str">
        <f t="shared" si="33"/>
        <v xml:space="preserve"> </v>
      </c>
      <c r="P879" s="107"/>
      <c r="Q879" s="108"/>
      <c r="R879" s="128" t="str">
        <f ca="1"/>
        <v/>
      </c>
      <c r="S879" s="109"/>
    </row>
    <row r="880" spans="2:19" ht="18" customHeight="1">
      <c r="B880" s="104">
        <v>859</v>
      </c>
      <c r="C880" s="228"/>
      <c r="D880" s="228"/>
      <c r="E880" s="228"/>
      <c r="F880" s="228"/>
      <c r="G880" s="228"/>
      <c r="H880" s="228"/>
      <c r="I880" s="228"/>
      <c r="J880" s="108"/>
      <c r="K880" s="108"/>
      <c r="L880" s="128" t="str">
        <f>IF(ISBLANK(C880),"",IF(Q880=$O$9,SUMIFS('LISTA DE INVENTARIO'!$K$22:$K1105,'LISTA DE INVENTARIO'!$C$22:$C1105,C880,$Q$22:$Q1105,$O$9)-SUMIFS('SEGUIMIENTO DE INVENTARIO'!$L$21:$L1378,'SEGUIMIENTO DE INVENTARIO'!$C$21:$C1378,C880),SUMIFS('LISTA DE INVENTARIO'!$K$22:$K1105,'LISTA DE INVENTARIO'!$C$22:$C1105,C880,$Q$22:$Q1105,$O$9)-SUMIFS('SEGUIMIENTO DE INVENTARIO'!$L$21:$L1378,'SEGUIMIENTO DE INVENTARIO'!$C$21:$C1378,C880)))</f>
        <v/>
      </c>
      <c r="M880" s="106"/>
      <c r="N880" s="130" t="str">
        <f t="shared" si="32"/>
        <v xml:space="preserve"> </v>
      </c>
      <c r="O880" s="129" t="str">
        <f t="shared" si="33"/>
        <v xml:space="preserve"> </v>
      </c>
      <c r="P880" s="107"/>
      <c r="Q880" s="108"/>
      <c r="R880" s="128" t="str">
        <f ca="1"/>
        <v/>
      </c>
      <c r="S880" s="109"/>
    </row>
    <row r="881" spans="2:19" ht="18" customHeight="1">
      <c r="B881" s="104">
        <v>860</v>
      </c>
      <c r="C881" s="228"/>
      <c r="D881" s="228"/>
      <c r="E881" s="228"/>
      <c r="F881" s="228"/>
      <c r="G881" s="228"/>
      <c r="H881" s="228"/>
      <c r="I881" s="228"/>
      <c r="J881" s="108"/>
      <c r="K881" s="108"/>
      <c r="L881" s="128" t="str">
        <f>IF(ISBLANK(C881),"",IF(Q881=$O$9,SUMIFS('LISTA DE INVENTARIO'!$K$22:$K1106,'LISTA DE INVENTARIO'!$C$22:$C1106,C881,$Q$22:$Q1106,$O$9)-SUMIFS('SEGUIMIENTO DE INVENTARIO'!$L$21:$L1379,'SEGUIMIENTO DE INVENTARIO'!$C$21:$C1379,C881),SUMIFS('LISTA DE INVENTARIO'!$K$22:$K1106,'LISTA DE INVENTARIO'!$C$22:$C1106,C881,$Q$22:$Q1106,$O$9)-SUMIFS('SEGUIMIENTO DE INVENTARIO'!$L$21:$L1379,'SEGUIMIENTO DE INVENTARIO'!$C$21:$C1379,C881)))</f>
        <v/>
      </c>
      <c r="M881" s="106"/>
      <c r="N881" s="130" t="str">
        <f t="shared" si="32"/>
        <v xml:space="preserve"> </v>
      </c>
      <c r="O881" s="129" t="str">
        <f t="shared" si="33"/>
        <v xml:space="preserve"> </v>
      </c>
      <c r="P881" s="107"/>
      <c r="Q881" s="108"/>
      <c r="R881" s="128" t="str">
        <f ca="1"/>
        <v/>
      </c>
      <c r="S881" s="109"/>
    </row>
    <row r="882" spans="2:19" ht="18" customHeight="1">
      <c r="B882" s="104">
        <v>861</v>
      </c>
      <c r="C882" s="228"/>
      <c r="D882" s="228"/>
      <c r="E882" s="228"/>
      <c r="F882" s="228"/>
      <c r="G882" s="228"/>
      <c r="H882" s="228"/>
      <c r="I882" s="228"/>
      <c r="J882" s="108"/>
      <c r="K882" s="108"/>
      <c r="L882" s="128" t="str">
        <f>IF(ISBLANK(C882),"",IF(Q882=$O$9,SUMIFS('LISTA DE INVENTARIO'!$K$22:$K1107,'LISTA DE INVENTARIO'!$C$22:$C1107,C882,$Q$22:$Q1107,$O$9)-SUMIFS('SEGUIMIENTO DE INVENTARIO'!$L$21:$L1380,'SEGUIMIENTO DE INVENTARIO'!$C$21:$C1380,C882),SUMIFS('LISTA DE INVENTARIO'!$K$22:$K1107,'LISTA DE INVENTARIO'!$C$22:$C1107,C882,$Q$22:$Q1107,$O$9)-SUMIFS('SEGUIMIENTO DE INVENTARIO'!$L$21:$L1380,'SEGUIMIENTO DE INVENTARIO'!$C$21:$C1380,C882)))</f>
        <v/>
      </c>
      <c r="M882" s="106"/>
      <c r="N882" s="130" t="str">
        <f t="shared" si="32"/>
        <v xml:space="preserve"> </v>
      </c>
      <c r="O882" s="129" t="str">
        <f t="shared" si="33"/>
        <v xml:space="preserve"> </v>
      </c>
      <c r="P882" s="107"/>
      <c r="Q882" s="108"/>
      <c r="R882" s="128" t="str">
        <f ca="1"/>
        <v/>
      </c>
      <c r="S882" s="109"/>
    </row>
    <row r="883" spans="2:19" ht="18" customHeight="1">
      <c r="B883" s="104">
        <v>862</v>
      </c>
      <c r="C883" s="228"/>
      <c r="D883" s="228"/>
      <c r="E883" s="228"/>
      <c r="F883" s="228"/>
      <c r="G883" s="228"/>
      <c r="H883" s="228"/>
      <c r="I883" s="228"/>
      <c r="J883" s="108"/>
      <c r="K883" s="108"/>
      <c r="L883" s="128" t="str">
        <f>IF(ISBLANK(C883),"",IF(Q883=$O$9,SUMIFS('LISTA DE INVENTARIO'!$K$22:$K1108,'LISTA DE INVENTARIO'!$C$22:$C1108,C883,$Q$22:$Q1108,$O$9)-SUMIFS('SEGUIMIENTO DE INVENTARIO'!$L$21:$L1381,'SEGUIMIENTO DE INVENTARIO'!$C$21:$C1381,C883),SUMIFS('LISTA DE INVENTARIO'!$K$22:$K1108,'LISTA DE INVENTARIO'!$C$22:$C1108,C883,$Q$22:$Q1108,$O$9)-SUMIFS('SEGUIMIENTO DE INVENTARIO'!$L$21:$L1381,'SEGUIMIENTO DE INVENTARIO'!$C$21:$C1381,C883)))</f>
        <v/>
      </c>
      <c r="M883" s="106"/>
      <c r="N883" s="130" t="str">
        <f t="shared" si="32"/>
        <v xml:space="preserve"> </v>
      </c>
      <c r="O883" s="129" t="str">
        <f t="shared" si="33"/>
        <v xml:space="preserve"> </v>
      </c>
      <c r="P883" s="107"/>
      <c r="Q883" s="108"/>
      <c r="R883" s="128" t="str">
        <f ca="1"/>
        <v/>
      </c>
      <c r="S883" s="109"/>
    </row>
    <row r="884" spans="2:19" ht="18" customHeight="1">
      <c r="B884" s="104">
        <v>863</v>
      </c>
      <c r="C884" s="228"/>
      <c r="D884" s="228"/>
      <c r="E884" s="228"/>
      <c r="F884" s="228"/>
      <c r="G884" s="228"/>
      <c r="H884" s="228"/>
      <c r="I884" s="228"/>
      <c r="J884" s="108"/>
      <c r="K884" s="108"/>
      <c r="L884" s="128" t="str">
        <f>IF(ISBLANK(C884),"",IF(Q884=$O$9,SUMIFS('LISTA DE INVENTARIO'!$K$22:$K1109,'LISTA DE INVENTARIO'!$C$22:$C1109,C884,$Q$22:$Q1109,$O$9)-SUMIFS('SEGUIMIENTO DE INVENTARIO'!$L$21:$L1382,'SEGUIMIENTO DE INVENTARIO'!$C$21:$C1382,C884),SUMIFS('LISTA DE INVENTARIO'!$K$22:$K1109,'LISTA DE INVENTARIO'!$C$22:$C1109,C884,$Q$22:$Q1109,$O$9)-SUMIFS('SEGUIMIENTO DE INVENTARIO'!$L$21:$L1382,'SEGUIMIENTO DE INVENTARIO'!$C$21:$C1382,C884)))</f>
        <v/>
      </c>
      <c r="M884" s="106"/>
      <c r="N884" s="130" t="str">
        <f t="shared" si="32"/>
        <v xml:space="preserve"> </v>
      </c>
      <c r="O884" s="129" t="str">
        <f t="shared" si="33"/>
        <v xml:space="preserve"> </v>
      </c>
      <c r="P884" s="107"/>
      <c r="Q884" s="108"/>
      <c r="R884" s="128" t="str">
        <f ca="1"/>
        <v/>
      </c>
      <c r="S884" s="109"/>
    </row>
    <row r="885" spans="2:19" ht="18" customHeight="1">
      <c r="B885" s="104">
        <v>864</v>
      </c>
      <c r="C885" s="228"/>
      <c r="D885" s="228"/>
      <c r="E885" s="228"/>
      <c r="F885" s="228"/>
      <c r="G885" s="228"/>
      <c r="H885" s="228"/>
      <c r="I885" s="228"/>
      <c r="J885" s="108"/>
      <c r="K885" s="108"/>
      <c r="L885" s="128" t="str">
        <f>IF(ISBLANK(C885),"",IF(Q885=$O$9,SUMIFS('LISTA DE INVENTARIO'!$K$22:$K1110,'LISTA DE INVENTARIO'!$C$22:$C1110,C885,$Q$22:$Q1110,$O$9)-SUMIFS('SEGUIMIENTO DE INVENTARIO'!$L$21:$L1383,'SEGUIMIENTO DE INVENTARIO'!$C$21:$C1383,C885),SUMIFS('LISTA DE INVENTARIO'!$K$22:$K1110,'LISTA DE INVENTARIO'!$C$22:$C1110,C885,$Q$22:$Q1110,$O$9)-SUMIFS('SEGUIMIENTO DE INVENTARIO'!$L$21:$L1383,'SEGUIMIENTO DE INVENTARIO'!$C$21:$C1383,C885)))</f>
        <v/>
      </c>
      <c r="M885" s="106"/>
      <c r="N885" s="130" t="str">
        <f t="shared" si="32"/>
        <v xml:space="preserve"> </v>
      </c>
      <c r="O885" s="129" t="str">
        <f t="shared" si="33"/>
        <v xml:space="preserve"> </v>
      </c>
      <c r="P885" s="107"/>
      <c r="Q885" s="108"/>
      <c r="R885" s="128" t="str">
        <f ca="1"/>
        <v/>
      </c>
      <c r="S885" s="109"/>
    </row>
    <row r="886" spans="2:19" ht="18" customHeight="1">
      <c r="B886" s="104">
        <v>865</v>
      </c>
      <c r="C886" s="228"/>
      <c r="D886" s="228"/>
      <c r="E886" s="228"/>
      <c r="F886" s="228"/>
      <c r="G886" s="228"/>
      <c r="H886" s="228"/>
      <c r="I886" s="228"/>
      <c r="J886" s="108"/>
      <c r="K886" s="108"/>
      <c r="L886" s="128" t="str">
        <f>IF(ISBLANK(C886),"",IF(Q886=$O$9,SUMIFS('LISTA DE INVENTARIO'!$K$22:$K1111,'LISTA DE INVENTARIO'!$C$22:$C1111,C886,$Q$22:$Q1111,$O$9)-SUMIFS('SEGUIMIENTO DE INVENTARIO'!$L$21:$L1384,'SEGUIMIENTO DE INVENTARIO'!$C$21:$C1384,C886),SUMIFS('LISTA DE INVENTARIO'!$K$22:$K1111,'LISTA DE INVENTARIO'!$C$22:$C1111,C886,$Q$22:$Q1111,$O$9)-SUMIFS('SEGUIMIENTO DE INVENTARIO'!$L$21:$L1384,'SEGUIMIENTO DE INVENTARIO'!$C$21:$C1384,C886)))</f>
        <v/>
      </c>
      <c r="M886" s="106"/>
      <c r="N886" s="130" t="str">
        <f t="shared" si="32"/>
        <v xml:space="preserve"> </v>
      </c>
      <c r="O886" s="129" t="str">
        <f t="shared" si="33"/>
        <v xml:space="preserve"> </v>
      </c>
      <c r="P886" s="107"/>
      <c r="Q886" s="108"/>
      <c r="R886" s="128" t="str">
        <f ca="1"/>
        <v/>
      </c>
      <c r="S886" s="109"/>
    </row>
    <row r="887" spans="2:19" ht="18" customHeight="1">
      <c r="B887" s="104">
        <v>866</v>
      </c>
      <c r="C887" s="228"/>
      <c r="D887" s="228"/>
      <c r="E887" s="228"/>
      <c r="F887" s="228"/>
      <c r="G887" s="228"/>
      <c r="H887" s="228"/>
      <c r="I887" s="228"/>
      <c r="J887" s="108"/>
      <c r="K887" s="108"/>
      <c r="L887" s="128" t="str">
        <f>IF(ISBLANK(C887),"",IF(Q887=$O$9,SUMIFS('LISTA DE INVENTARIO'!$K$22:$K1112,'LISTA DE INVENTARIO'!$C$22:$C1112,C887,$Q$22:$Q1112,$O$9)-SUMIFS('SEGUIMIENTO DE INVENTARIO'!$L$21:$L1385,'SEGUIMIENTO DE INVENTARIO'!$C$21:$C1385,C887),SUMIFS('LISTA DE INVENTARIO'!$K$22:$K1112,'LISTA DE INVENTARIO'!$C$22:$C1112,C887,$Q$22:$Q1112,$O$9)-SUMIFS('SEGUIMIENTO DE INVENTARIO'!$L$21:$L1385,'SEGUIMIENTO DE INVENTARIO'!$C$21:$C1385,C887)))</f>
        <v/>
      </c>
      <c r="M887" s="106"/>
      <c r="N887" s="130" t="str">
        <f t="shared" si="32"/>
        <v xml:space="preserve"> </v>
      </c>
      <c r="O887" s="129" t="str">
        <f t="shared" si="33"/>
        <v xml:space="preserve"> </v>
      </c>
      <c r="P887" s="107"/>
      <c r="Q887" s="108"/>
      <c r="R887" s="128" t="str">
        <f ca="1"/>
        <v/>
      </c>
      <c r="S887" s="109"/>
    </row>
    <row r="888" spans="2:19" ht="18" customHeight="1">
      <c r="B888" s="104">
        <v>867</v>
      </c>
      <c r="C888" s="228"/>
      <c r="D888" s="228"/>
      <c r="E888" s="228"/>
      <c r="F888" s="228"/>
      <c r="G888" s="228"/>
      <c r="H888" s="228"/>
      <c r="I888" s="228"/>
      <c r="J888" s="108"/>
      <c r="K888" s="108"/>
      <c r="L888" s="128" t="str">
        <f>IF(ISBLANK(C888),"",IF(Q888=$O$9,SUMIFS('LISTA DE INVENTARIO'!$K$22:$K1113,'LISTA DE INVENTARIO'!$C$22:$C1113,C888,$Q$22:$Q1113,$O$9)-SUMIFS('SEGUIMIENTO DE INVENTARIO'!$L$21:$L1386,'SEGUIMIENTO DE INVENTARIO'!$C$21:$C1386,C888),SUMIFS('LISTA DE INVENTARIO'!$K$22:$K1113,'LISTA DE INVENTARIO'!$C$22:$C1113,C888,$Q$22:$Q1113,$O$9)-SUMIFS('SEGUIMIENTO DE INVENTARIO'!$L$21:$L1386,'SEGUIMIENTO DE INVENTARIO'!$C$21:$C1386,C888)))</f>
        <v/>
      </c>
      <c r="M888" s="106"/>
      <c r="N888" s="130" t="str">
        <f t="shared" si="32"/>
        <v xml:space="preserve"> </v>
      </c>
      <c r="O888" s="129" t="str">
        <f t="shared" si="33"/>
        <v xml:space="preserve"> </v>
      </c>
      <c r="P888" s="107"/>
      <c r="Q888" s="108"/>
      <c r="R888" s="128" t="str">
        <f ca="1"/>
        <v/>
      </c>
      <c r="S888" s="109"/>
    </row>
    <row r="889" spans="2:19" ht="18" customHeight="1">
      <c r="B889" s="104">
        <v>868</v>
      </c>
      <c r="C889" s="228"/>
      <c r="D889" s="228"/>
      <c r="E889" s="228"/>
      <c r="F889" s="228"/>
      <c r="G889" s="228"/>
      <c r="H889" s="228"/>
      <c r="I889" s="228"/>
      <c r="J889" s="108"/>
      <c r="K889" s="108"/>
      <c r="L889" s="128" t="str">
        <f>IF(ISBLANK(C889),"",IF(Q889=$O$9,SUMIFS('LISTA DE INVENTARIO'!$K$22:$K1114,'LISTA DE INVENTARIO'!$C$22:$C1114,C889,$Q$22:$Q1114,$O$9)-SUMIFS('SEGUIMIENTO DE INVENTARIO'!$L$21:$L1387,'SEGUIMIENTO DE INVENTARIO'!$C$21:$C1387,C889),SUMIFS('LISTA DE INVENTARIO'!$K$22:$K1114,'LISTA DE INVENTARIO'!$C$22:$C1114,C889,$Q$22:$Q1114,$O$9)-SUMIFS('SEGUIMIENTO DE INVENTARIO'!$L$21:$L1387,'SEGUIMIENTO DE INVENTARIO'!$C$21:$C1387,C889)))</f>
        <v/>
      </c>
      <c r="M889" s="106"/>
      <c r="N889" s="130" t="str">
        <f t="shared" si="32"/>
        <v xml:space="preserve"> </v>
      </c>
      <c r="O889" s="129" t="str">
        <f t="shared" si="33"/>
        <v xml:space="preserve"> </v>
      </c>
      <c r="P889" s="107"/>
      <c r="Q889" s="108"/>
      <c r="R889" s="128" t="str">
        <f ca="1"/>
        <v/>
      </c>
      <c r="S889" s="109"/>
    </row>
    <row r="890" spans="2:19" ht="18" customHeight="1">
      <c r="B890" s="104">
        <v>869</v>
      </c>
      <c r="C890" s="228"/>
      <c r="D890" s="228"/>
      <c r="E890" s="228"/>
      <c r="F890" s="228"/>
      <c r="G890" s="228"/>
      <c r="H890" s="228"/>
      <c r="I890" s="228"/>
      <c r="J890" s="108"/>
      <c r="K890" s="108"/>
      <c r="L890" s="128" t="str">
        <f>IF(ISBLANK(C890),"",IF(Q890=$O$9,SUMIFS('LISTA DE INVENTARIO'!$K$22:$K1115,'LISTA DE INVENTARIO'!$C$22:$C1115,C890,$Q$22:$Q1115,$O$9)-SUMIFS('SEGUIMIENTO DE INVENTARIO'!$L$21:$L1388,'SEGUIMIENTO DE INVENTARIO'!$C$21:$C1388,C890),SUMIFS('LISTA DE INVENTARIO'!$K$22:$K1115,'LISTA DE INVENTARIO'!$C$22:$C1115,C890,$Q$22:$Q1115,$O$9)-SUMIFS('SEGUIMIENTO DE INVENTARIO'!$L$21:$L1388,'SEGUIMIENTO DE INVENTARIO'!$C$21:$C1388,C890)))</f>
        <v/>
      </c>
      <c r="M890" s="106"/>
      <c r="N890" s="130" t="str">
        <f t="shared" si="32"/>
        <v xml:space="preserve"> </v>
      </c>
      <c r="O890" s="129" t="str">
        <f t="shared" si="33"/>
        <v xml:space="preserve"> </v>
      </c>
      <c r="P890" s="107"/>
      <c r="Q890" s="108"/>
      <c r="R890" s="128" t="str">
        <f ca="1"/>
        <v/>
      </c>
      <c r="S890" s="109"/>
    </row>
    <row r="891" spans="2:19" ht="18" customHeight="1">
      <c r="B891" s="104">
        <v>870</v>
      </c>
      <c r="C891" s="228"/>
      <c r="D891" s="228"/>
      <c r="E891" s="228"/>
      <c r="F891" s="228"/>
      <c r="G891" s="228"/>
      <c r="H891" s="228"/>
      <c r="I891" s="228"/>
      <c r="J891" s="108"/>
      <c r="K891" s="108"/>
      <c r="L891" s="128" t="str">
        <f>IF(ISBLANK(C891),"",IF(Q891=$O$9,SUMIFS('LISTA DE INVENTARIO'!$K$22:$K1116,'LISTA DE INVENTARIO'!$C$22:$C1116,C891,$Q$22:$Q1116,$O$9)-SUMIFS('SEGUIMIENTO DE INVENTARIO'!$L$21:$L1389,'SEGUIMIENTO DE INVENTARIO'!$C$21:$C1389,C891),SUMIFS('LISTA DE INVENTARIO'!$K$22:$K1116,'LISTA DE INVENTARIO'!$C$22:$C1116,C891,$Q$22:$Q1116,$O$9)-SUMIFS('SEGUIMIENTO DE INVENTARIO'!$L$21:$L1389,'SEGUIMIENTO DE INVENTARIO'!$C$21:$C1389,C891)))</f>
        <v/>
      </c>
      <c r="M891" s="106"/>
      <c r="N891" s="130" t="str">
        <f t="shared" si="32"/>
        <v xml:space="preserve"> </v>
      </c>
      <c r="O891" s="129" t="str">
        <f t="shared" si="33"/>
        <v xml:space="preserve"> </v>
      </c>
      <c r="P891" s="107"/>
      <c r="Q891" s="108"/>
      <c r="R891" s="128" t="str">
        <f ca="1"/>
        <v/>
      </c>
      <c r="S891" s="109"/>
    </row>
    <row r="892" spans="2:19" ht="18" customHeight="1">
      <c r="B892" s="104">
        <v>871</v>
      </c>
      <c r="C892" s="228"/>
      <c r="D892" s="228"/>
      <c r="E892" s="228"/>
      <c r="F892" s="228"/>
      <c r="G892" s="228"/>
      <c r="H892" s="228"/>
      <c r="I892" s="228"/>
      <c r="J892" s="108"/>
      <c r="K892" s="108"/>
      <c r="L892" s="128" t="str">
        <f>IF(ISBLANK(C892),"",IF(Q892=$O$9,SUMIFS('LISTA DE INVENTARIO'!$K$22:$K1117,'LISTA DE INVENTARIO'!$C$22:$C1117,C892,$Q$22:$Q1117,$O$9)-SUMIFS('SEGUIMIENTO DE INVENTARIO'!$L$21:$L1390,'SEGUIMIENTO DE INVENTARIO'!$C$21:$C1390,C892),SUMIFS('LISTA DE INVENTARIO'!$K$22:$K1117,'LISTA DE INVENTARIO'!$C$22:$C1117,C892,$Q$22:$Q1117,$O$9)-SUMIFS('SEGUIMIENTO DE INVENTARIO'!$L$21:$L1390,'SEGUIMIENTO DE INVENTARIO'!$C$21:$C1390,C892)))</f>
        <v/>
      </c>
      <c r="M892" s="106"/>
      <c r="N892" s="130" t="str">
        <f t="shared" si="32"/>
        <v xml:space="preserve"> </v>
      </c>
      <c r="O892" s="129" t="str">
        <f t="shared" si="33"/>
        <v xml:space="preserve"> </v>
      </c>
      <c r="P892" s="107"/>
      <c r="Q892" s="108"/>
      <c r="R892" s="128" t="str">
        <f ca="1"/>
        <v/>
      </c>
      <c r="S892" s="109"/>
    </row>
    <row r="893" spans="2:19" ht="18" customHeight="1">
      <c r="B893" s="104">
        <v>872</v>
      </c>
      <c r="C893" s="228"/>
      <c r="D893" s="228"/>
      <c r="E893" s="228"/>
      <c r="F893" s="228"/>
      <c r="G893" s="228"/>
      <c r="H893" s="228"/>
      <c r="I893" s="228"/>
      <c r="J893" s="108"/>
      <c r="K893" s="108"/>
      <c r="L893" s="128" t="str">
        <f>IF(ISBLANK(C893),"",IF(Q893=$O$9,SUMIFS('LISTA DE INVENTARIO'!$K$22:$K1118,'LISTA DE INVENTARIO'!$C$22:$C1118,C893,$Q$22:$Q1118,$O$9)-SUMIFS('SEGUIMIENTO DE INVENTARIO'!$L$21:$L1391,'SEGUIMIENTO DE INVENTARIO'!$C$21:$C1391,C893),SUMIFS('LISTA DE INVENTARIO'!$K$22:$K1118,'LISTA DE INVENTARIO'!$C$22:$C1118,C893,$Q$22:$Q1118,$O$9)-SUMIFS('SEGUIMIENTO DE INVENTARIO'!$L$21:$L1391,'SEGUIMIENTO DE INVENTARIO'!$C$21:$C1391,C893)))</f>
        <v/>
      </c>
      <c r="M893" s="106"/>
      <c r="N893" s="130" t="str">
        <f t="shared" si="32"/>
        <v xml:space="preserve"> </v>
      </c>
      <c r="O893" s="129" t="str">
        <f t="shared" si="33"/>
        <v xml:space="preserve"> </v>
      </c>
      <c r="P893" s="107"/>
      <c r="Q893" s="108"/>
      <c r="R893" s="128" t="str">
        <f ca="1"/>
        <v/>
      </c>
      <c r="S893" s="109"/>
    </row>
    <row r="894" spans="2:19" ht="18" customHeight="1">
      <c r="B894" s="104">
        <v>873</v>
      </c>
      <c r="C894" s="228"/>
      <c r="D894" s="228"/>
      <c r="E894" s="228"/>
      <c r="F894" s="228"/>
      <c r="G894" s="228"/>
      <c r="H894" s="228"/>
      <c r="I894" s="228"/>
      <c r="J894" s="108"/>
      <c r="K894" s="108"/>
      <c r="L894" s="128" t="str">
        <f>IF(ISBLANK(C894),"",IF(Q894=$O$9,SUMIFS('LISTA DE INVENTARIO'!$K$22:$K1119,'LISTA DE INVENTARIO'!$C$22:$C1119,C894,$Q$22:$Q1119,$O$9)-SUMIFS('SEGUIMIENTO DE INVENTARIO'!$L$21:$L1392,'SEGUIMIENTO DE INVENTARIO'!$C$21:$C1392,C894),SUMIFS('LISTA DE INVENTARIO'!$K$22:$K1119,'LISTA DE INVENTARIO'!$C$22:$C1119,C894,$Q$22:$Q1119,$O$9)-SUMIFS('SEGUIMIENTO DE INVENTARIO'!$L$21:$L1392,'SEGUIMIENTO DE INVENTARIO'!$C$21:$C1392,C894)))</f>
        <v/>
      </c>
      <c r="M894" s="106"/>
      <c r="N894" s="130" t="str">
        <f t="shared" si="32"/>
        <v xml:space="preserve"> </v>
      </c>
      <c r="O894" s="129" t="str">
        <f t="shared" si="33"/>
        <v xml:space="preserve"> </v>
      </c>
      <c r="P894" s="107"/>
      <c r="Q894" s="108"/>
      <c r="R894" s="128" t="str">
        <f ca="1"/>
        <v/>
      </c>
      <c r="S894" s="109"/>
    </row>
    <row r="895" spans="2:19" ht="18" customHeight="1">
      <c r="B895" s="104">
        <v>874</v>
      </c>
      <c r="C895" s="228"/>
      <c r="D895" s="228"/>
      <c r="E895" s="228"/>
      <c r="F895" s="228"/>
      <c r="G895" s="228"/>
      <c r="H895" s="228"/>
      <c r="I895" s="228"/>
      <c r="J895" s="108"/>
      <c r="K895" s="108"/>
      <c r="L895" s="128" t="str">
        <f>IF(ISBLANK(C895),"",IF(Q895=$O$9,SUMIFS('LISTA DE INVENTARIO'!$K$22:$K1120,'LISTA DE INVENTARIO'!$C$22:$C1120,C895,$Q$22:$Q1120,$O$9)-SUMIFS('SEGUIMIENTO DE INVENTARIO'!$L$21:$L1393,'SEGUIMIENTO DE INVENTARIO'!$C$21:$C1393,C895),SUMIFS('LISTA DE INVENTARIO'!$K$22:$K1120,'LISTA DE INVENTARIO'!$C$22:$C1120,C895,$Q$22:$Q1120,$O$9)-SUMIFS('SEGUIMIENTO DE INVENTARIO'!$L$21:$L1393,'SEGUIMIENTO DE INVENTARIO'!$C$21:$C1393,C895)))</f>
        <v/>
      </c>
      <c r="M895" s="106"/>
      <c r="N895" s="130" t="str">
        <f t="shared" si="32"/>
        <v xml:space="preserve"> </v>
      </c>
      <c r="O895" s="129" t="str">
        <f t="shared" si="33"/>
        <v xml:space="preserve"> </v>
      </c>
      <c r="P895" s="107"/>
      <c r="Q895" s="108"/>
      <c r="R895" s="128" t="str">
        <f ca="1"/>
        <v/>
      </c>
      <c r="S895" s="109"/>
    </row>
    <row r="896" spans="2:19" ht="18" customHeight="1">
      <c r="B896" s="104">
        <v>875</v>
      </c>
      <c r="C896" s="228"/>
      <c r="D896" s="228"/>
      <c r="E896" s="228"/>
      <c r="F896" s="228"/>
      <c r="G896" s="228"/>
      <c r="H896" s="228"/>
      <c r="I896" s="228"/>
      <c r="J896" s="108"/>
      <c r="K896" s="108"/>
      <c r="L896" s="128" t="str">
        <f>IF(ISBLANK(C896),"",IF(Q896=$O$9,SUMIFS('LISTA DE INVENTARIO'!$K$22:$K1121,'LISTA DE INVENTARIO'!$C$22:$C1121,C896,$Q$22:$Q1121,$O$9)-SUMIFS('SEGUIMIENTO DE INVENTARIO'!$L$21:$L1394,'SEGUIMIENTO DE INVENTARIO'!$C$21:$C1394,C896),SUMIFS('LISTA DE INVENTARIO'!$K$22:$K1121,'LISTA DE INVENTARIO'!$C$22:$C1121,C896,$Q$22:$Q1121,$O$9)-SUMIFS('SEGUIMIENTO DE INVENTARIO'!$L$21:$L1394,'SEGUIMIENTO DE INVENTARIO'!$C$21:$C1394,C896)))</f>
        <v/>
      </c>
      <c r="M896" s="106"/>
      <c r="N896" s="130" t="str">
        <f t="shared" si="32"/>
        <v xml:space="preserve"> </v>
      </c>
      <c r="O896" s="129" t="str">
        <f t="shared" si="33"/>
        <v xml:space="preserve"> </v>
      </c>
      <c r="P896" s="107"/>
      <c r="Q896" s="108"/>
      <c r="R896" s="128" t="str">
        <f ca="1"/>
        <v/>
      </c>
      <c r="S896" s="109"/>
    </row>
    <row r="897" spans="2:19" ht="18" customHeight="1">
      <c r="B897" s="104">
        <v>876</v>
      </c>
      <c r="C897" s="228"/>
      <c r="D897" s="228"/>
      <c r="E897" s="228"/>
      <c r="F897" s="228"/>
      <c r="G897" s="228"/>
      <c r="H897" s="228"/>
      <c r="I897" s="228"/>
      <c r="J897" s="108"/>
      <c r="K897" s="108"/>
      <c r="L897" s="128" t="str">
        <f>IF(ISBLANK(C897),"",IF(Q897=$O$9,SUMIFS('LISTA DE INVENTARIO'!$K$22:$K1122,'LISTA DE INVENTARIO'!$C$22:$C1122,C897,$Q$22:$Q1122,$O$9)-SUMIFS('SEGUIMIENTO DE INVENTARIO'!$L$21:$L1395,'SEGUIMIENTO DE INVENTARIO'!$C$21:$C1395,C897),SUMIFS('LISTA DE INVENTARIO'!$K$22:$K1122,'LISTA DE INVENTARIO'!$C$22:$C1122,C897,$Q$22:$Q1122,$O$9)-SUMIFS('SEGUIMIENTO DE INVENTARIO'!$L$21:$L1395,'SEGUIMIENTO DE INVENTARIO'!$C$21:$C1395,C897)))</f>
        <v/>
      </c>
      <c r="M897" s="106"/>
      <c r="N897" s="130" t="str">
        <f t="shared" si="32"/>
        <v xml:space="preserve"> </v>
      </c>
      <c r="O897" s="129" t="str">
        <f t="shared" si="33"/>
        <v xml:space="preserve"> </v>
      </c>
      <c r="P897" s="107"/>
      <c r="Q897" s="108"/>
      <c r="R897" s="128" t="str">
        <f ca="1"/>
        <v/>
      </c>
      <c r="S897" s="109"/>
    </row>
    <row r="898" spans="2:19" ht="18" customHeight="1">
      <c r="B898" s="104">
        <v>877</v>
      </c>
      <c r="C898" s="228"/>
      <c r="D898" s="228"/>
      <c r="E898" s="228"/>
      <c r="F898" s="228"/>
      <c r="G898" s="228"/>
      <c r="H898" s="228"/>
      <c r="I898" s="228"/>
      <c r="J898" s="108"/>
      <c r="K898" s="108"/>
      <c r="L898" s="128" t="str">
        <f>IF(ISBLANK(C898),"",IF(Q898=$O$9,SUMIFS('LISTA DE INVENTARIO'!$K$22:$K1123,'LISTA DE INVENTARIO'!$C$22:$C1123,C898,$Q$22:$Q1123,$O$9)-SUMIFS('SEGUIMIENTO DE INVENTARIO'!$L$21:$L1396,'SEGUIMIENTO DE INVENTARIO'!$C$21:$C1396,C898),SUMIFS('LISTA DE INVENTARIO'!$K$22:$K1123,'LISTA DE INVENTARIO'!$C$22:$C1123,C898,$Q$22:$Q1123,$O$9)-SUMIFS('SEGUIMIENTO DE INVENTARIO'!$L$21:$L1396,'SEGUIMIENTO DE INVENTARIO'!$C$21:$C1396,C898)))</f>
        <v/>
      </c>
      <c r="M898" s="106"/>
      <c r="N898" s="130" t="str">
        <f t="shared" si="32"/>
        <v xml:space="preserve"> </v>
      </c>
      <c r="O898" s="129" t="str">
        <f t="shared" si="33"/>
        <v xml:space="preserve"> </v>
      </c>
      <c r="P898" s="107"/>
      <c r="Q898" s="108"/>
      <c r="R898" s="128" t="str">
        <f ca="1"/>
        <v/>
      </c>
      <c r="S898" s="109"/>
    </row>
    <row r="899" spans="2:19" ht="18" customHeight="1">
      <c r="B899" s="104">
        <v>878</v>
      </c>
      <c r="C899" s="228"/>
      <c r="D899" s="228"/>
      <c r="E899" s="228"/>
      <c r="F899" s="228"/>
      <c r="G899" s="228"/>
      <c r="H899" s="228"/>
      <c r="I899" s="228"/>
      <c r="J899" s="108"/>
      <c r="K899" s="108"/>
      <c r="L899" s="128" t="str">
        <f>IF(ISBLANK(C899),"",IF(Q899=$O$9,SUMIFS('LISTA DE INVENTARIO'!$K$22:$K1124,'LISTA DE INVENTARIO'!$C$22:$C1124,C899,$Q$22:$Q1124,$O$9)-SUMIFS('SEGUIMIENTO DE INVENTARIO'!$L$21:$L1397,'SEGUIMIENTO DE INVENTARIO'!$C$21:$C1397,C899),SUMIFS('LISTA DE INVENTARIO'!$K$22:$K1124,'LISTA DE INVENTARIO'!$C$22:$C1124,C899,$Q$22:$Q1124,$O$9)-SUMIFS('SEGUIMIENTO DE INVENTARIO'!$L$21:$L1397,'SEGUIMIENTO DE INVENTARIO'!$C$21:$C1397,C899)))</f>
        <v/>
      </c>
      <c r="M899" s="106"/>
      <c r="N899" s="130" t="str">
        <f t="shared" si="32"/>
        <v xml:space="preserve"> </v>
      </c>
      <c r="O899" s="129" t="str">
        <f t="shared" si="33"/>
        <v xml:space="preserve"> </v>
      </c>
      <c r="P899" s="107"/>
      <c r="Q899" s="108"/>
      <c r="R899" s="128" t="str">
        <f ca="1"/>
        <v/>
      </c>
      <c r="S899" s="109"/>
    </row>
    <row r="900" spans="2:19" ht="18" customHeight="1">
      <c r="B900" s="104">
        <v>879</v>
      </c>
      <c r="C900" s="228"/>
      <c r="D900" s="228"/>
      <c r="E900" s="228"/>
      <c r="F900" s="228"/>
      <c r="G900" s="228"/>
      <c r="H900" s="228"/>
      <c r="I900" s="228"/>
      <c r="J900" s="108"/>
      <c r="K900" s="108"/>
      <c r="L900" s="128" t="str">
        <f>IF(ISBLANK(C900),"",IF(Q900=$O$9,SUMIFS('LISTA DE INVENTARIO'!$K$22:$K1125,'LISTA DE INVENTARIO'!$C$22:$C1125,C900,$Q$22:$Q1125,$O$9)-SUMIFS('SEGUIMIENTO DE INVENTARIO'!$L$21:$L1398,'SEGUIMIENTO DE INVENTARIO'!$C$21:$C1398,C900),SUMIFS('LISTA DE INVENTARIO'!$K$22:$K1125,'LISTA DE INVENTARIO'!$C$22:$C1125,C900,$Q$22:$Q1125,$O$9)-SUMIFS('SEGUIMIENTO DE INVENTARIO'!$L$21:$L1398,'SEGUIMIENTO DE INVENTARIO'!$C$21:$C1398,C900)))</f>
        <v/>
      </c>
      <c r="M900" s="106"/>
      <c r="N900" s="130" t="str">
        <f t="shared" si="32"/>
        <v xml:space="preserve"> </v>
      </c>
      <c r="O900" s="129" t="str">
        <f t="shared" si="33"/>
        <v xml:space="preserve"> </v>
      </c>
      <c r="P900" s="107"/>
      <c r="Q900" s="108"/>
      <c r="R900" s="128" t="str">
        <f ca="1"/>
        <v/>
      </c>
      <c r="S900" s="109"/>
    </row>
    <row r="901" spans="2:19" ht="18" customHeight="1">
      <c r="B901" s="104">
        <v>880</v>
      </c>
      <c r="C901" s="228"/>
      <c r="D901" s="228"/>
      <c r="E901" s="228"/>
      <c r="F901" s="228"/>
      <c r="G901" s="228"/>
      <c r="H901" s="228"/>
      <c r="I901" s="228"/>
      <c r="J901" s="108"/>
      <c r="K901" s="108"/>
      <c r="L901" s="128" t="str">
        <f>IF(ISBLANK(C901),"",IF(Q901=$O$9,SUMIFS('LISTA DE INVENTARIO'!$K$22:$K1126,'LISTA DE INVENTARIO'!$C$22:$C1126,C901,$Q$22:$Q1126,$O$9)-SUMIFS('SEGUIMIENTO DE INVENTARIO'!$L$21:$L1399,'SEGUIMIENTO DE INVENTARIO'!$C$21:$C1399,C901),SUMIFS('LISTA DE INVENTARIO'!$K$22:$K1126,'LISTA DE INVENTARIO'!$C$22:$C1126,C901,$Q$22:$Q1126,$O$9)-SUMIFS('SEGUIMIENTO DE INVENTARIO'!$L$21:$L1399,'SEGUIMIENTO DE INVENTARIO'!$C$21:$C1399,C901)))</f>
        <v/>
      </c>
      <c r="M901" s="106"/>
      <c r="N901" s="130" t="str">
        <f t="shared" si="32"/>
        <v xml:space="preserve"> </v>
      </c>
      <c r="O901" s="129" t="str">
        <f t="shared" si="33"/>
        <v xml:space="preserve"> </v>
      </c>
      <c r="P901" s="107"/>
      <c r="Q901" s="108"/>
      <c r="R901" s="128" t="str">
        <f ca="1"/>
        <v/>
      </c>
      <c r="S901" s="109"/>
    </row>
    <row r="902" spans="2:19" ht="18" customHeight="1">
      <c r="B902" s="104">
        <v>881</v>
      </c>
      <c r="C902" s="228"/>
      <c r="D902" s="228"/>
      <c r="E902" s="228"/>
      <c r="F902" s="228"/>
      <c r="G902" s="228"/>
      <c r="H902" s="228"/>
      <c r="I902" s="228"/>
      <c r="J902" s="108"/>
      <c r="K902" s="108"/>
      <c r="L902" s="128" t="str">
        <f>IF(ISBLANK(C902),"",IF(Q902=$O$9,SUMIFS('LISTA DE INVENTARIO'!$K$22:$K1127,'LISTA DE INVENTARIO'!$C$22:$C1127,C902,$Q$22:$Q1127,$O$9)-SUMIFS('SEGUIMIENTO DE INVENTARIO'!$L$21:$L1400,'SEGUIMIENTO DE INVENTARIO'!$C$21:$C1400,C902),SUMIFS('LISTA DE INVENTARIO'!$K$22:$K1127,'LISTA DE INVENTARIO'!$C$22:$C1127,C902,$Q$22:$Q1127,$O$9)-SUMIFS('SEGUIMIENTO DE INVENTARIO'!$L$21:$L1400,'SEGUIMIENTO DE INVENTARIO'!$C$21:$C1400,C902)))</f>
        <v/>
      </c>
      <c r="M902" s="106"/>
      <c r="N902" s="130" t="str">
        <f t="shared" si="32"/>
        <v xml:space="preserve"> </v>
      </c>
      <c r="O902" s="129" t="str">
        <f t="shared" si="33"/>
        <v xml:space="preserve"> </v>
      </c>
      <c r="P902" s="107"/>
      <c r="Q902" s="108"/>
      <c r="R902" s="128" t="str">
        <f ca="1"/>
        <v/>
      </c>
      <c r="S902" s="109"/>
    </row>
    <row r="903" spans="2:19" ht="18" customHeight="1">
      <c r="B903" s="104">
        <v>882</v>
      </c>
      <c r="C903" s="228"/>
      <c r="D903" s="228"/>
      <c r="E903" s="228"/>
      <c r="F903" s="228"/>
      <c r="G903" s="228"/>
      <c r="H903" s="228"/>
      <c r="I903" s="228"/>
      <c r="J903" s="108"/>
      <c r="K903" s="108"/>
      <c r="L903" s="128" t="str">
        <f>IF(ISBLANK(C903),"",IF(Q903=$O$9,SUMIFS('LISTA DE INVENTARIO'!$K$22:$K1128,'LISTA DE INVENTARIO'!$C$22:$C1128,C903,$Q$22:$Q1128,$O$9)-SUMIFS('SEGUIMIENTO DE INVENTARIO'!$L$21:$L1401,'SEGUIMIENTO DE INVENTARIO'!$C$21:$C1401,C903),SUMIFS('LISTA DE INVENTARIO'!$K$22:$K1128,'LISTA DE INVENTARIO'!$C$22:$C1128,C903,$Q$22:$Q1128,$O$9)-SUMIFS('SEGUIMIENTO DE INVENTARIO'!$L$21:$L1401,'SEGUIMIENTO DE INVENTARIO'!$C$21:$C1401,C903)))</f>
        <v/>
      </c>
      <c r="M903" s="106"/>
      <c r="N903" s="130" t="str">
        <f t="shared" si="32"/>
        <v xml:space="preserve"> </v>
      </c>
      <c r="O903" s="129" t="str">
        <f t="shared" si="33"/>
        <v xml:space="preserve"> </v>
      </c>
      <c r="P903" s="107"/>
      <c r="Q903" s="108"/>
      <c r="R903" s="128" t="str">
        <f ca="1"/>
        <v/>
      </c>
      <c r="S903" s="109"/>
    </row>
    <row r="904" spans="2:19" ht="18" customHeight="1">
      <c r="B904" s="104">
        <v>883</v>
      </c>
      <c r="C904" s="228"/>
      <c r="D904" s="228"/>
      <c r="E904" s="228"/>
      <c r="F904" s="228"/>
      <c r="G904" s="228"/>
      <c r="H904" s="228"/>
      <c r="I904" s="228"/>
      <c r="J904" s="108"/>
      <c r="K904" s="108"/>
      <c r="L904" s="128" t="str">
        <f>IF(ISBLANK(C904),"",IF(Q904=$O$9,SUMIFS('LISTA DE INVENTARIO'!$K$22:$K1129,'LISTA DE INVENTARIO'!$C$22:$C1129,C904,$Q$22:$Q1129,$O$9)-SUMIFS('SEGUIMIENTO DE INVENTARIO'!$L$21:$L1402,'SEGUIMIENTO DE INVENTARIO'!$C$21:$C1402,C904),SUMIFS('LISTA DE INVENTARIO'!$K$22:$K1129,'LISTA DE INVENTARIO'!$C$22:$C1129,C904,$Q$22:$Q1129,$O$9)-SUMIFS('SEGUIMIENTO DE INVENTARIO'!$L$21:$L1402,'SEGUIMIENTO DE INVENTARIO'!$C$21:$C1402,C904)))</f>
        <v/>
      </c>
      <c r="M904" s="106"/>
      <c r="N904" s="130" t="str">
        <f t="shared" si="32"/>
        <v xml:space="preserve"> </v>
      </c>
      <c r="O904" s="129" t="str">
        <f t="shared" si="33"/>
        <v xml:space="preserve"> </v>
      </c>
      <c r="P904" s="107"/>
      <c r="Q904" s="108"/>
      <c r="R904" s="128" t="str">
        <f ca="1"/>
        <v/>
      </c>
      <c r="S904" s="109"/>
    </row>
    <row r="905" spans="2:19" ht="18" customHeight="1">
      <c r="B905" s="104">
        <v>884</v>
      </c>
      <c r="C905" s="228"/>
      <c r="D905" s="228"/>
      <c r="E905" s="228"/>
      <c r="F905" s="228"/>
      <c r="G905" s="228"/>
      <c r="H905" s="228"/>
      <c r="I905" s="228"/>
      <c r="J905" s="108"/>
      <c r="K905" s="108"/>
      <c r="L905" s="128" t="str">
        <f>IF(ISBLANK(C905),"",IF(Q905=$O$9,SUMIFS('LISTA DE INVENTARIO'!$K$22:$K1130,'LISTA DE INVENTARIO'!$C$22:$C1130,C905,$Q$22:$Q1130,$O$9)-SUMIFS('SEGUIMIENTO DE INVENTARIO'!$L$21:$L1403,'SEGUIMIENTO DE INVENTARIO'!$C$21:$C1403,C905),SUMIFS('LISTA DE INVENTARIO'!$K$22:$K1130,'LISTA DE INVENTARIO'!$C$22:$C1130,C905,$Q$22:$Q1130,$O$9)-SUMIFS('SEGUIMIENTO DE INVENTARIO'!$L$21:$L1403,'SEGUIMIENTO DE INVENTARIO'!$C$21:$C1403,C905)))</f>
        <v/>
      </c>
      <c r="M905" s="106"/>
      <c r="N905" s="130" t="str">
        <f t="shared" si="32"/>
        <v xml:space="preserve"> </v>
      </c>
      <c r="O905" s="129" t="str">
        <f t="shared" si="33"/>
        <v xml:space="preserve"> </v>
      </c>
      <c r="P905" s="107"/>
      <c r="Q905" s="108"/>
      <c r="R905" s="128" t="str">
        <f ca="1"/>
        <v/>
      </c>
      <c r="S905" s="109"/>
    </row>
    <row r="906" spans="2:19" ht="18" customHeight="1">
      <c r="B906" s="104">
        <v>885</v>
      </c>
      <c r="C906" s="228"/>
      <c r="D906" s="228"/>
      <c r="E906" s="228"/>
      <c r="F906" s="228"/>
      <c r="G906" s="228"/>
      <c r="H906" s="228"/>
      <c r="I906" s="228"/>
      <c r="J906" s="108"/>
      <c r="K906" s="108"/>
      <c r="L906" s="128" t="str">
        <f>IF(ISBLANK(C906),"",IF(Q906=$O$9,SUMIFS('LISTA DE INVENTARIO'!$K$22:$K1131,'LISTA DE INVENTARIO'!$C$22:$C1131,C906,$Q$22:$Q1131,$O$9)-SUMIFS('SEGUIMIENTO DE INVENTARIO'!$L$21:$L1404,'SEGUIMIENTO DE INVENTARIO'!$C$21:$C1404,C906),SUMIFS('LISTA DE INVENTARIO'!$K$22:$K1131,'LISTA DE INVENTARIO'!$C$22:$C1131,C906,$Q$22:$Q1131,$O$9)-SUMIFS('SEGUIMIENTO DE INVENTARIO'!$L$21:$L1404,'SEGUIMIENTO DE INVENTARIO'!$C$21:$C1404,C906)))</f>
        <v/>
      </c>
      <c r="M906" s="106"/>
      <c r="N906" s="130" t="str">
        <f t="shared" si="32"/>
        <v xml:space="preserve"> </v>
      </c>
      <c r="O906" s="129" t="str">
        <f t="shared" si="33"/>
        <v xml:space="preserve"> </v>
      </c>
      <c r="P906" s="107"/>
      <c r="Q906" s="108"/>
      <c r="R906" s="128" t="str">
        <f ca="1"/>
        <v/>
      </c>
      <c r="S906" s="109"/>
    </row>
    <row r="907" spans="2:19" ht="18" customHeight="1">
      <c r="B907" s="104">
        <v>886</v>
      </c>
      <c r="C907" s="228"/>
      <c r="D907" s="228"/>
      <c r="E907" s="228"/>
      <c r="F907" s="228"/>
      <c r="G907" s="228"/>
      <c r="H907" s="228"/>
      <c r="I907" s="228"/>
      <c r="J907" s="108"/>
      <c r="K907" s="108"/>
      <c r="L907" s="128" t="str">
        <f>IF(ISBLANK(C907),"",IF(Q907=$O$9,SUMIFS('LISTA DE INVENTARIO'!$K$22:$K1132,'LISTA DE INVENTARIO'!$C$22:$C1132,C907,$Q$22:$Q1132,$O$9)-SUMIFS('SEGUIMIENTO DE INVENTARIO'!$L$21:$L1405,'SEGUIMIENTO DE INVENTARIO'!$C$21:$C1405,C907),SUMIFS('LISTA DE INVENTARIO'!$K$22:$K1132,'LISTA DE INVENTARIO'!$C$22:$C1132,C907,$Q$22:$Q1132,$O$9)-SUMIFS('SEGUIMIENTO DE INVENTARIO'!$L$21:$L1405,'SEGUIMIENTO DE INVENTARIO'!$C$21:$C1405,C907)))</f>
        <v/>
      </c>
      <c r="M907" s="106"/>
      <c r="N907" s="130" t="str">
        <f t="shared" si="32"/>
        <v xml:space="preserve"> </v>
      </c>
      <c r="O907" s="129" t="str">
        <f t="shared" si="33"/>
        <v xml:space="preserve"> </v>
      </c>
      <c r="P907" s="107"/>
      <c r="Q907" s="108"/>
      <c r="R907" s="128" t="str">
        <f ca="1"/>
        <v/>
      </c>
      <c r="S907" s="109"/>
    </row>
    <row r="908" spans="2:19" ht="18" customHeight="1">
      <c r="B908" s="104">
        <v>887</v>
      </c>
      <c r="C908" s="228"/>
      <c r="D908" s="228"/>
      <c r="E908" s="228"/>
      <c r="F908" s="228"/>
      <c r="G908" s="228"/>
      <c r="H908" s="228"/>
      <c r="I908" s="228"/>
      <c r="J908" s="108"/>
      <c r="K908" s="108"/>
      <c r="L908" s="128" t="str">
        <f>IF(ISBLANK(C908),"",IF(Q908=$O$9,SUMIFS('LISTA DE INVENTARIO'!$K$22:$K1133,'LISTA DE INVENTARIO'!$C$22:$C1133,C908,$Q$22:$Q1133,$O$9)-SUMIFS('SEGUIMIENTO DE INVENTARIO'!$L$21:$L1406,'SEGUIMIENTO DE INVENTARIO'!$C$21:$C1406,C908),SUMIFS('LISTA DE INVENTARIO'!$K$22:$K1133,'LISTA DE INVENTARIO'!$C$22:$C1133,C908,$Q$22:$Q1133,$O$9)-SUMIFS('SEGUIMIENTO DE INVENTARIO'!$L$21:$L1406,'SEGUIMIENTO DE INVENTARIO'!$C$21:$C1406,C908)))</f>
        <v/>
      </c>
      <c r="M908" s="106"/>
      <c r="N908" s="130" t="str">
        <f t="shared" si="32"/>
        <v xml:space="preserve"> </v>
      </c>
      <c r="O908" s="129" t="str">
        <f t="shared" si="33"/>
        <v xml:space="preserve"> </v>
      </c>
      <c r="P908" s="107"/>
      <c r="Q908" s="108"/>
      <c r="R908" s="128" t="str">
        <f ca="1"/>
        <v/>
      </c>
      <c r="S908" s="109"/>
    </row>
    <row r="909" spans="2:19" ht="18" customHeight="1">
      <c r="B909" s="104">
        <v>888</v>
      </c>
      <c r="C909" s="228"/>
      <c r="D909" s="228"/>
      <c r="E909" s="228"/>
      <c r="F909" s="228"/>
      <c r="G909" s="228"/>
      <c r="H909" s="228"/>
      <c r="I909" s="228"/>
      <c r="J909" s="108"/>
      <c r="K909" s="108"/>
      <c r="L909" s="128" t="str">
        <f>IF(ISBLANK(C909),"",IF(Q909=$O$9,SUMIFS('LISTA DE INVENTARIO'!$K$22:$K1134,'LISTA DE INVENTARIO'!$C$22:$C1134,C909,$Q$22:$Q1134,$O$9)-SUMIFS('SEGUIMIENTO DE INVENTARIO'!$L$21:$L1407,'SEGUIMIENTO DE INVENTARIO'!$C$21:$C1407,C909),SUMIFS('LISTA DE INVENTARIO'!$K$22:$K1134,'LISTA DE INVENTARIO'!$C$22:$C1134,C909,$Q$22:$Q1134,$O$9)-SUMIFS('SEGUIMIENTO DE INVENTARIO'!$L$21:$L1407,'SEGUIMIENTO DE INVENTARIO'!$C$21:$C1407,C909)))</f>
        <v/>
      </c>
      <c r="M909" s="106"/>
      <c r="N909" s="130" t="str">
        <f t="shared" si="32"/>
        <v xml:space="preserve"> </v>
      </c>
      <c r="O909" s="129" t="str">
        <f t="shared" si="33"/>
        <v xml:space="preserve"> </v>
      </c>
      <c r="P909" s="107"/>
      <c r="Q909" s="108"/>
      <c r="R909" s="128" t="str">
        <f ca="1"/>
        <v/>
      </c>
      <c r="S909" s="109"/>
    </row>
    <row r="910" spans="2:19" ht="18" customHeight="1">
      <c r="B910" s="104">
        <v>889</v>
      </c>
      <c r="C910" s="228"/>
      <c r="D910" s="228"/>
      <c r="E910" s="228"/>
      <c r="F910" s="228"/>
      <c r="G910" s="228"/>
      <c r="H910" s="228"/>
      <c r="I910" s="228"/>
      <c r="J910" s="108"/>
      <c r="K910" s="108"/>
      <c r="L910" s="128" t="str">
        <f>IF(ISBLANK(C910),"",IF(Q910=$O$9,SUMIFS('LISTA DE INVENTARIO'!$K$22:$K1135,'LISTA DE INVENTARIO'!$C$22:$C1135,C910,$Q$22:$Q1135,$O$9)-SUMIFS('SEGUIMIENTO DE INVENTARIO'!$L$21:$L1408,'SEGUIMIENTO DE INVENTARIO'!$C$21:$C1408,C910),SUMIFS('LISTA DE INVENTARIO'!$K$22:$K1135,'LISTA DE INVENTARIO'!$C$22:$C1135,C910,$Q$22:$Q1135,$O$9)-SUMIFS('SEGUIMIENTO DE INVENTARIO'!$L$21:$L1408,'SEGUIMIENTO DE INVENTARIO'!$C$21:$C1408,C910)))</f>
        <v/>
      </c>
      <c r="M910" s="106"/>
      <c r="N910" s="130" t="str">
        <f t="shared" si="32"/>
        <v xml:space="preserve"> </v>
      </c>
      <c r="O910" s="129" t="str">
        <f t="shared" si="33"/>
        <v xml:space="preserve"> </v>
      </c>
      <c r="P910" s="107"/>
      <c r="Q910" s="108"/>
      <c r="R910" s="128" t="str">
        <f ca="1"/>
        <v/>
      </c>
      <c r="S910" s="109"/>
    </row>
    <row r="911" spans="2:19" ht="18" customHeight="1">
      <c r="B911" s="104">
        <v>890</v>
      </c>
      <c r="C911" s="228"/>
      <c r="D911" s="228"/>
      <c r="E911" s="228"/>
      <c r="F911" s="228"/>
      <c r="G911" s="228"/>
      <c r="H911" s="228"/>
      <c r="I911" s="228"/>
      <c r="J911" s="108"/>
      <c r="K911" s="108"/>
      <c r="L911" s="128" t="str">
        <f>IF(ISBLANK(C911),"",IF(Q911=$O$9,SUMIFS('LISTA DE INVENTARIO'!$K$22:$K1136,'LISTA DE INVENTARIO'!$C$22:$C1136,C911,$Q$22:$Q1136,$O$9)-SUMIFS('SEGUIMIENTO DE INVENTARIO'!$L$21:$L1409,'SEGUIMIENTO DE INVENTARIO'!$C$21:$C1409,C911),SUMIFS('LISTA DE INVENTARIO'!$K$22:$K1136,'LISTA DE INVENTARIO'!$C$22:$C1136,C911,$Q$22:$Q1136,$O$9)-SUMIFS('SEGUIMIENTO DE INVENTARIO'!$L$21:$L1409,'SEGUIMIENTO DE INVENTARIO'!$C$21:$C1409,C911)))</f>
        <v/>
      </c>
      <c r="M911" s="106"/>
      <c r="N911" s="130" t="str">
        <f t="shared" si="32"/>
        <v xml:space="preserve"> </v>
      </c>
      <c r="O911" s="129" t="str">
        <f t="shared" si="33"/>
        <v xml:space="preserve"> </v>
      </c>
      <c r="P911" s="107"/>
      <c r="Q911" s="108"/>
      <c r="R911" s="128" t="str">
        <f ca="1"/>
        <v/>
      </c>
      <c r="S911" s="109"/>
    </row>
    <row r="912" spans="2:19" ht="18" customHeight="1">
      <c r="B912" s="104">
        <v>891</v>
      </c>
      <c r="C912" s="228"/>
      <c r="D912" s="228"/>
      <c r="E912" s="228"/>
      <c r="F912" s="228"/>
      <c r="G912" s="228"/>
      <c r="H912" s="228"/>
      <c r="I912" s="228"/>
      <c r="J912" s="108"/>
      <c r="K912" s="108"/>
      <c r="L912" s="128" t="str">
        <f>IF(ISBLANK(C912),"",IF(Q912=$O$9,SUMIFS('LISTA DE INVENTARIO'!$K$22:$K1137,'LISTA DE INVENTARIO'!$C$22:$C1137,C912,$Q$22:$Q1137,$O$9)-SUMIFS('SEGUIMIENTO DE INVENTARIO'!$L$21:$L1410,'SEGUIMIENTO DE INVENTARIO'!$C$21:$C1410,C912),SUMIFS('LISTA DE INVENTARIO'!$K$22:$K1137,'LISTA DE INVENTARIO'!$C$22:$C1137,C912,$Q$22:$Q1137,$O$9)-SUMIFS('SEGUIMIENTO DE INVENTARIO'!$L$21:$L1410,'SEGUIMIENTO DE INVENTARIO'!$C$21:$C1410,C912)))</f>
        <v/>
      </c>
      <c r="M912" s="106"/>
      <c r="N912" s="130" t="str">
        <f t="shared" si="32"/>
        <v xml:space="preserve"> </v>
      </c>
      <c r="O912" s="129" t="str">
        <f t="shared" si="33"/>
        <v xml:space="preserve"> </v>
      </c>
      <c r="P912" s="107"/>
      <c r="Q912" s="108"/>
      <c r="R912" s="128" t="str">
        <f ca="1"/>
        <v/>
      </c>
      <c r="S912" s="109"/>
    </row>
    <row r="913" spans="2:19" ht="18" customHeight="1">
      <c r="B913" s="104">
        <v>892</v>
      </c>
      <c r="C913" s="228"/>
      <c r="D913" s="228"/>
      <c r="E913" s="228"/>
      <c r="F913" s="228"/>
      <c r="G913" s="228"/>
      <c r="H913" s="228"/>
      <c r="I913" s="228"/>
      <c r="J913" s="108"/>
      <c r="K913" s="108"/>
      <c r="L913" s="128" t="str">
        <f>IF(ISBLANK(C913),"",IF(Q913=$O$9,SUMIFS('LISTA DE INVENTARIO'!$K$22:$K1138,'LISTA DE INVENTARIO'!$C$22:$C1138,C913,$Q$22:$Q1138,$O$9)-SUMIFS('SEGUIMIENTO DE INVENTARIO'!$L$21:$L1411,'SEGUIMIENTO DE INVENTARIO'!$C$21:$C1411,C913),SUMIFS('LISTA DE INVENTARIO'!$K$22:$K1138,'LISTA DE INVENTARIO'!$C$22:$C1138,C913,$Q$22:$Q1138,$O$9)-SUMIFS('SEGUIMIENTO DE INVENTARIO'!$L$21:$L1411,'SEGUIMIENTO DE INVENTARIO'!$C$21:$C1411,C913)))</f>
        <v/>
      </c>
      <c r="M913" s="106"/>
      <c r="N913" s="130" t="str">
        <f t="shared" si="32"/>
        <v xml:space="preserve"> </v>
      </c>
      <c r="O913" s="129" t="str">
        <f t="shared" si="33"/>
        <v xml:space="preserve"> </v>
      </c>
      <c r="P913" s="107"/>
      <c r="Q913" s="108"/>
      <c r="R913" s="128" t="str">
        <f ca="1"/>
        <v/>
      </c>
      <c r="S913" s="109"/>
    </row>
    <row r="914" spans="2:19" ht="18" customHeight="1">
      <c r="B914" s="104">
        <v>893</v>
      </c>
      <c r="C914" s="228"/>
      <c r="D914" s="228"/>
      <c r="E914" s="228"/>
      <c r="F914" s="228"/>
      <c r="G914" s="228"/>
      <c r="H914" s="228"/>
      <c r="I914" s="228"/>
      <c r="J914" s="108"/>
      <c r="K914" s="108"/>
      <c r="L914" s="128" t="str">
        <f>IF(ISBLANK(C914),"",IF(Q914=$O$9,SUMIFS('LISTA DE INVENTARIO'!$K$22:$K1139,'LISTA DE INVENTARIO'!$C$22:$C1139,C914,$Q$22:$Q1139,$O$9)-SUMIFS('SEGUIMIENTO DE INVENTARIO'!$L$21:$L1412,'SEGUIMIENTO DE INVENTARIO'!$C$21:$C1412,C914),SUMIFS('LISTA DE INVENTARIO'!$K$22:$K1139,'LISTA DE INVENTARIO'!$C$22:$C1139,C914,$Q$22:$Q1139,$O$9)-SUMIFS('SEGUIMIENTO DE INVENTARIO'!$L$21:$L1412,'SEGUIMIENTO DE INVENTARIO'!$C$21:$C1412,C914)))</f>
        <v/>
      </c>
      <c r="M914" s="106"/>
      <c r="N914" s="130" t="str">
        <f t="shared" si="32"/>
        <v xml:space="preserve"> </v>
      </c>
      <c r="O914" s="129" t="str">
        <f t="shared" si="33"/>
        <v xml:space="preserve"> </v>
      </c>
      <c r="P914" s="107"/>
      <c r="Q914" s="108"/>
      <c r="R914" s="128" t="str">
        <f ca="1"/>
        <v/>
      </c>
      <c r="S914" s="109"/>
    </row>
    <row r="915" spans="2:19" ht="18" customHeight="1">
      <c r="B915" s="104">
        <v>894</v>
      </c>
      <c r="C915" s="228"/>
      <c r="D915" s="228"/>
      <c r="E915" s="228"/>
      <c r="F915" s="228"/>
      <c r="G915" s="228"/>
      <c r="H915" s="228"/>
      <c r="I915" s="228"/>
      <c r="J915" s="108"/>
      <c r="K915" s="108"/>
      <c r="L915" s="128" t="str">
        <f>IF(ISBLANK(C915),"",IF(Q915=$O$9,SUMIFS('LISTA DE INVENTARIO'!$K$22:$K1140,'LISTA DE INVENTARIO'!$C$22:$C1140,C915,$Q$22:$Q1140,$O$9)-SUMIFS('SEGUIMIENTO DE INVENTARIO'!$L$21:$L1413,'SEGUIMIENTO DE INVENTARIO'!$C$21:$C1413,C915),SUMIFS('LISTA DE INVENTARIO'!$K$22:$K1140,'LISTA DE INVENTARIO'!$C$22:$C1140,C915,$Q$22:$Q1140,$O$9)-SUMIFS('SEGUIMIENTO DE INVENTARIO'!$L$21:$L1413,'SEGUIMIENTO DE INVENTARIO'!$C$21:$C1413,C915)))</f>
        <v/>
      </c>
      <c r="M915" s="106"/>
      <c r="N915" s="130" t="str">
        <f t="shared" si="32"/>
        <v xml:space="preserve"> </v>
      </c>
      <c r="O915" s="129" t="str">
        <f t="shared" si="33"/>
        <v xml:space="preserve"> </v>
      </c>
      <c r="P915" s="107"/>
      <c r="Q915" s="108"/>
      <c r="R915" s="128" t="str">
        <f ca="1"/>
        <v/>
      </c>
      <c r="S915" s="109"/>
    </row>
    <row r="916" spans="2:19" ht="18" customHeight="1">
      <c r="B916" s="104">
        <v>895</v>
      </c>
      <c r="C916" s="228"/>
      <c r="D916" s="228"/>
      <c r="E916" s="228"/>
      <c r="F916" s="228"/>
      <c r="G916" s="228"/>
      <c r="H916" s="228"/>
      <c r="I916" s="228"/>
      <c r="J916" s="108"/>
      <c r="K916" s="108"/>
      <c r="L916" s="128" t="str">
        <f>IF(ISBLANK(C916),"",IF(Q916=$O$9,SUMIFS('LISTA DE INVENTARIO'!$K$22:$K1141,'LISTA DE INVENTARIO'!$C$22:$C1141,C916,$Q$22:$Q1141,$O$9)-SUMIFS('SEGUIMIENTO DE INVENTARIO'!$L$21:$L1414,'SEGUIMIENTO DE INVENTARIO'!$C$21:$C1414,C916),SUMIFS('LISTA DE INVENTARIO'!$K$22:$K1141,'LISTA DE INVENTARIO'!$C$22:$C1141,C916,$Q$22:$Q1141,$O$9)-SUMIFS('SEGUIMIENTO DE INVENTARIO'!$L$21:$L1414,'SEGUIMIENTO DE INVENTARIO'!$C$21:$C1414,C916)))</f>
        <v/>
      </c>
      <c r="M916" s="106"/>
      <c r="N916" s="130" t="str">
        <f t="shared" si="32"/>
        <v xml:space="preserve"> </v>
      </c>
      <c r="O916" s="129" t="str">
        <f t="shared" si="33"/>
        <v xml:space="preserve"> </v>
      </c>
      <c r="P916" s="107"/>
      <c r="Q916" s="108"/>
      <c r="R916" s="128" t="str">
        <f ca="1"/>
        <v/>
      </c>
      <c r="S916" s="109"/>
    </row>
    <row r="917" spans="2:19" ht="18" customHeight="1">
      <c r="B917" s="104">
        <v>896</v>
      </c>
      <c r="C917" s="228"/>
      <c r="D917" s="228"/>
      <c r="E917" s="228"/>
      <c r="F917" s="228"/>
      <c r="G917" s="228"/>
      <c r="H917" s="228"/>
      <c r="I917" s="228"/>
      <c r="J917" s="108"/>
      <c r="K917" s="108"/>
      <c r="L917" s="128" t="str">
        <f>IF(ISBLANK(C917),"",IF(Q917=$O$9,SUMIFS('LISTA DE INVENTARIO'!$K$22:$K1142,'LISTA DE INVENTARIO'!$C$22:$C1142,C917,$Q$22:$Q1142,$O$9)-SUMIFS('SEGUIMIENTO DE INVENTARIO'!$L$21:$L1415,'SEGUIMIENTO DE INVENTARIO'!$C$21:$C1415,C917),SUMIFS('LISTA DE INVENTARIO'!$K$22:$K1142,'LISTA DE INVENTARIO'!$C$22:$C1142,C917,$Q$22:$Q1142,$O$9)-SUMIFS('SEGUIMIENTO DE INVENTARIO'!$L$21:$L1415,'SEGUIMIENTO DE INVENTARIO'!$C$21:$C1415,C917)))</f>
        <v/>
      </c>
      <c r="M917" s="106"/>
      <c r="N917" s="130" t="str">
        <f t="shared" si="32"/>
        <v xml:space="preserve"> </v>
      </c>
      <c r="O917" s="129" t="str">
        <f t="shared" si="33"/>
        <v xml:space="preserve"> </v>
      </c>
      <c r="P917" s="107"/>
      <c r="Q917" s="108"/>
      <c r="R917" s="128" t="str">
        <f ca="1"/>
        <v/>
      </c>
      <c r="S917" s="109"/>
    </row>
    <row r="918" spans="2:19" ht="18" customHeight="1">
      <c r="B918" s="104">
        <v>897</v>
      </c>
      <c r="C918" s="228"/>
      <c r="D918" s="228"/>
      <c r="E918" s="228"/>
      <c r="F918" s="228"/>
      <c r="G918" s="228"/>
      <c r="H918" s="228"/>
      <c r="I918" s="228"/>
      <c r="J918" s="108"/>
      <c r="K918" s="108"/>
      <c r="L918" s="128" t="str">
        <f>IF(ISBLANK(C918),"",IF(Q918=$O$9,SUMIFS('LISTA DE INVENTARIO'!$K$22:$K1143,'LISTA DE INVENTARIO'!$C$22:$C1143,C918,$Q$22:$Q1143,$O$9)-SUMIFS('SEGUIMIENTO DE INVENTARIO'!$L$21:$L1416,'SEGUIMIENTO DE INVENTARIO'!$C$21:$C1416,C918),SUMIFS('LISTA DE INVENTARIO'!$K$22:$K1143,'LISTA DE INVENTARIO'!$C$22:$C1143,C918,$Q$22:$Q1143,$O$9)-SUMIFS('SEGUIMIENTO DE INVENTARIO'!$L$21:$L1416,'SEGUIMIENTO DE INVENTARIO'!$C$21:$C1416,C918)))</f>
        <v/>
      </c>
      <c r="M918" s="106"/>
      <c r="N918" s="130" t="str">
        <f t="shared" si="32"/>
        <v xml:space="preserve"> </v>
      </c>
      <c r="O918" s="129" t="str">
        <f t="shared" si="33"/>
        <v xml:space="preserve"> </v>
      </c>
      <c r="P918" s="107"/>
      <c r="Q918" s="108"/>
      <c r="R918" s="128" t="str">
        <f ca="1"/>
        <v/>
      </c>
      <c r="S918" s="109"/>
    </row>
    <row r="919" spans="2:19" ht="18" customHeight="1">
      <c r="B919" s="104">
        <v>898</v>
      </c>
      <c r="C919" s="228"/>
      <c r="D919" s="228"/>
      <c r="E919" s="228"/>
      <c r="F919" s="228"/>
      <c r="G919" s="228"/>
      <c r="H919" s="228"/>
      <c r="I919" s="228"/>
      <c r="J919" s="108"/>
      <c r="K919" s="108"/>
      <c r="L919" s="128" t="str">
        <f>IF(ISBLANK(C919),"",IF(Q919=$O$9,SUMIFS('LISTA DE INVENTARIO'!$K$22:$K1144,'LISTA DE INVENTARIO'!$C$22:$C1144,C919,$Q$22:$Q1144,$O$9)-SUMIFS('SEGUIMIENTO DE INVENTARIO'!$L$21:$L1417,'SEGUIMIENTO DE INVENTARIO'!$C$21:$C1417,C919),SUMIFS('LISTA DE INVENTARIO'!$K$22:$K1144,'LISTA DE INVENTARIO'!$C$22:$C1144,C919,$Q$22:$Q1144,$O$9)-SUMIFS('SEGUIMIENTO DE INVENTARIO'!$L$21:$L1417,'SEGUIMIENTO DE INVENTARIO'!$C$21:$C1417,C919)))</f>
        <v/>
      </c>
      <c r="M919" s="106"/>
      <c r="N919" s="130" t="str">
        <f t="shared" si="32"/>
        <v xml:space="preserve"> </v>
      </c>
      <c r="O919" s="129" t="str">
        <f t="shared" si="33"/>
        <v xml:space="preserve"> </v>
      </c>
      <c r="P919" s="107"/>
      <c r="Q919" s="108"/>
      <c r="R919" s="128" t="str">
        <f ca="1"/>
        <v/>
      </c>
      <c r="S919" s="109"/>
    </row>
    <row r="920" spans="2:19" ht="18" customHeight="1">
      <c r="B920" s="104">
        <v>899</v>
      </c>
      <c r="C920" s="228"/>
      <c r="D920" s="228"/>
      <c r="E920" s="228"/>
      <c r="F920" s="228"/>
      <c r="G920" s="228"/>
      <c r="H920" s="228"/>
      <c r="I920" s="228"/>
      <c r="J920" s="108"/>
      <c r="K920" s="108"/>
      <c r="L920" s="128" t="str">
        <f>IF(ISBLANK(C920),"",IF(Q920=$O$9,SUMIFS('LISTA DE INVENTARIO'!$K$22:$K1145,'LISTA DE INVENTARIO'!$C$22:$C1145,C920,$Q$22:$Q1145,$O$9)-SUMIFS('SEGUIMIENTO DE INVENTARIO'!$L$21:$L1418,'SEGUIMIENTO DE INVENTARIO'!$C$21:$C1418,C920),SUMIFS('LISTA DE INVENTARIO'!$K$22:$K1145,'LISTA DE INVENTARIO'!$C$22:$C1145,C920,$Q$22:$Q1145,$O$9)-SUMIFS('SEGUIMIENTO DE INVENTARIO'!$L$21:$L1418,'SEGUIMIENTO DE INVENTARIO'!$C$21:$C1418,C920)))</f>
        <v/>
      </c>
      <c r="M920" s="106"/>
      <c r="N920" s="130" t="str">
        <f t="shared" si="32"/>
        <v xml:space="preserve"> </v>
      </c>
      <c r="O920" s="129" t="str">
        <f t="shared" si="33"/>
        <v xml:space="preserve"> </v>
      </c>
      <c r="P920" s="107"/>
      <c r="Q920" s="108"/>
      <c r="R920" s="128" t="str">
        <f ca="1"/>
        <v/>
      </c>
      <c r="S920" s="109"/>
    </row>
    <row r="921" spans="2:19" ht="18" customHeight="1">
      <c r="B921" s="104">
        <v>900</v>
      </c>
      <c r="C921" s="228"/>
      <c r="D921" s="228"/>
      <c r="E921" s="228"/>
      <c r="F921" s="228"/>
      <c r="G921" s="228"/>
      <c r="H921" s="228"/>
      <c r="I921" s="228"/>
      <c r="J921" s="108"/>
      <c r="K921" s="108"/>
      <c r="L921" s="128" t="str">
        <f>IF(ISBLANK(C921),"",IF(Q921=$O$9,SUMIFS('LISTA DE INVENTARIO'!$K$22:$K1146,'LISTA DE INVENTARIO'!$C$22:$C1146,C921,$Q$22:$Q1146,$O$9)-SUMIFS('SEGUIMIENTO DE INVENTARIO'!$L$21:$L1419,'SEGUIMIENTO DE INVENTARIO'!$C$21:$C1419,C921),SUMIFS('LISTA DE INVENTARIO'!$K$22:$K1146,'LISTA DE INVENTARIO'!$C$22:$C1146,C921,$Q$22:$Q1146,$O$9)-SUMIFS('SEGUIMIENTO DE INVENTARIO'!$L$21:$L1419,'SEGUIMIENTO DE INVENTARIO'!$C$21:$C1419,C921)))</f>
        <v/>
      </c>
      <c r="M921" s="106"/>
      <c r="N921" s="130" t="str">
        <f t="shared" si="32"/>
        <v xml:space="preserve"> </v>
      </c>
      <c r="O921" s="129" t="str">
        <f t="shared" si="33"/>
        <v xml:space="preserve"> </v>
      </c>
      <c r="P921" s="107"/>
      <c r="Q921" s="108"/>
      <c r="R921" s="128" t="str">
        <f ca="1"/>
        <v/>
      </c>
      <c r="S921" s="109"/>
    </row>
    <row r="922" spans="2:19" ht="18" customHeight="1">
      <c r="B922" s="104">
        <v>901</v>
      </c>
      <c r="C922" s="228"/>
      <c r="D922" s="228"/>
      <c r="E922" s="228"/>
      <c r="F922" s="228"/>
      <c r="G922" s="228"/>
      <c r="H922" s="228"/>
      <c r="I922" s="228"/>
      <c r="J922" s="108"/>
      <c r="K922" s="108"/>
      <c r="L922" s="128" t="str">
        <f>IF(ISBLANK(C922),"",IF(Q922=$O$9,SUMIFS('LISTA DE INVENTARIO'!$K$22:$K1147,'LISTA DE INVENTARIO'!$C$22:$C1147,C922,$Q$22:$Q1147,$O$9)-SUMIFS('SEGUIMIENTO DE INVENTARIO'!$L$21:$L1420,'SEGUIMIENTO DE INVENTARIO'!$C$21:$C1420,C922),SUMIFS('LISTA DE INVENTARIO'!$K$22:$K1147,'LISTA DE INVENTARIO'!$C$22:$C1147,C922,$Q$22:$Q1147,$O$9)-SUMIFS('SEGUIMIENTO DE INVENTARIO'!$L$21:$L1420,'SEGUIMIENTO DE INVENTARIO'!$C$21:$C1420,C922)))</f>
        <v/>
      </c>
      <c r="M922" s="106"/>
      <c r="N922" s="130" t="str">
        <f t="shared" si="32"/>
        <v xml:space="preserve"> </v>
      </c>
      <c r="O922" s="129" t="str">
        <f t="shared" si="33"/>
        <v xml:space="preserve"> </v>
      </c>
      <c r="P922" s="107"/>
      <c r="Q922" s="108"/>
      <c r="R922" s="128" t="str">
        <f ca="1"/>
        <v/>
      </c>
      <c r="S922" s="109"/>
    </row>
    <row r="923" spans="2:19" ht="18" customHeight="1">
      <c r="B923" s="104">
        <v>902</v>
      </c>
      <c r="C923" s="228"/>
      <c r="D923" s="228"/>
      <c r="E923" s="228"/>
      <c r="F923" s="228"/>
      <c r="G923" s="228"/>
      <c r="H923" s="228"/>
      <c r="I923" s="228"/>
      <c r="J923" s="108"/>
      <c r="K923" s="108"/>
      <c r="L923" s="128" t="str">
        <f>IF(ISBLANK(C923),"",IF(Q923=$O$9,SUMIFS('LISTA DE INVENTARIO'!$K$22:$K1148,'LISTA DE INVENTARIO'!$C$22:$C1148,C923,$Q$22:$Q1148,$O$9)-SUMIFS('SEGUIMIENTO DE INVENTARIO'!$L$21:$L1421,'SEGUIMIENTO DE INVENTARIO'!$C$21:$C1421,C923),SUMIFS('LISTA DE INVENTARIO'!$K$22:$K1148,'LISTA DE INVENTARIO'!$C$22:$C1148,C923,$Q$22:$Q1148,$O$9)-SUMIFS('SEGUIMIENTO DE INVENTARIO'!$L$21:$L1421,'SEGUIMIENTO DE INVENTARIO'!$C$21:$C1421,C923)))</f>
        <v/>
      </c>
      <c r="M923" s="106"/>
      <c r="N923" s="130" t="str">
        <f t="shared" si="32"/>
        <v xml:space="preserve"> </v>
      </c>
      <c r="O923" s="129" t="str">
        <f t="shared" si="33"/>
        <v xml:space="preserve"> </v>
      </c>
      <c r="P923" s="107"/>
      <c r="Q923" s="108"/>
      <c r="R923" s="128" t="str">
        <f ca="1"/>
        <v/>
      </c>
      <c r="S923" s="109"/>
    </row>
    <row r="924" spans="2:19" ht="18" customHeight="1">
      <c r="B924" s="104">
        <v>903</v>
      </c>
      <c r="C924" s="228"/>
      <c r="D924" s="228"/>
      <c r="E924" s="228"/>
      <c r="F924" s="228"/>
      <c r="G924" s="228"/>
      <c r="H924" s="228"/>
      <c r="I924" s="228"/>
      <c r="J924" s="108"/>
      <c r="K924" s="108"/>
      <c r="L924" s="128" t="str">
        <f>IF(ISBLANK(C924),"",IF(Q924=$O$9,SUMIFS('LISTA DE INVENTARIO'!$K$22:$K1149,'LISTA DE INVENTARIO'!$C$22:$C1149,C924,$Q$22:$Q1149,$O$9)-SUMIFS('SEGUIMIENTO DE INVENTARIO'!$L$21:$L1422,'SEGUIMIENTO DE INVENTARIO'!$C$21:$C1422,C924),SUMIFS('LISTA DE INVENTARIO'!$K$22:$K1149,'LISTA DE INVENTARIO'!$C$22:$C1149,C924,$Q$22:$Q1149,$O$9)-SUMIFS('SEGUIMIENTO DE INVENTARIO'!$L$21:$L1422,'SEGUIMIENTO DE INVENTARIO'!$C$21:$C1422,C924)))</f>
        <v/>
      </c>
      <c r="M924" s="106"/>
      <c r="N924" s="130" t="str">
        <f t="shared" si="32"/>
        <v xml:space="preserve"> </v>
      </c>
      <c r="O924" s="129" t="str">
        <f t="shared" si="33"/>
        <v xml:space="preserve"> </v>
      </c>
      <c r="P924" s="107"/>
      <c r="Q924" s="108"/>
      <c r="R924" s="128" t="str">
        <f ca="1"/>
        <v/>
      </c>
      <c r="S924" s="109"/>
    </row>
    <row r="925" spans="2:19" ht="18" customHeight="1">
      <c r="B925" s="104">
        <v>904</v>
      </c>
      <c r="C925" s="228"/>
      <c r="D925" s="228"/>
      <c r="E925" s="228"/>
      <c r="F925" s="228"/>
      <c r="G925" s="228"/>
      <c r="H925" s="228"/>
      <c r="I925" s="228"/>
      <c r="J925" s="108"/>
      <c r="K925" s="108"/>
      <c r="L925" s="128" t="str">
        <f>IF(ISBLANK(C925),"",IF(Q925=$O$9,SUMIFS('LISTA DE INVENTARIO'!$K$22:$K1150,'LISTA DE INVENTARIO'!$C$22:$C1150,C925,$Q$22:$Q1150,$O$9)-SUMIFS('SEGUIMIENTO DE INVENTARIO'!$L$21:$L1423,'SEGUIMIENTO DE INVENTARIO'!$C$21:$C1423,C925),SUMIFS('LISTA DE INVENTARIO'!$K$22:$K1150,'LISTA DE INVENTARIO'!$C$22:$C1150,C925,$Q$22:$Q1150,$O$9)-SUMIFS('SEGUIMIENTO DE INVENTARIO'!$L$21:$L1423,'SEGUIMIENTO DE INVENTARIO'!$C$21:$C1423,C925)))</f>
        <v/>
      </c>
      <c r="M925" s="106"/>
      <c r="N925" s="130" t="str">
        <f t="shared" si="32"/>
        <v xml:space="preserve"> </v>
      </c>
      <c r="O925" s="129" t="str">
        <f t="shared" si="33"/>
        <v xml:space="preserve"> </v>
      </c>
      <c r="P925" s="107"/>
      <c r="Q925" s="108"/>
      <c r="R925" s="128" t="str">
        <f ca="1"/>
        <v/>
      </c>
      <c r="S925" s="109"/>
    </row>
    <row r="926" spans="2:19" ht="18" customHeight="1">
      <c r="B926" s="104">
        <v>905</v>
      </c>
      <c r="C926" s="228"/>
      <c r="D926" s="228"/>
      <c r="E926" s="228"/>
      <c r="F926" s="228"/>
      <c r="G926" s="228"/>
      <c r="H926" s="228"/>
      <c r="I926" s="228"/>
      <c r="J926" s="108"/>
      <c r="K926" s="108"/>
      <c r="L926" s="128" t="str">
        <f>IF(ISBLANK(C926),"",IF(Q926=$O$9,SUMIFS('LISTA DE INVENTARIO'!$K$22:$K1151,'LISTA DE INVENTARIO'!$C$22:$C1151,C926,$Q$22:$Q1151,$O$9)-SUMIFS('SEGUIMIENTO DE INVENTARIO'!$L$21:$L1424,'SEGUIMIENTO DE INVENTARIO'!$C$21:$C1424,C926),SUMIFS('LISTA DE INVENTARIO'!$K$22:$K1151,'LISTA DE INVENTARIO'!$C$22:$C1151,C926,$Q$22:$Q1151,$O$9)-SUMIFS('SEGUIMIENTO DE INVENTARIO'!$L$21:$L1424,'SEGUIMIENTO DE INVENTARIO'!$C$21:$C1424,C926)))</f>
        <v/>
      </c>
      <c r="M926" s="106"/>
      <c r="N926" s="130" t="str">
        <f t="shared" si="32"/>
        <v xml:space="preserve"> </v>
      </c>
      <c r="O926" s="129" t="str">
        <f t="shared" si="33"/>
        <v xml:space="preserve"> </v>
      </c>
      <c r="P926" s="107"/>
      <c r="Q926" s="108"/>
      <c r="R926" s="128" t="str">
        <f ca="1"/>
        <v/>
      </c>
      <c r="S926" s="109"/>
    </row>
    <row r="927" spans="2:19" ht="18" customHeight="1">
      <c r="B927" s="104">
        <v>906</v>
      </c>
      <c r="C927" s="228"/>
      <c r="D927" s="228"/>
      <c r="E927" s="228"/>
      <c r="F927" s="228"/>
      <c r="G927" s="228"/>
      <c r="H927" s="228"/>
      <c r="I927" s="228"/>
      <c r="J927" s="108"/>
      <c r="K927" s="108"/>
      <c r="L927" s="128" t="str">
        <f>IF(ISBLANK(C927),"",IF(Q927=$O$9,SUMIFS('LISTA DE INVENTARIO'!$K$22:$K1152,'LISTA DE INVENTARIO'!$C$22:$C1152,C927,$Q$22:$Q1152,$O$9)-SUMIFS('SEGUIMIENTO DE INVENTARIO'!$L$21:$L1425,'SEGUIMIENTO DE INVENTARIO'!$C$21:$C1425,C927),SUMIFS('LISTA DE INVENTARIO'!$K$22:$K1152,'LISTA DE INVENTARIO'!$C$22:$C1152,C927,$Q$22:$Q1152,$O$9)-SUMIFS('SEGUIMIENTO DE INVENTARIO'!$L$21:$L1425,'SEGUIMIENTO DE INVENTARIO'!$C$21:$C1425,C927)))</f>
        <v/>
      </c>
      <c r="M927" s="106"/>
      <c r="N927" s="130" t="str">
        <f t="shared" si="32"/>
        <v xml:space="preserve"> </v>
      </c>
      <c r="O927" s="129" t="str">
        <f t="shared" si="33"/>
        <v xml:space="preserve"> </v>
      </c>
      <c r="P927" s="107"/>
      <c r="Q927" s="108"/>
      <c r="R927" s="128" t="str">
        <f ca="1"/>
        <v/>
      </c>
      <c r="S927" s="109"/>
    </row>
    <row r="928" spans="2:19" ht="18" customHeight="1">
      <c r="B928" s="104">
        <v>907</v>
      </c>
      <c r="C928" s="228"/>
      <c r="D928" s="228"/>
      <c r="E928" s="228"/>
      <c r="F928" s="228"/>
      <c r="G928" s="228"/>
      <c r="H928" s="228"/>
      <c r="I928" s="228"/>
      <c r="J928" s="108"/>
      <c r="K928" s="108"/>
      <c r="L928" s="128" t="str">
        <f>IF(ISBLANK(C928),"",IF(Q928=$O$9,SUMIFS('LISTA DE INVENTARIO'!$K$22:$K1153,'LISTA DE INVENTARIO'!$C$22:$C1153,C928,$Q$22:$Q1153,$O$9)-SUMIFS('SEGUIMIENTO DE INVENTARIO'!$L$21:$L1426,'SEGUIMIENTO DE INVENTARIO'!$C$21:$C1426,C928),SUMIFS('LISTA DE INVENTARIO'!$K$22:$K1153,'LISTA DE INVENTARIO'!$C$22:$C1153,C928,$Q$22:$Q1153,$O$9)-SUMIFS('SEGUIMIENTO DE INVENTARIO'!$L$21:$L1426,'SEGUIMIENTO DE INVENTARIO'!$C$21:$C1426,C928)))</f>
        <v/>
      </c>
      <c r="M928" s="106"/>
      <c r="N928" s="130" t="str">
        <f t="shared" si="32"/>
        <v xml:space="preserve"> </v>
      </c>
      <c r="O928" s="129" t="str">
        <f t="shared" si="33"/>
        <v xml:space="preserve"> </v>
      </c>
      <c r="P928" s="107"/>
      <c r="Q928" s="108"/>
      <c r="R928" s="128" t="str">
        <f ca="1"/>
        <v/>
      </c>
      <c r="S928" s="109"/>
    </row>
    <row r="929" spans="2:19" ht="18" customHeight="1">
      <c r="B929" s="104">
        <v>908</v>
      </c>
      <c r="C929" s="228"/>
      <c r="D929" s="228"/>
      <c r="E929" s="228"/>
      <c r="F929" s="228"/>
      <c r="G929" s="228"/>
      <c r="H929" s="228"/>
      <c r="I929" s="228"/>
      <c r="J929" s="108"/>
      <c r="K929" s="108"/>
      <c r="L929" s="128" t="str">
        <f>IF(ISBLANK(C929),"",IF(Q929=$O$9,SUMIFS('LISTA DE INVENTARIO'!$K$22:$K1154,'LISTA DE INVENTARIO'!$C$22:$C1154,C929,$Q$22:$Q1154,$O$9)-SUMIFS('SEGUIMIENTO DE INVENTARIO'!$L$21:$L1427,'SEGUIMIENTO DE INVENTARIO'!$C$21:$C1427,C929),SUMIFS('LISTA DE INVENTARIO'!$K$22:$K1154,'LISTA DE INVENTARIO'!$C$22:$C1154,C929,$Q$22:$Q1154,$O$9)-SUMIFS('SEGUIMIENTO DE INVENTARIO'!$L$21:$L1427,'SEGUIMIENTO DE INVENTARIO'!$C$21:$C1427,C929)))</f>
        <v/>
      </c>
      <c r="M929" s="106"/>
      <c r="N929" s="130" t="str">
        <f t="shared" si="32"/>
        <v xml:space="preserve"> </v>
      </c>
      <c r="O929" s="129" t="str">
        <f t="shared" si="33"/>
        <v xml:space="preserve"> </v>
      </c>
      <c r="P929" s="107"/>
      <c r="Q929" s="108"/>
      <c r="R929" s="128" t="str">
        <f ca="1"/>
        <v/>
      </c>
      <c r="S929" s="109"/>
    </row>
    <row r="930" spans="2:19" ht="18" customHeight="1">
      <c r="B930" s="104">
        <v>909</v>
      </c>
      <c r="C930" s="228"/>
      <c r="D930" s="228"/>
      <c r="E930" s="228"/>
      <c r="F930" s="228"/>
      <c r="G930" s="228"/>
      <c r="H930" s="228"/>
      <c r="I930" s="228"/>
      <c r="J930" s="108"/>
      <c r="K930" s="108"/>
      <c r="L930" s="128" t="str">
        <f>IF(ISBLANK(C930),"",IF(Q930=$O$9,SUMIFS('LISTA DE INVENTARIO'!$K$22:$K1155,'LISTA DE INVENTARIO'!$C$22:$C1155,C930,$Q$22:$Q1155,$O$9)-SUMIFS('SEGUIMIENTO DE INVENTARIO'!$L$21:$L1428,'SEGUIMIENTO DE INVENTARIO'!$C$21:$C1428,C930),SUMIFS('LISTA DE INVENTARIO'!$K$22:$K1155,'LISTA DE INVENTARIO'!$C$22:$C1155,C930,$Q$22:$Q1155,$O$9)-SUMIFS('SEGUIMIENTO DE INVENTARIO'!$L$21:$L1428,'SEGUIMIENTO DE INVENTARIO'!$C$21:$C1428,C930)))</f>
        <v/>
      </c>
      <c r="M930" s="106"/>
      <c r="N930" s="130" t="str">
        <f t="shared" ref="N930:N993" si="34">IF(ISBLANK(C930)," ",K930*M930)</f>
        <v xml:space="preserve"> </v>
      </c>
      <c r="O930" s="129" t="str">
        <f t="shared" ref="O930:O993" si="35">IF(ISBLANK(C930)," ",K930*M930+O929)</f>
        <v xml:space="preserve"> </v>
      </c>
      <c r="P930" s="107"/>
      <c r="Q930" s="108"/>
      <c r="R930" s="128" t="str">
        <f ca="1"/>
        <v/>
      </c>
      <c r="S930" s="109"/>
    </row>
    <row r="931" spans="2:19" ht="18" customHeight="1">
      <c r="B931" s="104">
        <v>910</v>
      </c>
      <c r="C931" s="228"/>
      <c r="D931" s="228"/>
      <c r="E931" s="228"/>
      <c r="F931" s="228"/>
      <c r="G931" s="228"/>
      <c r="H931" s="228"/>
      <c r="I931" s="228"/>
      <c r="J931" s="108"/>
      <c r="K931" s="108"/>
      <c r="L931" s="128" t="str">
        <f>IF(ISBLANK(C931),"",IF(Q931=$O$9,SUMIFS('LISTA DE INVENTARIO'!$K$22:$K1156,'LISTA DE INVENTARIO'!$C$22:$C1156,C931,$Q$22:$Q1156,$O$9)-SUMIFS('SEGUIMIENTO DE INVENTARIO'!$L$21:$L1429,'SEGUIMIENTO DE INVENTARIO'!$C$21:$C1429,C931),SUMIFS('LISTA DE INVENTARIO'!$K$22:$K1156,'LISTA DE INVENTARIO'!$C$22:$C1156,C931,$Q$22:$Q1156,$O$9)-SUMIFS('SEGUIMIENTO DE INVENTARIO'!$L$21:$L1429,'SEGUIMIENTO DE INVENTARIO'!$C$21:$C1429,C931)))</f>
        <v/>
      </c>
      <c r="M931" s="106"/>
      <c r="N931" s="130" t="str">
        <f t="shared" si="34"/>
        <v xml:space="preserve"> </v>
      </c>
      <c r="O931" s="129" t="str">
        <f t="shared" si="35"/>
        <v xml:space="preserve"> </v>
      </c>
      <c r="P931" s="107"/>
      <c r="Q931" s="108"/>
      <c r="R931" s="128" t="str">
        <f ca="1"/>
        <v/>
      </c>
      <c r="S931" s="109"/>
    </row>
    <row r="932" spans="2:19" ht="18" customHeight="1">
      <c r="B932" s="104">
        <v>911</v>
      </c>
      <c r="C932" s="228"/>
      <c r="D932" s="228"/>
      <c r="E932" s="228"/>
      <c r="F932" s="228"/>
      <c r="G932" s="228"/>
      <c r="H932" s="228"/>
      <c r="I932" s="228"/>
      <c r="J932" s="108"/>
      <c r="K932" s="108"/>
      <c r="L932" s="128" t="str">
        <f>IF(ISBLANK(C932),"",IF(Q932=$O$9,SUMIFS('LISTA DE INVENTARIO'!$K$22:$K1157,'LISTA DE INVENTARIO'!$C$22:$C1157,C932,$Q$22:$Q1157,$O$9)-SUMIFS('SEGUIMIENTO DE INVENTARIO'!$L$21:$L1430,'SEGUIMIENTO DE INVENTARIO'!$C$21:$C1430,C932),SUMIFS('LISTA DE INVENTARIO'!$K$22:$K1157,'LISTA DE INVENTARIO'!$C$22:$C1157,C932,$Q$22:$Q1157,$O$9)-SUMIFS('SEGUIMIENTO DE INVENTARIO'!$L$21:$L1430,'SEGUIMIENTO DE INVENTARIO'!$C$21:$C1430,C932)))</f>
        <v/>
      </c>
      <c r="M932" s="106"/>
      <c r="N932" s="130" t="str">
        <f t="shared" si="34"/>
        <v xml:space="preserve"> </v>
      </c>
      <c r="O932" s="129" t="str">
        <f t="shared" si="35"/>
        <v xml:space="preserve"> </v>
      </c>
      <c r="P932" s="107"/>
      <c r="Q932" s="108"/>
      <c r="R932" s="128" t="str">
        <f ca="1"/>
        <v/>
      </c>
      <c r="S932" s="109"/>
    </row>
    <row r="933" spans="2:19" ht="18" customHeight="1">
      <c r="B933" s="104">
        <v>912</v>
      </c>
      <c r="C933" s="228"/>
      <c r="D933" s="228"/>
      <c r="E933" s="228"/>
      <c r="F933" s="228"/>
      <c r="G933" s="228"/>
      <c r="H933" s="228"/>
      <c r="I933" s="228"/>
      <c r="J933" s="108"/>
      <c r="K933" s="108"/>
      <c r="L933" s="128" t="str">
        <f>IF(ISBLANK(C933),"",IF(Q933=$O$9,SUMIFS('LISTA DE INVENTARIO'!$K$22:$K1158,'LISTA DE INVENTARIO'!$C$22:$C1158,C933,$Q$22:$Q1158,$O$9)-SUMIFS('SEGUIMIENTO DE INVENTARIO'!$L$21:$L1431,'SEGUIMIENTO DE INVENTARIO'!$C$21:$C1431,C933),SUMIFS('LISTA DE INVENTARIO'!$K$22:$K1158,'LISTA DE INVENTARIO'!$C$22:$C1158,C933,$Q$22:$Q1158,$O$9)-SUMIFS('SEGUIMIENTO DE INVENTARIO'!$L$21:$L1431,'SEGUIMIENTO DE INVENTARIO'!$C$21:$C1431,C933)))</f>
        <v/>
      </c>
      <c r="M933" s="106"/>
      <c r="N933" s="130" t="str">
        <f t="shared" si="34"/>
        <v xml:space="preserve"> </v>
      </c>
      <c r="O933" s="129" t="str">
        <f t="shared" si="35"/>
        <v xml:space="preserve"> </v>
      </c>
      <c r="P933" s="107"/>
      <c r="Q933" s="108"/>
      <c r="R933" s="128" t="str">
        <f ca="1"/>
        <v/>
      </c>
      <c r="S933" s="109"/>
    </row>
    <row r="934" spans="2:19" ht="18" customHeight="1">
      <c r="B934" s="104">
        <v>913</v>
      </c>
      <c r="C934" s="228"/>
      <c r="D934" s="228"/>
      <c r="E934" s="228"/>
      <c r="F934" s="228"/>
      <c r="G934" s="228"/>
      <c r="H934" s="228"/>
      <c r="I934" s="228"/>
      <c r="J934" s="108"/>
      <c r="K934" s="108"/>
      <c r="L934" s="128" t="str">
        <f>IF(ISBLANK(C934),"",IF(Q934=$O$9,SUMIFS('LISTA DE INVENTARIO'!$K$22:$K1159,'LISTA DE INVENTARIO'!$C$22:$C1159,C934,$Q$22:$Q1159,$O$9)-SUMIFS('SEGUIMIENTO DE INVENTARIO'!$L$21:$L1432,'SEGUIMIENTO DE INVENTARIO'!$C$21:$C1432,C934),SUMIFS('LISTA DE INVENTARIO'!$K$22:$K1159,'LISTA DE INVENTARIO'!$C$22:$C1159,C934,$Q$22:$Q1159,$O$9)-SUMIFS('SEGUIMIENTO DE INVENTARIO'!$L$21:$L1432,'SEGUIMIENTO DE INVENTARIO'!$C$21:$C1432,C934)))</f>
        <v/>
      </c>
      <c r="M934" s="106"/>
      <c r="N934" s="130" t="str">
        <f t="shared" si="34"/>
        <v xml:space="preserve"> </v>
      </c>
      <c r="O934" s="129" t="str">
        <f t="shared" si="35"/>
        <v xml:space="preserve"> </v>
      </c>
      <c r="P934" s="107"/>
      <c r="Q934" s="108"/>
      <c r="R934" s="128" t="str">
        <f ca="1"/>
        <v/>
      </c>
      <c r="S934" s="109"/>
    </row>
    <row r="935" spans="2:19" ht="18" customHeight="1">
      <c r="B935" s="104">
        <v>914</v>
      </c>
      <c r="C935" s="228"/>
      <c r="D935" s="228"/>
      <c r="E935" s="228"/>
      <c r="F935" s="228"/>
      <c r="G935" s="228"/>
      <c r="H935" s="228"/>
      <c r="I935" s="228"/>
      <c r="J935" s="108"/>
      <c r="K935" s="108"/>
      <c r="L935" s="128" t="str">
        <f>IF(ISBLANK(C935),"",IF(Q935=$O$9,SUMIFS('LISTA DE INVENTARIO'!$K$22:$K1160,'LISTA DE INVENTARIO'!$C$22:$C1160,C935,$Q$22:$Q1160,$O$9)-SUMIFS('SEGUIMIENTO DE INVENTARIO'!$L$21:$L1433,'SEGUIMIENTO DE INVENTARIO'!$C$21:$C1433,C935),SUMIFS('LISTA DE INVENTARIO'!$K$22:$K1160,'LISTA DE INVENTARIO'!$C$22:$C1160,C935,$Q$22:$Q1160,$O$9)-SUMIFS('SEGUIMIENTO DE INVENTARIO'!$L$21:$L1433,'SEGUIMIENTO DE INVENTARIO'!$C$21:$C1433,C935)))</f>
        <v/>
      </c>
      <c r="M935" s="106"/>
      <c r="N935" s="130" t="str">
        <f t="shared" si="34"/>
        <v xml:space="preserve"> </v>
      </c>
      <c r="O935" s="129" t="str">
        <f t="shared" si="35"/>
        <v xml:space="preserve"> </v>
      </c>
      <c r="P935" s="107"/>
      <c r="Q935" s="108"/>
      <c r="R935" s="128" t="str">
        <f ca="1"/>
        <v/>
      </c>
      <c r="S935" s="109"/>
    </row>
    <row r="936" spans="2:19" ht="18" customHeight="1">
      <c r="B936" s="104">
        <v>915</v>
      </c>
      <c r="C936" s="228"/>
      <c r="D936" s="228"/>
      <c r="E936" s="228"/>
      <c r="F936" s="228"/>
      <c r="G936" s="228"/>
      <c r="H936" s="228"/>
      <c r="I936" s="228"/>
      <c r="J936" s="108"/>
      <c r="K936" s="108"/>
      <c r="L936" s="128" t="str">
        <f>IF(ISBLANK(C936),"",IF(Q936=$O$9,SUMIFS('LISTA DE INVENTARIO'!$K$22:$K1161,'LISTA DE INVENTARIO'!$C$22:$C1161,C936,$Q$22:$Q1161,$O$9)-SUMIFS('SEGUIMIENTO DE INVENTARIO'!$L$21:$L1434,'SEGUIMIENTO DE INVENTARIO'!$C$21:$C1434,C936),SUMIFS('LISTA DE INVENTARIO'!$K$22:$K1161,'LISTA DE INVENTARIO'!$C$22:$C1161,C936,$Q$22:$Q1161,$O$9)-SUMIFS('SEGUIMIENTO DE INVENTARIO'!$L$21:$L1434,'SEGUIMIENTO DE INVENTARIO'!$C$21:$C1434,C936)))</f>
        <v/>
      </c>
      <c r="M936" s="106"/>
      <c r="N936" s="130" t="str">
        <f t="shared" si="34"/>
        <v xml:space="preserve"> </v>
      </c>
      <c r="O936" s="129" t="str">
        <f t="shared" si="35"/>
        <v xml:space="preserve"> </v>
      </c>
      <c r="P936" s="107"/>
      <c r="Q936" s="108"/>
      <c r="R936" s="128" t="str">
        <f ca="1"/>
        <v/>
      </c>
      <c r="S936" s="109"/>
    </row>
    <row r="937" spans="2:19" ht="18" customHeight="1">
      <c r="B937" s="104">
        <v>916</v>
      </c>
      <c r="C937" s="228"/>
      <c r="D937" s="228"/>
      <c r="E937" s="228"/>
      <c r="F937" s="228"/>
      <c r="G937" s="228"/>
      <c r="H937" s="228"/>
      <c r="I937" s="228"/>
      <c r="J937" s="108"/>
      <c r="K937" s="108"/>
      <c r="L937" s="128" t="str">
        <f>IF(ISBLANK(C937),"",IF(Q937=$O$9,SUMIFS('LISTA DE INVENTARIO'!$K$22:$K1162,'LISTA DE INVENTARIO'!$C$22:$C1162,C937,$Q$22:$Q1162,$O$9)-SUMIFS('SEGUIMIENTO DE INVENTARIO'!$L$21:$L1435,'SEGUIMIENTO DE INVENTARIO'!$C$21:$C1435,C937),SUMIFS('LISTA DE INVENTARIO'!$K$22:$K1162,'LISTA DE INVENTARIO'!$C$22:$C1162,C937,$Q$22:$Q1162,$O$9)-SUMIFS('SEGUIMIENTO DE INVENTARIO'!$L$21:$L1435,'SEGUIMIENTO DE INVENTARIO'!$C$21:$C1435,C937)))</f>
        <v/>
      </c>
      <c r="M937" s="106"/>
      <c r="N937" s="130" t="str">
        <f t="shared" si="34"/>
        <v xml:space="preserve"> </v>
      </c>
      <c r="O937" s="129" t="str">
        <f t="shared" si="35"/>
        <v xml:space="preserve"> </v>
      </c>
      <c r="P937" s="107"/>
      <c r="Q937" s="108"/>
      <c r="R937" s="128" t="str">
        <f ca="1"/>
        <v/>
      </c>
      <c r="S937" s="109"/>
    </row>
    <row r="938" spans="2:19" ht="18" customHeight="1">
      <c r="B938" s="104">
        <v>917</v>
      </c>
      <c r="C938" s="228"/>
      <c r="D938" s="228"/>
      <c r="E938" s="228"/>
      <c r="F938" s="228"/>
      <c r="G938" s="228"/>
      <c r="H938" s="228"/>
      <c r="I938" s="228"/>
      <c r="J938" s="108"/>
      <c r="K938" s="108"/>
      <c r="L938" s="128" t="str">
        <f>IF(ISBLANK(C938),"",IF(Q938=$O$9,SUMIFS('LISTA DE INVENTARIO'!$K$22:$K1163,'LISTA DE INVENTARIO'!$C$22:$C1163,C938,$Q$22:$Q1163,$O$9)-SUMIFS('SEGUIMIENTO DE INVENTARIO'!$L$21:$L1436,'SEGUIMIENTO DE INVENTARIO'!$C$21:$C1436,C938),SUMIFS('LISTA DE INVENTARIO'!$K$22:$K1163,'LISTA DE INVENTARIO'!$C$22:$C1163,C938,$Q$22:$Q1163,$O$9)-SUMIFS('SEGUIMIENTO DE INVENTARIO'!$L$21:$L1436,'SEGUIMIENTO DE INVENTARIO'!$C$21:$C1436,C938)))</f>
        <v/>
      </c>
      <c r="M938" s="106"/>
      <c r="N938" s="130" t="str">
        <f t="shared" si="34"/>
        <v xml:space="preserve"> </v>
      </c>
      <c r="O938" s="129" t="str">
        <f t="shared" si="35"/>
        <v xml:space="preserve"> </v>
      </c>
      <c r="P938" s="107"/>
      <c r="Q938" s="108"/>
      <c r="R938" s="128" t="str">
        <f ca="1"/>
        <v/>
      </c>
      <c r="S938" s="109"/>
    </row>
    <row r="939" spans="2:19" ht="18" customHeight="1">
      <c r="B939" s="104">
        <v>918</v>
      </c>
      <c r="C939" s="228"/>
      <c r="D939" s="228"/>
      <c r="E939" s="228"/>
      <c r="F939" s="228"/>
      <c r="G939" s="228"/>
      <c r="H939" s="228"/>
      <c r="I939" s="228"/>
      <c r="J939" s="108"/>
      <c r="K939" s="108"/>
      <c r="L939" s="128" t="str">
        <f>IF(ISBLANK(C939),"",IF(Q939=$O$9,SUMIFS('LISTA DE INVENTARIO'!$K$22:$K1164,'LISTA DE INVENTARIO'!$C$22:$C1164,C939,$Q$22:$Q1164,$O$9)-SUMIFS('SEGUIMIENTO DE INVENTARIO'!$L$21:$L1437,'SEGUIMIENTO DE INVENTARIO'!$C$21:$C1437,C939),SUMIFS('LISTA DE INVENTARIO'!$K$22:$K1164,'LISTA DE INVENTARIO'!$C$22:$C1164,C939,$Q$22:$Q1164,$O$9)-SUMIFS('SEGUIMIENTO DE INVENTARIO'!$L$21:$L1437,'SEGUIMIENTO DE INVENTARIO'!$C$21:$C1437,C939)))</f>
        <v/>
      </c>
      <c r="M939" s="106"/>
      <c r="N939" s="130" t="str">
        <f t="shared" si="34"/>
        <v xml:space="preserve"> </v>
      </c>
      <c r="O939" s="129" t="str">
        <f t="shared" si="35"/>
        <v xml:space="preserve"> </v>
      </c>
      <c r="P939" s="107"/>
      <c r="Q939" s="108"/>
      <c r="R939" s="128" t="str">
        <f ca="1"/>
        <v/>
      </c>
      <c r="S939" s="109"/>
    </row>
    <row r="940" spans="2:19" ht="18" customHeight="1">
      <c r="B940" s="104">
        <v>919</v>
      </c>
      <c r="C940" s="228"/>
      <c r="D940" s="228"/>
      <c r="E940" s="228"/>
      <c r="F940" s="228"/>
      <c r="G940" s="228"/>
      <c r="H940" s="228"/>
      <c r="I940" s="228"/>
      <c r="J940" s="108"/>
      <c r="K940" s="108"/>
      <c r="L940" s="128" t="str">
        <f>IF(ISBLANK(C940),"",IF(Q940=$O$9,SUMIFS('LISTA DE INVENTARIO'!$K$22:$K1165,'LISTA DE INVENTARIO'!$C$22:$C1165,C940,$Q$22:$Q1165,$O$9)-SUMIFS('SEGUIMIENTO DE INVENTARIO'!$L$21:$L1438,'SEGUIMIENTO DE INVENTARIO'!$C$21:$C1438,C940),SUMIFS('LISTA DE INVENTARIO'!$K$22:$K1165,'LISTA DE INVENTARIO'!$C$22:$C1165,C940,$Q$22:$Q1165,$O$9)-SUMIFS('SEGUIMIENTO DE INVENTARIO'!$L$21:$L1438,'SEGUIMIENTO DE INVENTARIO'!$C$21:$C1438,C940)))</f>
        <v/>
      </c>
      <c r="M940" s="106"/>
      <c r="N940" s="130" t="str">
        <f t="shared" si="34"/>
        <v xml:space="preserve"> </v>
      </c>
      <c r="O940" s="129" t="str">
        <f t="shared" si="35"/>
        <v xml:space="preserve"> </v>
      </c>
      <c r="P940" s="107"/>
      <c r="Q940" s="108"/>
      <c r="R940" s="128" t="str">
        <f ca="1"/>
        <v/>
      </c>
      <c r="S940" s="109"/>
    </row>
    <row r="941" spans="2:19" ht="18" customHeight="1">
      <c r="B941" s="104">
        <v>920</v>
      </c>
      <c r="C941" s="228"/>
      <c r="D941" s="228"/>
      <c r="E941" s="228"/>
      <c r="F941" s="228"/>
      <c r="G941" s="228"/>
      <c r="H941" s="228"/>
      <c r="I941" s="228"/>
      <c r="J941" s="108"/>
      <c r="K941" s="108"/>
      <c r="L941" s="128" t="str">
        <f>IF(ISBLANK(C941),"",IF(Q941=$O$9,SUMIFS('LISTA DE INVENTARIO'!$K$22:$K1166,'LISTA DE INVENTARIO'!$C$22:$C1166,C941,$Q$22:$Q1166,$O$9)-SUMIFS('SEGUIMIENTO DE INVENTARIO'!$L$21:$L1439,'SEGUIMIENTO DE INVENTARIO'!$C$21:$C1439,C941),SUMIFS('LISTA DE INVENTARIO'!$K$22:$K1166,'LISTA DE INVENTARIO'!$C$22:$C1166,C941,$Q$22:$Q1166,$O$9)-SUMIFS('SEGUIMIENTO DE INVENTARIO'!$L$21:$L1439,'SEGUIMIENTO DE INVENTARIO'!$C$21:$C1439,C941)))</f>
        <v/>
      </c>
      <c r="M941" s="106"/>
      <c r="N941" s="130" t="str">
        <f t="shared" si="34"/>
        <v xml:space="preserve"> </v>
      </c>
      <c r="O941" s="129" t="str">
        <f t="shared" si="35"/>
        <v xml:space="preserve"> </v>
      </c>
      <c r="P941" s="107"/>
      <c r="Q941" s="108"/>
      <c r="R941" s="128" t="str">
        <f ca="1"/>
        <v/>
      </c>
      <c r="S941" s="109"/>
    </row>
    <row r="942" spans="2:19" ht="18" customHeight="1">
      <c r="B942" s="104">
        <v>921</v>
      </c>
      <c r="C942" s="228"/>
      <c r="D942" s="228"/>
      <c r="E942" s="228"/>
      <c r="F942" s="228"/>
      <c r="G942" s="228"/>
      <c r="H942" s="228"/>
      <c r="I942" s="228"/>
      <c r="J942" s="108"/>
      <c r="K942" s="108"/>
      <c r="L942" s="128" t="str">
        <f>IF(ISBLANK(C942),"",IF(Q942=$O$9,SUMIFS('LISTA DE INVENTARIO'!$K$22:$K1167,'LISTA DE INVENTARIO'!$C$22:$C1167,C942,$Q$22:$Q1167,$O$9)-SUMIFS('SEGUIMIENTO DE INVENTARIO'!$L$21:$L1440,'SEGUIMIENTO DE INVENTARIO'!$C$21:$C1440,C942),SUMIFS('LISTA DE INVENTARIO'!$K$22:$K1167,'LISTA DE INVENTARIO'!$C$22:$C1167,C942,$Q$22:$Q1167,$O$9)-SUMIFS('SEGUIMIENTO DE INVENTARIO'!$L$21:$L1440,'SEGUIMIENTO DE INVENTARIO'!$C$21:$C1440,C942)))</f>
        <v/>
      </c>
      <c r="M942" s="106"/>
      <c r="N942" s="130" t="str">
        <f t="shared" si="34"/>
        <v xml:space="preserve"> </v>
      </c>
      <c r="O942" s="129" t="str">
        <f t="shared" si="35"/>
        <v xml:space="preserve"> </v>
      </c>
      <c r="P942" s="107"/>
      <c r="Q942" s="108"/>
      <c r="R942" s="128" t="str">
        <f ca="1"/>
        <v/>
      </c>
      <c r="S942" s="109"/>
    </row>
    <row r="943" spans="2:19" ht="18" customHeight="1">
      <c r="B943" s="104">
        <v>922</v>
      </c>
      <c r="C943" s="228"/>
      <c r="D943" s="228"/>
      <c r="E943" s="228"/>
      <c r="F943" s="228"/>
      <c r="G943" s="228"/>
      <c r="H943" s="228"/>
      <c r="I943" s="228"/>
      <c r="J943" s="108"/>
      <c r="K943" s="108"/>
      <c r="L943" s="128" t="str">
        <f>IF(ISBLANK(C943),"",IF(Q943=$O$9,SUMIFS('LISTA DE INVENTARIO'!$K$22:$K1168,'LISTA DE INVENTARIO'!$C$22:$C1168,C943,$Q$22:$Q1168,$O$9)-SUMIFS('SEGUIMIENTO DE INVENTARIO'!$L$21:$L1441,'SEGUIMIENTO DE INVENTARIO'!$C$21:$C1441,C943),SUMIFS('LISTA DE INVENTARIO'!$K$22:$K1168,'LISTA DE INVENTARIO'!$C$22:$C1168,C943,$Q$22:$Q1168,$O$9)-SUMIFS('SEGUIMIENTO DE INVENTARIO'!$L$21:$L1441,'SEGUIMIENTO DE INVENTARIO'!$C$21:$C1441,C943)))</f>
        <v/>
      </c>
      <c r="M943" s="106"/>
      <c r="N943" s="130" t="str">
        <f t="shared" si="34"/>
        <v xml:space="preserve"> </v>
      </c>
      <c r="O943" s="129" t="str">
        <f t="shared" si="35"/>
        <v xml:space="preserve"> </v>
      </c>
      <c r="P943" s="107"/>
      <c r="Q943" s="108"/>
      <c r="R943" s="128" t="str">
        <f ca="1"/>
        <v/>
      </c>
      <c r="S943" s="109"/>
    </row>
    <row r="944" spans="2:19" ht="18" customHeight="1">
      <c r="B944" s="104">
        <v>923</v>
      </c>
      <c r="C944" s="228"/>
      <c r="D944" s="228"/>
      <c r="E944" s="228"/>
      <c r="F944" s="228"/>
      <c r="G944" s="228"/>
      <c r="H944" s="228"/>
      <c r="I944" s="228"/>
      <c r="J944" s="108"/>
      <c r="K944" s="108"/>
      <c r="L944" s="128" t="str">
        <f>IF(ISBLANK(C944),"",IF(Q944=$O$9,SUMIFS('LISTA DE INVENTARIO'!$K$22:$K1169,'LISTA DE INVENTARIO'!$C$22:$C1169,C944,$Q$22:$Q1169,$O$9)-SUMIFS('SEGUIMIENTO DE INVENTARIO'!$L$21:$L1442,'SEGUIMIENTO DE INVENTARIO'!$C$21:$C1442,C944),SUMIFS('LISTA DE INVENTARIO'!$K$22:$K1169,'LISTA DE INVENTARIO'!$C$22:$C1169,C944,$Q$22:$Q1169,$O$9)-SUMIFS('SEGUIMIENTO DE INVENTARIO'!$L$21:$L1442,'SEGUIMIENTO DE INVENTARIO'!$C$21:$C1442,C944)))</f>
        <v/>
      </c>
      <c r="M944" s="106"/>
      <c r="N944" s="130" t="str">
        <f t="shared" si="34"/>
        <v xml:space="preserve"> </v>
      </c>
      <c r="O944" s="129" t="str">
        <f t="shared" si="35"/>
        <v xml:space="preserve"> </v>
      </c>
      <c r="P944" s="107"/>
      <c r="Q944" s="108"/>
      <c r="R944" s="128" t="str">
        <f ca="1"/>
        <v/>
      </c>
      <c r="S944" s="109"/>
    </row>
    <row r="945" spans="2:19" ht="18" customHeight="1">
      <c r="B945" s="104">
        <v>924</v>
      </c>
      <c r="C945" s="228"/>
      <c r="D945" s="228"/>
      <c r="E945" s="228"/>
      <c r="F945" s="228"/>
      <c r="G945" s="228"/>
      <c r="H945" s="228"/>
      <c r="I945" s="228"/>
      <c r="J945" s="108"/>
      <c r="K945" s="108"/>
      <c r="L945" s="128" t="str">
        <f>IF(ISBLANK(C945),"",IF(Q945=$O$9,SUMIFS('LISTA DE INVENTARIO'!$K$22:$K1170,'LISTA DE INVENTARIO'!$C$22:$C1170,C945,$Q$22:$Q1170,$O$9)-SUMIFS('SEGUIMIENTO DE INVENTARIO'!$L$21:$L1443,'SEGUIMIENTO DE INVENTARIO'!$C$21:$C1443,C945),SUMIFS('LISTA DE INVENTARIO'!$K$22:$K1170,'LISTA DE INVENTARIO'!$C$22:$C1170,C945,$Q$22:$Q1170,$O$9)-SUMIFS('SEGUIMIENTO DE INVENTARIO'!$L$21:$L1443,'SEGUIMIENTO DE INVENTARIO'!$C$21:$C1443,C945)))</f>
        <v/>
      </c>
      <c r="M945" s="106"/>
      <c r="N945" s="130" t="str">
        <f t="shared" si="34"/>
        <v xml:space="preserve"> </v>
      </c>
      <c r="O945" s="129" t="str">
        <f t="shared" si="35"/>
        <v xml:space="preserve"> </v>
      </c>
      <c r="P945" s="107"/>
      <c r="Q945" s="108"/>
      <c r="R945" s="128" t="str">
        <f ca="1"/>
        <v/>
      </c>
      <c r="S945" s="109"/>
    </row>
    <row r="946" spans="2:19" ht="18" customHeight="1">
      <c r="B946" s="104">
        <v>925</v>
      </c>
      <c r="C946" s="228"/>
      <c r="D946" s="228"/>
      <c r="E946" s="228"/>
      <c r="F946" s="228"/>
      <c r="G946" s="228"/>
      <c r="H946" s="228"/>
      <c r="I946" s="228"/>
      <c r="J946" s="108"/>
      <c r="K946" s="108"/>
      <c r="L946" s="128" t="str">
        <f>IF(ISBLANK(C946),"",IF(Q946=$O$9,SUMIFS('LISTA DE INVENTARIO'!$K$22:$K1171,'LISTA DE INVENTARIO'!$C$22:$C1171,C946,$Q$22:$Q1171,$O$9)-SUMIFS('SEGUIMIENTO DE INVENTARIO'!$L$21:$L1444,'SEGUIMIENTO DE INVENTARIO'!$C$21:$C1444,C946),SUMIFS('LISTA DE INVENTARIO'!$K$22:$K1171,'LISTA DE INVENTARIO'!$C$22:$C1171,C946,$Q$22:$Q1171,$O$9)-SUMIFS('SEGUIMIENTO DE INVENTARIO'!$L$21:$L1444,'SEGUIMIENTO DE INVENTARIO'!$C$21:$C1444,C946)))</f>
        <v/>
      </c>
      <c r="M946" s="106"/>
      <c r="N946" s="130" t="str">
        <f t="shared" si="34"/>
        <v xml:space="preserve"> </v>
      </c>
      <c r="O946" s="129" t="str">
        <f t="shared" si="35"/>
        <v xml:space="preserve"> </v>
      </c>
      <c r="P946" s="107"/>
      <c r="Q946" s="108"/>
      <c r="R946" s="128" t="str">
        <f ca="1"/>
        <v/>
      </c>
      <c r="S946" s="109"/>
    </row>
    <row r="947" spans="2:19" ht="18" customHeight="1">
      <c r="B947" s="104">
        <v>926</v>
      </c>
      <c r="C947" s="228"/>
      <c r="D947" s="228"/>
      <c r="E947" s="228"/>
      <c r="F947" s="228"/>
      <c r="G947" s="228"/>
      <c r="H947" s="228"/>
      <c r="I947" s="228"/>
      <c r="J947" s="108"/>
      <c r="K947" s="108"/>
      <c r="L947" s="128" t="str">
        <f>IF(ISBLANK(C947),"",IF(Q947=$O$9,SUMIFS('LISTA DE INVENTARIO'!$K$22:$K1172,'LISTA DE INVENTARIO'!$C$22:$C1172,C947,$Q$22:$Q1172,$O$9)-SUMIFS('SEGUIMIENTO DE INVENTARIO'!$L$21:$L1445,'SEGUIMIENTO DE INVENTARIO'!$C$21:$C1445,C947),SUMIFS('LISTA DE INVENTARIO'!$K$22:$K1172,'LISTA DE INVENTARIO'!$C$22:$C1172,C947,$Q$22:$Q1172,$O$9)-SUMIFS('SEGUIMIENTO DE INVENTARIO'!$L$21:$L1445,'SEGUIMIENTO DE INVENTARIO'!$C$21:$C1445,C947)))</f>
        <v/>
      </c>
      <c r="M947" s="106"/>
      <c r="N947" s="130" t="str">
        <f t="shared" si="34"/>
        <v xml:space="preserve"> </v>
      </c>
      <c r="O947" s="129" t="str">
        <f t="shared" si="35"/>
        <v xml:space="preserve"> </v>
      </c>
      <c r="P947" s="107"/>
      <c r="Q947" s="108"/>
      <c r="R947" s="128" t="str">
        <f ca="1"/>
        <v/>
      </c>
      <c r="S947" s="109"/>
    </row>
    <row r="948" spans="2:19" ht="18" customHeight="1">
      <c r="B948" s="104">
        <v>927</v>
      </c>
      <c r="C948" s="228"/>
      <c r="D948" s="228"/>
      <c r="E948" s="228"/>
      <c r="F948" s="228"/>
      <c r="G948" s="228"/>
      <c r="H948" s="228"/>
      <c r="I948" s="228"/>
      <c r="J948" s="108"/>
      <c r="K948" s="108"/>
      <c r="L948" s="128" t="str">
        <f>IF(ISBLANK(C948),"",IF(Q948=$O$9,SUMIFS('LISTA DE INVENTARIO'!$K$22:$K1173,'LISTA DE INVENTARIO'!$C$22:$C1173,C948,$Q$22:$Q1173,$O$9)-SUMIFS('SEGUIMIENTO DE INVENTARIO'!$L$21:$L1446,'SEGUIMIENTO DE INVENTARIO'!$C$21:$C1446,C948),SUMIFS('LISTA DE INVENTARIO'!$K$22:$K1173,'LISTA DE INVENTARIO'!$C$22:$C1173,C948,$Q$22:$Q1173,$O$9)-SUMIFS('SEGUIMIENTO DE INVENTARIO'!$L$21:$L1446,'SEGUIMIENTO DE INVENTARIO'!$C$21:$C1446,C948)))</f>
        <v/>
      </c>
      <c r="M948" s="106"/>
      <c r="N948" s="130" t="str">
        <f t="shared" si="34"/>
        <v xml:space="preserve"> </v>
      </c>
      <c r="O948" s="129" t="str">
        <f t="shared" si="35"/>
        <v xml:space="preserve"> </v>
      </c>
      <c r="P948" s="107"/>
      <c r="Q948" s="108"/>
      <c r="R948" s="128" t="str">
        <f ca="1"/>
        <v/>
      </c>
      <c r="S948" s="109"/>
    </row>
    <row r="949" spans="2:19" ht="18" customHeight="1">
      <c r="B949" s="104">
        <v>928</v>
      </c>
      <c r="C949" s="228"/>
      <c r="D949" s="228"/>
      <c r="E949" s="228"/>
      <c r="F949" s="228"/>
      <c r="G949" s="228"/>
      <c r="H949" s="228"/>
      <c r="I949" s="228"/>
      <c r="J949" s="108"/>
      <c r="K949" s="108"/>
      <c r="L949" s="128" t="str">
        <f>IF(ISBLANK(C949),"",IF(Q949=$O$9,SUMIFS('LISTA DE INVENTARIO'!$K$22:$K1174,'LISTA DE INVENTARIO'!$C$22:$C1174,C949,$Q$22:$Q1174,$O$9)-SUMIFS('SEGUIMIENTO DE INVENTARIO'!$L$21:$L1447,'SEGUIMIENTO DE INVENTARIO'!$C$21:$C1447,C949),SUMIFS('LISTA DE INVENTARIO'!$K$22:$K1174,'LISTA DE INVENTARIO'!$C$22:$C1174,C949,$Q$22:$Q1174,$O$9)-SUMIFS('SEGUIMIENTO DE INVENTARIO'!$L$21:$L1447,'SEGUIMIENTO DE INVENTARIO'!$C$21:$C1447,C949)))</f>
        <v/>
      </c>
      <c r="M949" s="106"/>
      <c r="N949" s="130" t="str">
        <f t="shared" si="34"/>
        <v xml:space="preserve"> </v>
      </c>
      <c r="O949" s="129" t="str">
        <f t="shared" si="35"/>
        <v xml:space="preserve"> </v>
      </c>
      <c r="P949" s="107"/>
      <c r="Q949" s="108"/>
      <c r="R949" s="128" t="str">
        <f ca="1"/>
        <v/>
      </c>
      <c r="S949" s="109"/>
    </row>
    <row r="950" spans="2:19" ht="18" customHeight="1">
      <c r="B950" s="104">
        <v>929</v>
      </c>
      <c r="C950" s="228"/>
      <c r="D950" s="228"/>
      <c r="E950" s="228"/>
      <c r="F950" s="228"/>
      <c r="G950" s="228"/>
      <c r="H950" s="228"/>
      <c r="I950" s="228"/>
      <c r="J950" s="108"/>
      <c r="K950" s="108"/>
      <c r="L950" s="128" t="str">
        <f>IF(ISBLANK(C950),"",IF(Q950=$O$9,SUMIFS('LISTA DE INVENTARIO'!$K$22:$K1175,'LISTA DE INVENTARIO'!$C$22:$C1175,C950,$Q$22:$Q1175,$O$9)-SUMIFS('SEGUIMIENTO DE INVENTARIO'!$L$21:$L1448,'SEGUIMIENTO DE INVENTARIO'!$C$21:$C1448,C950),SUMIFS('LISTA DE INVENTARIO'!$K$22:$K1175,'LISTA DE INVENTARIO'!$C$22:$C1175,C950,$Q$22:$Q1175,$O$9)-SUMIFS('SEGUIMIENTO DE INVENTARIO'!$L$21:$L1448,'SEGUIMIENTO DE INVENTARIO'!$C$21:$C1448,C950)))</f>
        <v/>
      </c>
      <c r="M950" s="106"/>
      <c r="N950" s="130" t="str">
        <f t="shared" si="34"/>
        <v xml:space="preserve"> </v>
      </c>
      <c r="O950" s="129" t="str">
        <f t="shared" si="35"/>
        <v xml:space="preserve"> </v>
      </c>
      <c r="P950" s="107"/>
      <c r="Q950" s="108"/>
      <c r="R950" s="128" t="str">
        <f ca="1"/>
        <v/>
      </c>
      <c r="S950" s="109"/>
    </row>
    <row r="951" spans="2:19" ht="18" customHeight="1">
      <c r="B951" s="104">
        <v>930</v>
      </c>
      <c r="C951" s="228"/>
      <c r="D951" s="228"/>
      <c r="E951" s="228"/>
      <c r="F951" s="228"/>
      <c r="G951" s="228"/>
      <c r="H951" s="228"/>
      <c r="I951" s="228"/>
      <c r="J951" s="108"/>
      <c r="K951" s="108"/>
      <c r="L951" s="128" t="str">
        <f>IF(ISBLANK(C951),"",IF(Q951=$O$9,SUMIFS('LISTA DE INVENTARIO'!$K$22:$K1176,'LISTA DE INVENTARIO'!$C$22:$C1176,C951,$Q$22:$Q1176,$O$9)-SUMIFS('SEGUIMIENTO DE INVENTARIO'!$L$21:$L1449,'SEGUIMIENTO DE INVENTARIO'!$C$21:$C1449,C951),SUMIFS('LISTA DE INVENTARIO'!$K$22:$K1176,'LISTA DE INVENTARIO'!$C$22:$C1176,C951,$Q$22:$Q1176,$O$9)-SUMIFS('SEGUIMIENTO DE INVENTARIO'!$L$21:$L1449,'SEGUIMIENTO DE INVENTARIO'!$C$21:$C1449,C951)))</f>
        <v/>
      </c>
      <c r="M951" s="106"/>
      <c r="N951" s="130" t="str">
        <f t="shared" si="34"/>
        <v xml:space="preserve"> </v>
      </c>
      <c r="O951" s="129" t="str">
        <f t="shared" si="35"/>
        <v xml:space="preserve"> </v>
      </c>
      <c r="P951" s="107"/>
      <c r="Q951" s="108"/>
      <c r="R951" s="128" t="str">
        <f ca="1"/>
        <v/>
      </c>
      <c r="S951" s="109"/>
    </row>
    <row r="952" spans="2:19" ht="18" customHeight="1">
      <c r="B952" s="104">
        <v>931</v>
      </c>
      <c r="C952" s="228"/>
      <c r="D952" s="228"/>
      <c r="E952" s="228"/>
      <c r="F952" s="228"/>
      <c r="G952" s="228"/>
      <c r="H952" s="228"/>
      <c r="I952" s="228"/>
      <c r="J952" s="108"/>
      <c r="K952" s="108"/>
      <c r="L952" s="128" t="str">
        <f>IF(ISBLANK(C952),"",IF(Q952=$O$9,SUMIFS('LISTA DE INVENTARIO'!$K$22:$K1177,'LISTA DE INVENTARIO'!$C$22:$C1177,C952,$Q$22:$Q1177,$O$9)-SUMIFS('SEGUIMIENTO DE INVENTARIO'!$L$21:$L1450,'SEGUIMIENTO DE INVENTARIO'!$C$21:$C1450,C952),SUMIFS('LISTA DE INVENTARIO'!$K$22:$K1177,'LISTA DE INVENTARIO'!$C$22:$C1177,C952,$Q$22:$Q1177,$O$9)-SUMIFS('SEGUIMIENTO DE INVENTARIO'!$L$21:$L1450,'SEGUIMIENTO DE INVENTARIO'!$C$21:$C1450,C952)))</f>
        <v/>
      </c>
      <c r="M952" s="106"/>
      <c r="N952" s="130" t="str">
        <f t="shared" si="34"/>
        <v xml:space="preserve"> </v>
      </c>
      <c r="O952" s="129" t="str">
        <f t="shared" si="35"/>
        <v xml:space="preserve"> </v>
      </c>
      <c r="P952" s="107"/>
      <c r="Q952" s="108"/>
      <c r="R952" s="128" t="str">
        <f ca="1"/>
        <v/>
      </c>
      <c r="S952" s="109"/>
    </row>
    <row r="953" spans="2:19" ht="18" customHeight="1">
      <c r="B953" s="104">
        <v>932</v>
      </c>
      <c r="C953" s="228"/>
      <c r="D953" s="228"/>
      <c r="E953" s="228"/>
      <c r="F953" s="228"/>
      <c r="G953" s="228"/>
      <c r="H953" s="228"/>
      <c r="I953" s="228"/>
      <c r="J953" s="108"/>
      <c r="K953" s="108"/>
      <c r="L953" s="128" t="str">
        <f>IF(ISBLANK(C953),"",IF(Q953=$O$9,SUMIFS('LISTA DE INVENTARIO'!$K$22:$K1178,'LISTA DE INVENTARIO'!$C$22:$C1178,C953,$Q$22:$Q1178,$O$9)-SUMIFS('SEGUIMIENTO DE INVENTARIO'!$L$21:$L1451,'SEGUIMIENTO DE INVENTARIO'!$C$21:$C1451,C953),SUMIFS('LISTA DE INVENTARIO'!$K$22:$K1178,'LISTA DE INVENTARIO'!$C$22:$C1178,C953,$Q$22:$Q1178,$O$9)-SUMIFS('SEGUIMIENTO DE INVENTARIO'!$L$21:$L1451,'SEGUIMIENTO DE INVENTARIO'!$C$21:$C1451,C953)))</f>
        <v/>
      </c>
      <c r="M953" s="106"/>
      <c r="N953" s="130" t="str">
        <f t="shared" si="34"/>
        <v xml:space="preserve"> </v>
      </c>
      <c r="O953" s="129" t="str">
        <f t="shared" si="35"/>
        <v xml:space="preserve"> </v>
      </c>
      <c r="P953" s="107"/>
      <c r="Q953" s="108"/>
      <c r="R953" s="128" t="str">
        <f ca="1"/>
        <v/>
      </c>
      <c r="S953" s="109"/>
    </row>
    <row r="954" spans="2:19" ht="18" customHeight="1">
      <c r="B954" s="104">
        <v>933</v>
      </c>
      <c r="C954" s="228"/>
      <c r="D954" s="228"/>
      <c r="E954" s="228"/>
      <c r="F954" s="228"/>
      <c r="G954" s="228"/>
      <c r="H954" s="228"/>
      <c r="I954" s="228"/>
      <c r="J954" s="108"/>
      <c r="K954" s="108"/>
      <c r="L954" s="128" t="str">
        <f>IF(ISBLANK(C954),"",IF(Q954=$O$9,SUMIFS('LISTA DE INVENTARIO'!$K$22:$K1179,'LISTA DE INVENTARIO'!$C$22:$C1179,C954,$Q$22:$Q1179,$O$9)-SUMIFS('SEGUIMIENTO DE INVENTARIO'!$L$21:$L1452,'SEGUIMIENTO DE INVENTARIO'!$C$21:$C1452,C954),SUMIFS('LISTA DE INVENTARIO'!$K$22:$K1179,'LISTA DE INVENTARIO'!$C$22:$C1179,C954,$Q$22:$Q1179,$O$9)-SUMIFS('SEGUIMIENTO DE INVENTARIO'!$L$21:$L1452,'SEGUIMIENTO DE INVENTARIO'!$C$21:$C1452,C954)))</f>
        <v/>
      </c>
      <c r="M954" s="106"/>
      <c r="N954" s="130" t="str">
        <f t="shared" si="34"/>
        <v xml:space="preserve"> </v>
      </c>
      <c r="O954" s="129" t="str">
        <f t="shared" si="35"/>
        <v xml:space="preserve"> </v>
      </c>
      <c r="P954" s="107"/>
      <c r="Q954" s="108"/>
      <c r="R954" s="128" t="str">
        <f ca="1"/>
        <v/>
      </c>
      <c r="S954" s="109"/>
    </row>
    <row r="955" spans="2:19" ht="18" customHeight="1">
      <c r="B955" s="104">
        <v>934</v>
      </c>
      <c r="C955" s="228"/>
      <c r="D955" s="228"/>
      <c r="E955" s="228"/>
      <c r="F955" s="228"/>
      <c r="G955" s="228"/>
      <c r="H955" s="228"/>
      <c r="I955" s="228"/>
      <c r="J955" s="108"/>
      <c r="K955" s="108"/>
      <c r="L955" s="128" t="str">
        <f>IF(ISBLANK(C955),"",IF(Q955=$O$9,SUMIFS('LISTA DE INVENTARIO'!$K$22:$K1180,'LISTA DE INVENTARIO'!$C$22:$C1180,C955,$Q$22:$Q1180,$O$9)-SUMIFS('SEGUIMIENTO DE INVENTARIO'!$L$21:$L1453,'SEGUIMIENTO DE INVENTARIO'!$C$21:$C1453,C955),SUMIFS('LISTA DE INVENTARIO'!$K$22:$K1180,'LISTA DE INVENTARIO'!$C$22:$C1180,C955,$Q$22:$Q1180,$O$9)-SUMIFS('SEGUIMIENTO DE INVENTARIO'!$L$21:$L1453,'SEGUIMIENTO DE INVENTARIO'!$C$21:$C1453,C955)))</f>
        <v/>
      </c>
      <c r="M955" s="106"/>
      <c r="N955" s="130" t="str">
        <f t="shared" si="34"/>
        <v xml:space="preserve"> </v>
      </c>
      <c r="O955" s="129" t="str">
        <f t="shared" si="35"/>
        <v xml:space="preserve"> </v>
      </c>
      <c r="P955" s="107"/>
      <c r="Q955" s="108"/>
      <c r="R955" s="128" t="str">
        <f ca="1"/>
        <v/>
      </c>
      <c r="S955" s="109"/>
    </row>
    <row r="956" spans="2:19" ht="18" customHeight="1">
      <c r="B956" s="104">
        <v>935</v>
      </c>
      <c r="C956" s="228"/>
      <c r="D956" s="228"/>
      <c r="E956" s="228"/>
      <c r="F956" s="228"/>
      <c r="G956" s="228"/>
      <c r="H956" s="228"/>
      <c r="I956" s="228"/>
      <c r="J956" s="108"/>
      <c r="K956" s="108"/>
      <c r="L956" s="128" t="str">
        <f>IF(ISBLANK(C956),"",IF(Q956=$O$9,SUMIFS('LISTA DE INVENTARIO'!$K$22:$K1181,'LISTA DE INVENTARIO'!$C$22:$C1181,C956,$Q$22:$Q1181,$O$9)-SUMIFS('SEGUIMIENTO DE INVENTARIO'!$L$21:$L1454,'SEGUIMIENTO DE INVENTARIO'!$C$21:$C1454,C956),SUMIFS('LISTA DE INVENTARIO'!$K$22:$K1181,'LISTA DE INVENTARIO'!$C$22:$C1181,C956,$Q$22:$Q1181,$O$9)-SUMIFS('SEGUIMIENTO DE INVENTARIO'!$L$21:$L1454,'SEGUIMIENTO DE INVENTARIO'!$C$21:$C1454,C956)))</f>
        <v/>
      </c>
      <c r="M956" s="106"/>
      <c r="N956" s="130" t="str">
        <f t="shared" si="34"/>
        <v xml:space="preserve"> </v>
      </c>
      <c r="O956" s="129" t="str">
        <f t="shared" si="35"/>
        <v xml:space="preserve"> </v>
      </c>
      <c r="P956" s="107"/>
      <c r="Q956" s="108"/>
      <c r="R956" s="128" t="str">
        <f ca="1"/>
        <v/>
      </c>
      <c r="S956" s="109"/>
    </row>
    <row r="957" spans="2:19" ht="18" customHeight="1">
      <c r="B957" s="104">
        <v>936</v>
      </c>
      <c r="C957" s="228"/>
      <c r="D957" s="228"/>
      <c r="E957" s="228"/>
      <c r="F957" s="228"/>
      <c r="G957" s="228"/>
      <c r="H957" s="228"/>
      <c r="I957" s="228"/>
      <c r="J957" s="108"/>
      <c r="K957" s="108"/>
      <c r="L957" s="128" t="str">
        <f>IF(ISBLANK(C957),"",IF(Q957=$O$9,SUMIFS('LISTA DE INVENTARIO'!$K$22:$K1182,'LISTA DE INVENTARIO'!$C$22:$C1182,C957,$Q$22:$Q1182,$O$9)-SUMIFS('SEGUIMIENTO DE INVENTARIO'!$L$21:$L1455,'SEGUIMIENTO DE INVENTARIO'!$C$21:$C1455,C957),SUMIFS('LISTA DE INVENTARIO'!$K$22:$K1182,'LISTA DE INVENTARIO'!$C$22:$C1182,C957,$Q$22:$Q1182,$O$9)-SUMIFS('SEGUIMIENTO DE INVENTARIO'!$L$21:$L1455,'SEGUIMIENTO DE INVENTARIO'!$C$21:$C1455,C957)))</f>
        <v/>
      </c>
      <c r="M957" s="106"/>
      <c r="N957" s="130" t="str">
        <f t="shared" si="34"/>
        <v xml:space="preserve"> </v>
      </c>
      <c r="O957" s="129" t="str">
        <f t="shared" si="35"/>
        <v xml:space="preserve"> </v>
      </c>
      <c r="P957" s="107"/>
      <c r="Q957" s="108"/>
      <c r="R957" s="128" t="str">
        <f ca="1"/>
        <v/>
      </c>
      <c r="S957" s="109"/>
    </row>
    <row r="958" spans="2:19" ht="18" customHeight="1">
      <c r="B958" s="104">
        <v>937</v>
      </c>
      <c r="C958" s="228"/>
      <c r="D958" s="228"/>
      <c r="E958" s="228"/>
      <c r="F958" s="228"/>
      <c r="G958" s="228"/>
      <c r="H958" s="228"/>
      <c r="I958" s="228"/>
      <c r="J958" s="108"/>
      <c r="K958" s="108"/>
      <c r="L958" s="128" t="str">
        <f>IF(ISBLANK(C958),"",IF(Q958=$O$9,SUMIFS('LISTA DE INVENTARIO'!$K$22:$K1183,'LISTA DE INVENTARIO'!$C$22:$C1183,C958,$Q$22:$Q1183,$O$9)-SUMIFS('SEGUIMIENTO DE INVENTARIO'!$L$21:$L1456,'SEGUIMIENTO DE INVENTARIO'!$C$21:$C1456,C958),SUMIFS('LISTA DE INVENTARIO'!$K$22:$K1183,'LISTA DE INVENTARIO'!$C$22:$C1183,C958,$Q$22:$Q1183,$O$9)-SUMIFS('SEGUIMIENTO DE INVENTARIO'!$L$21:$L1456,'SEGUIMIENTO DE INVENTARIO'!$C$21:$C1456,C958)))</f>
        <v/>
      </c>
      <c r="M958" s="106"/>
      <c r="N958" s="130" t="str">
        <f t="shared" si="34"/>
        <v xml:space="preserve"> </v>
      </c>
      <c r="O958" s="129" t="str">
        <f t="shared" si="35"/>
        <v xml:space="preserve"> </v>
      </c>
      <c r="P958" s="107"/>
      <c r="Q958" s="108"/>
      <c r="R958" s="128" t="str">
        <f ca="1"/>
        <v/>
      </c>
      <c r="S958" s="109"/>
    </row>
    <row r="959" spans="2:19" ht="18" customHeight="1">
      <c r="B959" s="104">
        <v>938</v>
      </c>
      <c r="C959" s="228"/>
      <c r="D959" s="228"/>
      <c r="E959" s="228"/>
      <c r="F959" s="228"/>
      <c r="G959" s="228"/>
      <c r="H959" s="228"/>
      <c r="I959" s="228"/>
      <c r="J959" s="108"/>
      <c r="K959" s="108"/>
      <c r="L959" s="128" t="str">
        <f>IF(ISBLANK(C959),"",IF(Q959=$O$9,SUMIFS('LISTA DE INVENTARIO'!$K$22:$K1184,'LISTA DE INVENTARIO'!$C$22:$C1184,C959,$Q$22:$Q1184,$O$9)-SUMIFS('SEGUIMIENTO DE INVENTARIO'!$L$21:$L1457,'SEGUIMIENTO DE INVENTARIO'!$C$21:$C1457,C959),SUMIFS('LISTA DE INVENTARIO'!$K$22:$K1184,'LISTA DE INVENTARIO'!$C$22:$C1184,C959,$Q$22:$Q1184,$O$9)-SUMIFS('SEGUIMIENTO DE INVENTARIO'!$L$21:$L1457,'SEGUIMIENTO DE INVENTARIO'!$C$21:$C1457,C959)))</f>
        <v/>
      </c>
      <c r="M959" s="106"/>
      <c r="N959" s="130" t="str">
        <f t="shared" si="34"/>
        <v xml:space="preserve"> </v>
      </c>
      <c r="O959" s="129" t="str">
        <f t="shared" si="35"/>
        <v xml:space="preserve"> </v>
      </c>
      <c r="P959" s="107"/>
      <c r="Q959" s="108"/>
      <c r="R959" s="128" t="str">
        <f ca="1"/>
        <v/>
      </c>
      <c r="S959" s="109"/>
    </row>
    <row r="960" spans="2:19" ht="18" customHeight="1">
      <c r="B960" s="104">
        <v>939</v>
      </c>
      <c r="C960" s="228"/>
      <c r="D960" s="228"/>
      <c r="E960" s="228"/>
      <c r="F960" s="228"/>
      <c r="G960" s="228"/>
      <c r="H960" s="228"/>
      <c r="I960" s="228"/>
      <c r="J960" s="108"/>
      <c r="K960" s="108"/>
      <c r="L960" s="128" t="str">
        <f>IF(ISBLANK(C960),"",IF(Q960=$O$9,SUMIFS('LISTA DE INVENTARIO'!$K$22:$K1185,'LISTA DE INVENTARIO'!$C$22:$C1185,C960,$Q$22:$Q1185,$O$9)-SUMIFS('SEGUIMIENTO DE INVENTARIO'!$L$21:$L1458,'SEGUIMIENTO DE INVENTARIO'!$C$21:$C1458,C960),SUMIFS('LISTA DE INVENTARIO'!$K$22:$K1185,'LISTA DE INVENTARIO'!$C$22:$C1185,C960,$Q$22:$Q1185,$O$9)-SUMIFS('SEGUIMIENTO DE INVENTARIO'!$L$21:$L1458,'SEGUIMIENTO DE INVENTARIO'!$C$21:$C1458,C960)))</f>
        <v/>
      </c>
      <c r="M960" s="106"/>
      <c r="N960" s="130" t="str">
        <f t="shared" si="34"/>
        <v xml:space="preserve"> </v>
      </c>
      <c r="O960" s="129" t="str">
        <f t="shared" si="35"/>
        <v xml:space="preserve"> </v>
      </c>
      <c r="P960" s="107"/>
      <c r="Q960" s="108"/>
      <c r="R960" s="128" t="str">
        <f ca="1"/>
        <v/>
      </c>
      <c r="S960" s="109"/>
    </row>
    <row r="961" spans="2:19" ht="18" customHeight="1">
      <c r="B961" s="104">
        <v>940</v>
      </c>
      <c r="C961" s="228"/>
      <c r="D961" s="228"/>
      <c r="E961" s="228"/>
      <c r="F961" s="228"/>
      <c r="G961" s="228"/>
      <c r="H961" s="228"/>
      <c r="I961" s="228"/>
      <c r="J961" s="108"/>
      <c r="K961" s="108"/>
      <c r="L961" s="128" t="str">
        <f>IF(ISBLANK(C961),"",IF(Q961=$O$9,SUMIFS('LISTA DE INVENTARIO'!$K$22:$K1186,'LISTA DE INVENTARIO'!$C$22:$C1186,C961,$Q$22:$Q1186,$O$9)-SUMIFS('SEGUIMIENTO DE INVENTARIO'!$L$21:$L1459,'SEGUIMIENTO DE INVENTARIO'!$C$21:$C1459,C961),SUMIFS('LISTA DE INVENTARIO'!$K$22:$K1186,'LISTA DE INVENTARIO'!$C$22:$C1186,C961,$Q$22:$Q1186,$O$9)-SUMIFS('SEGUIMIENTO DE INVENTARIO'!$L$21:$L1459,'SEGUIMIENTO DE INVENTARIO'!$C$21:$C1459,C961)))</f>
        <v/>
      </c>
      <c r="M961" s="106"/>
      <c r="N961" s="130" t="str">
        <f t="shared" si="34"/>
        <v xml:space="preserve"> </v>
      </c>
      <c r="O961" s="129" t="str">
        <f t="shared" si="35"/>
        <v xml:space="preserve"> </v>
      </c>
      <c r="P961" s="107"/>
      <c r="Q961" s="108"/>
      <c r="R961" s="128" t="str">
        <f ca="1"/>
        <v/>
      </c>
      <c r="S961" s="109"/>
    </row>
    <row r="962" spans="2:19" ht="18" customHeight="1">
      <c r="B962" s="104">
        <v>941</v>
      </c>
      <c r="C962" s="228"/>
      <c r="D962" s="228"/>
      <c r="E962" s="228"/>
      <c r="F962" s="228"/>
      <c r="G962" s="228"/>
      <c r="H962" s="228"/>
      <c r="I962" s="228"/>
      <c r="J962" s="108"/>
      <c r="K962" s="108"/>
      <c r="L962" s="128" t="str">
        <f>IF(ISBLANK(C962),"",IF(Q962=$O$9,SUMIFS('LISTA DE INVENTARIO'!$K$22:$K1187,'LISTA DE INVENTARIO'!$C$22:$C1187,C962,$Q$22:$Q1187,$O$9)-SUMIFS('SEGUIMIENTO DE INVENTARIO'!$L$21:$L1460,'SEGUIMIENTO DE INVENTARIO'!$C$21:$C1460,C962),SUMIFS('LISTA DE INVENTARIO'!$K$22:$K1187,'LISTA DE INVENTARIO'!$C$22:$C1187,C962,$Q$22:$Q1187,$O$9)-SUMIFS('SEGUIMIENTO DE INVENTARIO'!$L$21:$L1460,'SEGUIMIENTO DE INVENTARIO'!$C$21:$C1460,C962)))</f>
        <v/>
      </c>
      <c r="M962" s="106"/>
      <c r="N962" s="130" t="str">
        <f t="shared" si="34"/>
        <v xml:space="preserve"> </v>
      </c>
      <c r="O962" s="129" t="str">
        <f t="shared" si="35"/>
        <v xml:space="preserve"> </v>
      </c>
      <c r="P962" s="107"/>
      <c r="Q962" s="108"/>
      <c r="R962" s="128" t="str">
        <f ca="1"/>
        <v/>
      </c>
      <c r="S962" s="109"/>
    </row>
    <row r="963" spans="2:19" ht="18" customHeight="1">
      <c r="B963" s="104">
        <v>942</v>
      </c>
      <c r="C963" s="228"/>
      <c r="D963" s="228"/>
      <c r="E963" s="228"/>
      <c r="F963" s="228"/>
      <c r="G963" s="228"/>
      <c r="H963" s="228"/>
      <c r="I963" s="228"/>
      <c r="J963" s="108"/>
      <c r="K963" s="108"/>
      <c r="L963" s="128" t="str">
        <f>IF(ISBLANK(C963),"",IF(Q963=$O$9,SUMIFS('LISTA DE INVENTARIO'!$K$22:$K1188,'LISTA DE INVENTARIO'!$C$22:$C1188,C963,$Q$22:$Q1188,$O$9)-SUMIFS('SEGUIMIENTO DE INVENTARIO'!$L$21:$L1461,'SEGUIMIENTO DE INVENTARIO'!$C$21:$C1461,C963),SUMIFS('LISTA DE INVENTARIO'!$K$22:$K1188,'LISTA DE INVENTARIO'!$C$22:$C1188,C963,$Q$22:$Q1188,$O$9)-SUMIFS('SEGUIMIENTO DE INVENTARIO'!$L$21:$L1461,'SEGUIMIENTO DE INVENTARIO'!$C$21:$C1461,C963)))</f>
        <v/>
      </c>
      <c r="M963" s="106"/>
      <c r="N963" s="130" t="str">
        <f t="shared" si="34"/>
        <v xml:space="preserve"> </v>
      </c>
      <c r="O963" s="129" t="str">
        <f t="shared" si="35"/>
        <v xml:space="preserve"> </v>
      </c>
      <c r="P963" s="107"/>
      <c r="Q963" s="108"/>
      <c r="R963" s="128" t="str">
        <f ca="1"/>
        <v/>
      </c>
      <c r="S963" s="109"/>
    </row>
    <row r="964" spans="2:19" ht="18" customHeight="1">
      <c r="B964" s="104">
        <v>943</v>
      </c>
      <c r="C964" s="228"/>
      <c r="D964" s="228"/>
      <c r="E964" s="228"/>
      <c r="F964" s="228"/>
      <c r="G964" s="228"/>
      <c r="H964" s="228"/>
      <c r="I964" s="228"/>
      <c r="J964" s="108"/>
      <c r="K964" s="108"/>
      <c r="L964" s="128" t="str">
        <f>IF(ISBLANK(C964),"",IF(Q964=$O$9,SUMIFS('LISTA DE INVENTARIO'!$K$22:$K1189,'LISTA DE INVENTARIO'!$C$22:$C1189,C964,$Q$22:$Q1189,$O$9)-SUMIFS('SEGUIMIENTO DE INVENTARIO'!$L$21:$L1462,'SEGUIMIENTO DE INVENTARIO'!$C$21:$C1462,C964),SUMIFS('LISTA DE INVENTARIO'!$K$22:$K1189,'LISTA DE INVENTARIO'!$C$22:$C1189,C964,$Q$22:$Q1189,$O$9)-SUMIFS('SEGUIMIENTO DE INVENTARIO'!$L$21:$L1462,'SEGUIMIENTO DE INVENTARIO'!$C$21:$C1462,C964)))</f>
        <v/>
      </c>
      <c r="M964" s="106"/>
      <c r="N964" s="130" t="str">
        <f t="shared" si="34"/>
        <v xml:space="preserve"> </v>
      </c>
      <c r="O964" s="129" t="str">
        <f t="shared" si="35"/>
        <v xml:space="preserve"> </v>
      </c>
      <c r="P964" s="107"/>
      <c r="Q964" s="108"/>
      <c r="R964" s="128" t="str">
        <f ca="1"/>
        <v/>
      </c>
      <c r="S964" s="109"/>
    </row>
    <row r="965" spans="2:19" ht="18" customHeight="1">
      <c r="B965" s="104">
        <v>944</v>
      </c>
      <c r="C965" s="228"/>
      <c r="D965" s="228"/>
      <c r="E965" s="228"/>
      <c r="F965" s="228"/>
      <c r="G965" s="228"/>
      <c r="H965" s="228"/>
      <c r="I965" s="228"/>
      <c r="J965" s="108"/>
      <c r="K965" s="108"/>
      <c r="L965" s="128" t="str">
        <f>IF(ISBLANK(C965),"",IF(Q965=$O$9,SUMIFS('LISTA DE INVENTARIO'!$K$22:$K1190,'LISTA DE INVENTARIO'!$C$22:$C1190,C965,$Q$22:$Q1190,$O$9)-SUMIFS('SEGUIMIENTO DE INVENTARIO'!$L$21:$L1463,'SEGUIMIENTO DE INVENTARIO'!$C$21:$C1463,C965),SUMIFS('LISTA DE INVENTARIO'!$K$22:$K1190,'LISTA DE INVENTARIO'!$C$22:$C1190,C965,$Q$22:$Q1190,$O$9)-SUMIFS('SEGUIMIENTO DE INVENTARIO'!$L$21:$L1463,'SEGUIMIENTO DE INVENTARIO'!$C$21:$C1463,C965)))</f>
        <v/>
      </c>
      <c r="M965" s="106"/>
      <c r="N965" s="130" t="str">
        <f t="shared" si="34"/>
        <v xml:space="preserve"> </v>
      </c>
      <c r="O965" s="129" t="str">
        <f t="shared" si="35"/>
        <v xml:space="preserve"> </v>
      </c>
      <c r="P965" s="107"/>
      <c r="Q965" s="108"/>
      <c r="R965" s="128" t="str">
        <f ca="1"/>
        <v/>
      </c>
      <c r="S965" s="109"/>
    </row>
    <row r="966" spans="2:19" ht="18" customHeight="1">
      <c r="B966" s="104">
        <v>945</v>
      </c>
      <c r="C966" s="228"/>
      <c r="D966" s="228"/>
      <c r="E966" s="228"/>
      <c r="F966" s="228"/>
      <c r="G966" s="228"/>
      <c r="H966" s="228"/>
      <c r="I966" s="228"/>
      <c r="J966" s="108"/>
      <c r="K966" s="108"/>
      <c r="L966" s="128" t="str">
        <f>IF(ISBLANK(C966),"",IF(Q966=$O$9,SUMIFS('LISTA DE INVENTARIO'!$K$22:$K1191,'LISTA DE INVENTARIO'!$C$22:$C1191,C966,$Q$22:$Q1191,$O$9)-SUMIFS('SEGUIMIENTO DE INVENTARIO'!$L$21:$L1464,'SEGUIMIENTO DE INVENTARIO'!$C$21:$C1464,C966),SUMIFS('LISTA DE INVENTARIO'!$K$22:$K1191,'LISTA DE INVENTARIO'!$C$22:$C1191,C966,$Q$22:$Q1191,$O$9)-SUMIFS('SEGUIMIENTO DE INVENTARIO'!$L$21:$L1464,'SEGUIMIENTO DE INVENTARIO'!$C$21:$C1464,C966)))</f>
        <v/>
      </c>
      <c r="M966" s="106"/>
      <c r="N966" s="130" t="str">
        <f t="shared" si="34"/>
        <v xml:space="preserve"> </v>
      </c>
      <c r="O966" s="129" t="str">
        <f t="shared" si="35"/>
        <v xml:space="preserve"> </v>
      </c>
      <c r="P966" s="107"/>
      <c r="Q966" s="108"/>
      <c r="R966" s="128" t="str">
        <f ca="1"/>
        <v/>
      </c>
      <c r="S966" s="109"/>
    </row>
    <row r="967" spans="2:19" ht="18" customHeight="1">
      <c r="B967" s="104">
        <v>946</v>
      </c>
      <c r="C967" s="228"/>
      <c r="D967" s="228"/>
      <c r="E967" s="228"/>
      <c r="F967" s="228"/>
      <c r="G967" s="228"/>
      <c r="H967" s="228"/>
      <c r="I967" s="228"/>
      <c r="J967" s="108"/>
      <c r="K967" s="108"/>
      <c r="L967" s="128" t="str">
        <f>IF(ISBLANK(C967),"",IF(Q967=$O$9,SUMIFS('LISTA DE INVENTARIO'!$K$22:$K1192,'LISTA DE INVENTARIO'!$C$22:$C1192,C967,$Q$22:$Q1192,$O$9)-SUMIFS('SEGUIMIENTO DE INVENTARIO'!$L$21:$L1465,'SEGUIMIENTO DE INVENTARIO'!$C$21:$C1465,C967),SUMIFS('LISTA DE INVENTARIO'!$K$22:$K1192,'LISTA DE INVENTARIO'!$C$22:$C1192,C967,$Q$22:$Q1192,$O$9)-SUMIFS('SEGUIMIENTO DE INVENTARIO'!$L$21:$L1465,'SEGUIMIENTO DE INVENTARIO'!$C$21:$C1465,C967)))</f>
        <v/>
      </c>
      <c r="M967" s="106"/>
      <c r="N967" s="130" t="str">
        <f t="shared" si="34"/>
        <v xml:space="preserve"> </v>
      </c>
      <c r="O967" s="129" t="str">
        <f t="shared" si="35"/>
        <v xml:space="preserve"> </v>
      </c>
      <c r="P967" s="107"/>
      <c r="Q967" s="108"/>
      <c r="R967" s="128" t="str">
        <f ca="1"/>
        <v/>
      </c>
      <c r="S967" s="109"/>
    </row>
    <row r="968" spans="2:19" ht="18" customHeight="1">
      <c r="B968" s="104">
        <v>947</v>
      </c>
      <c r="C968" s="228"/>
      <c r="D968" s="228"/>
      <c r="E968" s="228"/>
      <c r="F968" s="228"/>
      <c r="G968" s="228"/>
      <c r="H968" s="228"/>
      <c r="I968" s="228"/>
      <c r="J968" s="108"/>
      <c r="K968" s="108"/>
      <c r="L968" s="128" t="str">
        <f>IF(ISBLANK(C968),"",IF(Q968=$O$9,SUMIFS('LISTA DE INVENTARIO'!$K$22:$K1193,'LISTA DE INVENTARIO'!$C$22:$C1193,C968,$Q$22:$Q1193,$O$9)-SUMIFS('SEGUIMIENTO DE INVENTARIO'!$L$21:$L1466,'SEGUIMIENTO DE INVENTARIO'!$C$21:$C1466,C968),SUMIFS('LISTA DE INVENTARIO'!$K$22:$K1193,'LISTA DE INVENTARIO'!$C$22:$C1193,C968,$Q$22:$Q1193,$O$9)-SUMIFS('SEGUIMIENTO DE INVENTARIO'!$L$21:$L1466,'SEGUIMIENTO DE INVENTARIO'!$C$21:$C1466,C968)))</f>
        <v/>
      </c>
      <c r="M968" s="106"/>
      <c r="N968" s="130" t="str">
        <f t="shared" si="34"/>
        <v xml:space="preserve"> </v>
      </c>
      <c r="O968" s="129" t="str">
        <f t="shared" si="35"/>
        <v xml:space="preserve"> </v>
      </c>
      <c r="P968" s="107"/>
      <c r="Q968" s="108"/>
      <c r="R968" s="128" t="str">
        <f ca="1"/>
        <v/>
      </c>
      <c r="S968" s="109"/>
    </row>
    <row r="969" spans="2:19" ht="18" customHeight="1">
      <c r="B969" s="104">
        <v>948</v>
      </c>
      <c r="C969" s="228"/>
      <c r="D969" s="228"/>
      <c r="E969" s="228"/>
      <c r="F969" s="228"/>
      <c r="G969" s="228"/>
      <c r="H969" s="228"/>
      <c r="I969" s="228"/>
      <c r="J969" s="108"/>
      <c r="K969" s="108"/>
      <c r="L969" s="128" t="str">
        <f>IF(ISBLANK(C969),"",IF(Q969=$O$9,SUMIFS('LISTA DE INVENTARIO'!$K$22:$K1194,'LISTA DE INVENTARIO'!$C$22:$C1194,C969,$Q$22:$Q1194,$O$9)-SUMIFS('SEGUIMIENTO DE INVENTARIO'!$L$21:$L1467,'SEGUIMIENTO DE INVENTARIO'!$C$21:$C1467,C969),SUMIFS('LISTA DE INVENTARIO'!$K$22:$K1194,'LISTA DE INVENTARIO'!$C$22:$C1194,C969,$Q$22:$Q1194,$O$9)-SUMIFS('SEGUIMIENTO DE INVENTARIO'!$L$21:$L1467,'SEGUIMIENTO DE INVENTARIO'!$C$21:$C1467,C969)))</f>
        <v/>
      </c>
      <c r="M969" s="106"/>
      <c r="N969" s="130" t="str">
        <f t="shared" si="34"/>
        <v xml:space="preserve"> </v>
      </c>
      <c r="O969" s="129" t="str">
        <f t="shared" si="35"/>
        <v xml:space="preserve"> </v>
      </c>
      <c r="P969" s="107"/>
      <c r="Q969" s="108"/>
      <c r="R969" s="128" t="str">
        <f ca="1"/>
        <v/>
      </c>
      <c r="S969" s="109"/>
    </row>
    <row r="970" spans="2:19" ht="18" customHeight="1">
      <c r="B970" s="104">
        <v>949</v>
      </c>
      <c r="C970" s="228"/>
      <c r="D970" s="228"/>
      <c r="E970" s="228"/>
      <c r="F970" s="228"/>
      <c r="G970" s="228"/>
      <c r="H970" s="228"/>
      <c r="I970" s="228"/>
      <c r="J970" s="108"/>
      <c r="K970" s="108"/>
      <c r="L970" s="128" t="str">
        <f>IF(ISBLANK(C970),"",IF(Q970=$O$9,SUMIFS('LISTA DE INVENTARIO'!$K$22:$K1195,'LISTA DE INVENTARIO'!$C$22:$C1195,C970,$Q$22:$Q1195,$O$9)-SUMIFS('SEGUIMIENTO DE INVENTARIO'!$L$21:$L1468,'SEGUIMIENTO DE INVENTARIO'!$C$21:$C1468,C970),SUMIFS('LISTA DE INVENTARIO'!$K$22:$K1195,'LISTA DE INVENTARIO'!$C$22:$C1195,C970,$Q$22:$Q1195,$O$9)-SUMIFS('SEGUIMIENTO DE INVENTARIO'!$L$21:$L1468,'SEGUIMIENTO DE INVENTARIO'!$C$21:$C1468,C970)))</f>
        <v/>
      </c>
      <c r="M970" s="106"/>
      <c r="N970" s="130" t="str">
        <f t="shared" si="34"/>
        <v xml:space="preserve"> </v>
      </c>
      <c r="O970" s="129" t="str">
        <f t="shared" si="35"/>
        <v xml:space="preserve"> </v>
      </c>
      <c r="P970" s="107"/>
      <c r="Q970" s="108"/>
      <c r="R970" s="128" t="str">
        <f ca="1"/>
        <v/>
      </c>
      <c r="S970" s="109"/>
    </row>
    <row r="971" spans="2:19" ht="18" customHeight="1">
      <c r="B971" s="104">
        <v>950</v>
      </c>
      <c r="C971" s="228"/>
      <c r="D971" s="228"/>
      <c r="E971" s="228"/>
      <c r="F971" s="228"/>
      <c r="G971" s="228"/>
      <c r="H971" s="228"/>
      <c r="I971" s="228"/>
      <c r="J971" s="108"/>
      <c r="K971" s="108"/>
      <c r="L971" s="128" t="str">
        <f>IF(ISBLANK(C971),"",IF(Q971=$O$9,SUMIFS('LISTA DE INVENTARIO'!$K$22:$K1196,'LISTA DE INVENTARIO'!$C$22:$C1196,C971,$Q$22:$Q1196,$O$9)-SUMIFS('SEGUIMIENTO DE INVENTARIO'!$L$21:$L1469,'SEGUIMIENTO DE INVENTARIO'!$C$21:$C1469,C971),SUMIFS('LISTA DE INVENTARIO'!$K$22:$K1196,'LISTA DE INVENTARIO'!$C$22:$C1196,C971,$Q$22:$Q1196,$O$9)-SUMIFS('SEGUIMIENTO DE INVENTARIO'!$L$21:$L1469,'SEGUIMIENTO DE INVENTARIO'!$C$21:$C1469,C971)))</f>
        <v/>
      </c>
      <c r="M971" s="106"/>
      <c r="N971" s="130" t="str">
        <f t="shared" si="34"/>
        <v xml:space="preserve"> </v>
      </c>
      <c r="O971" s="129" t="str">
        <f t="shared" si="35"/>
        <v xml:space="preserve"> </v>
      </c>
      <c r="P971" s="107"/>
      <c r="Q971" s="108"/>
      <c r="R971" s="128" t="str">
        <f ca="1"/>
        <v/>
      </c>
      <c r="S971" s="109"/>
    </row>
    <row r="972" spans="2:19" ht="18" customHeight="1">
      <c r="B972" s="104">
        <v>951</v>
      </c>
      <c r="C972" s="228"/>
      <c r="D972" s="228"/>
      <c r="E972" s="228"/>
      <c r="F972" s="228"/>
      <c r="G972" s="228"/>
      <c r="H972" s="228"/>
      <c r="I972" s="228"/>
      <c r="J972" s="108"/>
      <c r="K972" s="108"/>
      <c r="L972" s="128" t="str">
        <f>IF(ISBLANK(C972),"",IF(Q972=$O$9,SUMIFS('LISTA DE INVENTARIO'!$K$22:$K1197,'LISTA DE INVENTARIO'!$C$22:$C1197,C972,$Q$22:$Q1197,$O$9)-SUMIFS('SEGUIMIENTO DE INVENTARIO'!$L$21:$L1470,'SEGUIMIENTO DE INVENTARIO'!$C$21:$C1470,C972),SUMIFS('LISTA DE INVENTARIO'!$K$22:$K1197,'LISTA DE INVENTARIO'!$C$22:$C1197,C972,$Q$22:$Q1197,$O$9)-SUMIFS('SEGUIMIENTO DE INVENTARIO'!$L$21:$L1470,'SEGUIMIENTO DE INVENTARIO'!$C$21:$C1470,C972)))</f>
        <v/>
      </c>
      <c r="M972" s="106"/>
      <c r="N972" s="130" t="str">
        <f t="shared" si="34"/>
        <v xml:space="preserve"> </v>
      </c>
      <c r="O972" s="129" t="str">
        <f t="shared" si="35"/>
        <v xml:space="preserve"> </v>
      </c>
      <c r="P972" s="107"/>
      <c r="Q972" s="108"/>
      <c r="R972" s="128" t="str">
        <f ca="1"/>
        <v/>
      </c>
      <c r="S972" s="109"/>
    </row>
    <row r="973" spans="2:19" ht="18" customHeight="1">
      <c r="B973" s="104">
        <v>952</v>
      </c>
      <c r="C973" s="228"/>
      <c r="D973" s="228"/>
      <c r="E973" s="228"/>
      <c r="F973" s="228"/>
      <c r="G973" s="228"/>
      <c r="H973" s="228"/>
      <c r="I973" s="228"/>
      <c r="J973" s="108"/>
      <c r="K973" s="108"/>
      <c r="L973" s="128" t="str">
        <f>IF(ISBLANK(C973),"",IF(Q973=$O$9,SUMIFS('LISTA DE INVENTARIO'!$K$22:$K1198,'LISTA DE INVENTARIO'!$C$22:$C1198,C973,$Q$22:$Q1198,$O$9)-SUMIFS('SEGUIMIENTO DE INVENTARIO'!$L$21:$L1471,'SEGUIMIENTO DE INVENTARIO'!$C$21:$C1471,C973),SUMIFS('LISTA DE INVENTARIO'!$K$22:$K1198,'LISTA DE INVENTARIO'!$C$22:$C1198,C973,$Q$22:$Q1198,$O$9)-SUMIFS('SEGUIMIENTO DE INVENTARIO'!$L$21:$L1471,'SEGUIMIENTO DE INVENTARIO'!$C$21:$C1471,C973)))</f>
        <v/>
      </c>
      <c r="M973" s="106"/>
      <c r="N973" s="130" t="str">
        <f t="shared" si="34"/>
        <v xml:space="preserve"> </v>
      </c>
      <c r="O973" s="129" t="str">
        <f t="shared" si="35"/>
        <v xml:space="preserve"> </v>
      </c>
      <c r="P973" s="107"/>
      <c r="Q973" s="108"/>
      <c r="R973" s="128" t="str">
        <f ca="1"/>
        <v/>
      </c>
      <c r="S973" s="109"/>
    </row>
    <row r="974" spans="2:19" ht="18" customHeight="1">
      <c r="B974" s="104">
        <v>953</v>
      </c>
      <c r="C974" s="228"/>
      <c r="D974" s="228"/>
      <c r="E974" s="228"/>
      <c r="F974" s="228"/>
      <c r="G974" s="228"/>
      <c r="H974" s="228"/>
      <c r="I974" s="228"/>
      <c r="J974" s="108"/>
      <c r="K974" s="108"/>
      <c r="L974" s="128" t="str">
        <f>IF(ISBLANK(C974),"",IF(Q974=$O$9,SUMIFS('LISTA DE INVENTARIO'!$K$22:$K1199,'LISTA DE INVENTARIO'!$C$22:$C1199,C974,$Q$22:$Q1199,$O$9)-SUMIFS('SEGUIMIENTO DE INVENTARIO'!$L$21:$L1472,'SEGUIMIENTO DE INVENTARIO'!$C$21:$C1472,C974),SUMIFS('LISTA DE INVENTARIO'!$K$22:$K1199,'LISTA DE INVENTARIO'!$C$22:$C1199,C974,$Q$22:$Q1199,$O$9)-SUMIFS('SEGUIMIENTO DE INVENTARIO'!$L$21:$L1472,'SEGUIMIENTO DE INVENTARIO'!$C$21:$C1472,C974)))</f>
        <v/>
      </c>
      <c r="M974" s="106"/>
      <c r="N974" s="130" t="str">
        <f t="shared" si="34"/>
        <v xml:space="preserve"> </v>
      </c>
      <c r="O974" s="129" t="str">
        <f t="shared" si="35"/>
        <v xml:space="preserve"> </v>
      </c>
      <c r="P974" s="107"/>
      <c r="Q974" s="108"/>
      <c r="R974" s="128" t="str">
        <f ca="1"/>
        <v/>
      </c>
      <c r="S974" s="109"/>
    </row>
    <row r="975" spans="2:19" ht="18" customHeight="1">
      <c r="B975" s="104">
        <v>954</v>
      </c>
      <c r="C975" s="228"/>
      <c r="D975" s="228"/>
      <c r="E975" s="228"/>
      <c r="F975" s="228"/>
      <c r="G975" s="228"/>
      <c r="H975" s="228"/>
      <c r="I975" s="228"/>
      <c r="J975" s="108"/>
      <c r="K975" s="108"/>
      <c r="L975" s="128" t="str">
        <f>IF(ISBLANK(C975),"",IF(Q975=$O$9,SUMIFS('LISTA DE INVENTARIO'!$K$22:$K1200,'LISTA DE INVENTARIO'!$C$22:$C1200,C975,$Q$22:$Q1200,$O$9)-SUMIFS('SEGUIMIENTO DE INVENTARIO'!$L$21:$L1473,'SEGUIMIENTO DE INVENTARIO'!$C$21:$C1473,C975),SUMIFS('LISTA DE INVENTARIO'!$K$22:$K1200,'LISTA DE INVENTARIO'!$C$22:$C1200,C975,$Q$22:$Q1200,$O$9)-SUMIFS('SEGUIMIENTO DE INVENTARIO'!$L$21:$L1473,'SEGUIMIENTO DE INVENTARIO'!$C$21:$C1473,C975)))</f>
        <v/>
      </c>
      <c r="M975" s="106"/>
      <c r="N975" s="130" t="str">
        <f t="shared" si="34"/>
        <v xml:space="preserve"> </v>
      </c>
      <c r="O975" s="129" t="str">
        <f t="shared" si="35"/>
        <v xml:space="preserve"> </v>
      </c>
      <c r="P975" s="107"/>
      <c r="Q975" s="108"/>
      <c r="R975" s="128" t="str">
        <f ca="1"/>
        <v/>
      </c>
      <c r="S975" s="109"/>
    </row>
    <row r="976" spans="2:19" ht="18" customHeight="1">
      <c r="B976" s="104">
        <v>955</v>
      </c>
      <c r="C976" s="228"/>
      <c r="D976" s="228"/>
      <c r="E976" s="228"/>
      <c r="F976" s="228"/>
      <c r="G976" s="228"/>
      <c r="H976" s="228"/>
      <c r="I976" s="228"/>
      <c r="J976" s="108"/>
      <c r="K976" s="108"/>
      <c r="L976" s="128" t="str">
        <f>IF(ISBLANK(C976),"",IF(Q976=$O$9,SUMIFS('LISTA DE INVENTARIO'!$K$22:$K1201,'LISTA DE INVENTARIO'!$C$22:$C1201,C976,$Q$22:$Q1201,$O$9)-SUMIFS('SEGUIMIENTO DE INVENTARIO'!$L$21:$L1474,'SEGUIMIENTO DE INVENTARIO'!$C$21:$C1474,C976),SUMIFS('LISTA DE INVENTARIO'!$K$22:$K1201,'LISTA DE INVENTARIO'!$C$22:$C1201,C976,$Q$22:$Q1201,$O$9)-SUMIFS('SEGUIMIENTO DE INVENTARIO'!$L$21:$L1474,'SEGUIMIENTO DE INVENTARIO'!$C$21:$C1474,C976)))</f>
        <v/>
      </c>
      <c r="M976" s="106"/>
      <c r="N976" s="130" t="str">
        <f t="shared" si="34"/>
        <v xml:space="preserve"> </v>
      </c>
      <c r="O976" s="129" t="str">
        <f t="shared" si="35"/>
        <v xml:space="preserve"> </v>
      </c>
      <c r="P976" s="107"/>
      <c r="Q976" s="108"/>
      <c r="R976" s="128" t="str">
        <f ca="1"/>
        <v/>
      </c>
      <c r="S976" s="109"/>
    </row>
    <row r="977" spans="2:19" ht="18" customHeight="1">
      <c r="B977" s="104">
        <v>956</v>
      </c>
      <c r="C977" s="228"/>
      <c r="D977" s="228"/>
      <c r="E977" s="228"/>
      <c r="F977" s="228"/>
      <c r="G977" s="228"/>
      <c r="H977" s="228"/>
      <c r="I977" s="228"/>
      <c r="J977" s="108"/>
      <c r="K977" s="108"/>
      <c r="L977" s="128" t="str">
        <f>IF(ISBLANK(C977),"",IF(Q977=$O$9,SUMIFS('LISTA DE INVENTARIO'!$K$22:$K1202,'LISTA DE INVENTARIO'!$C$22:$C1202,C977,$Q$22:$Q1202,$O$9)-SUMIFS('SEGUIMIENTO DE INVENTARIO'!$L$21:$L1475,'SEGUIMIENTO DE INVENTARIO'!$C$21:$C1475,C977),SUMIFS('LISTA DE INVENTARIO'!$K$22:$K1202,'LISTA DE INVENTARIO'!$C$22:$C1202,C977,$Q$22:$Q1202,$O$9)-SUMIFS('SEGUIMIENTO DE INVENTARIO'!$L$21:$L1475,'SEGUIMIENTO DE INVENTARIO'!$C$21:$C1475,C977)))</f>
        <v/>
      </c>
      <c r="M977" s="106"/>
      <c r="N977" s="130" t="str">
        <f t="shared" si="34"/>
        <v xml:space="preserve"> </v>
      </c>
      <c r="O977" s="129" t="str">
        <f t="shared" si="35"/>
        <v xml:space="preserve"> </v>
      </c>
      <c r="P977" s="107"/>
      <c r="Q977" s="108"/>
      <c r="R977" s="128" t="str">
        <f ca="1"/>
        <v/>
      </c>
      <c r="S977" s="109"/>
    </row>
    <row r="978" spans="2:19" ht="18" customHeight="1">
      <c r="B978" s="104">
        <v>957</v>
      </c>
      <c r="C978" s="228"/>
      <c r="D978" s="228"/>
      <c r="E978" s="228"/>
      <c r="F978" s="228"/>
      <c r="G978" s="228"/>
      <c r="H978" s="228"/>
      <c r="I978" s="228"/>
      <c r="J978" s="108"/>
      <c r="K978" s="108"/>
      <c r="L978" s="128" t="str">
        <f>IF(ISBLANK(C978),"",IF(Q978=$O$9,SUMIFS('LISTA DE INVENTARIO'!$K$22:$K1203,'LISTA DE INVENTARIO'!$C$22:$C1203,C978,$Q$22:$Q1203,$O$9)-SUMIFS('SEGUIMIENTO DE INVENTARIO'!$L$21:$L1476,'SEGUIMIENTO DE INVENTARIO'!$C$21:$C1476,C978),SUMIFS('LISTA DE INVENTARIO'!$K$22:$K1203,'LISTA DE INVENTARIO'!$C$22:$C1203,C978,$Q$22:$Q1203,$O$9)-SUMIFS('SEGUIMIENTO DE INVENTARIO'!$L$21:$L1476,'SEGUIMIENTO DE INVENTARIO'!$C$21:$C1476,C978)))</f>
        <v/>
      </c>
      <c r="M978" s="106"/>
      <c r="N978" s="130" t="str">
        <f t="shared" si="34"/>
        <v xml:space="preserve"> </v>
      </c>
      <c r="O978" s="129" t="str">
        <f t="shared" si="35"/>
        <v xml:space="preserve"> </v>
      </c>
      <c r="P978" s="107"/>
      <c r="Q978" s="108"/>
      <c r="R978" s="128" t="str">
        <f ca="1"/>
        <v/>
      </c>
      <c r="S978" s="109"/>
    </row>
    <row r="979" spans="2:19" ht="18" customHeight="1">
      <c r="B979" s="104">
        <v>958</v>
      </c>
      <c r="C979" s="228"/>
      <c r="D979" s="228"/>
      <c r="E979" s="228"/>
      <c r="F979" s="228"/>
      <c r="G979" s="228"/>
      <c r="H979" s="228"/>
      <c r="I979" s="228"/>
      <c r="J979" s="108"/>
      <c r="K979" s="108"/>
      <c r="L979" s="128" t="str">
        <f>IF(ISBLANK(C979),"",IF(Q979=$O$9,SUMIFS('LISTA DE INVENTARIO'!$K$22:$K1204,'LISTA DE INVENTARIO'!$C$22:$C1204,C979,$Q$22:$Q1204,$O$9)-SUMIFS('SEGUIMIENTO DE INVENTARIO'!$L$21:$L1477,'SEGUIMIENTO DE INVENTARIO'!$C$21:$C1477,C979),SUMIFS('LISTA DE INVENTARIO'!$K$22:$K1204,'LISTA DE INVENTARIO'!$C$22:$C1204,C979,$Q$22:$Q1204,$O$9)-SUMIFS('SEGUIMIENTO DE INVENTARIO'!$L$21:$L1477,'SEGUIMIENTO DE INVENTARIO'!$C$21:$C1477,C979)))</f>
        <v/>
      </c>
      <c r="M979" s="106"/>
      <c r="N979" s="130" t="str">
        <f t="shared" si="34"/>
        <v xml:space="preserve"> </v>
      </c>
      <c r="O979" s="129" t="str">
        <f t="shared" si="35"/>
        <v xml:space="preserve"> </v>
      </c>
      <c r="P979" s="107"/>
      <c r="Q979" s="108"/>
      <c r="R979" s="128" t="str">
        <f ca="1"/>
        <v/>
      </c>
      <c r="S979" s="109"/>
    </row>
    <row r="980" spans="2:19" ht="18" customHeight="1">
      <c r="B980" s="104">
        <v>959</v>
      </c>
      <c r="C980" s="228"/>
      <c r="D980" s="228"/>
      <c r="E980" s="228"/>
      <c r="F980" s="228"/>
      <c r="G980" s="228"/>
      <c r="H980" s="228"/>
      <c r="I980" s="228"/>
      <c r="J980" s="108"/>
      <c r="K980" s="108"/>
      <c r="L980" s="128" t="str">
        <f>IF(ISBLANK(C980),"",IF(Q980=$O$9,SUMIFS('LISTA DE INVENTARIO'!$K$22:$K1205,'LISTA DE INVENTARIO'!$C$22:$C1205,C980,$Q$22:$Q1205,$O$9)-SUMIFS('SEGUIMIENTO DE INVENTARIO'!$L$21:$L1478,'SEGUIMIENTO DE INVENTARIO'!$C$21:$C1478,C980),SUMIFS('LISTA DE INVENTARIO'!$K$22:$K1205,'LISTA DE INVENTARIO'!$C$22:$C1205,C980,$Q$22:$Q1205,$O$9)-SUMIFS('SEGUIMIENTO DE INVENTARIO'!$L$21:$L1478,'SEGUIMIENTO DE INVENTARIO'!$C$21:$C1478,C980)))</f>
        <v/>
      </c>
      <c r="M980" s="106"/>
      <c r="N980" s="130" t="str">
        <f t="shared" si="34"/>
        <v xml:space="preserve"> </v>
      </c>
      <c r="O980" s="129" t="str">
        <f t="shared" si="35"/>
        <v xml:space="preserve"> </v>
      </c>
      <c r="P980" s="107"/>
      <c r="Q980" s="108"/>
      <c r="R980" s="128" t="str">
        <f ca="1"/>
        <v/>
      </c>
      <c r="S980" s="109"/>
    </row>
    <row r="981" spans="2:19" ht="18" customHeight="1">
      <c r="B981" s="104">
        <v>960</v>
      </c>
      <c r="C981" s="228"/>
      <c r="D981" s="228"/>
      <c r="E981" s="228"/>
      <c r="F981" s="228"/>
      <c r="G981" s="228"/>
      <c r="H981" s="228"/>
      <c r="I981" s="228"/>
      <c r="J981" s="108"/>
      <c r="K981" s="108"/>
      <c r="L981" s="128" t="str">
        <f>IF(ISBLANK(C981),"",IF(Q981=$O$9,SUMIFS('LISTA DE INVENTARIO'!$K$22:$K1206,'LISTA DE INVENTARIO'!$C$22:$C1206,C981,$Q$22:$Q1206,$O$9)-SUMIFS('SEGUIMIENTO DE INVENTARIO'!$L$21:$L1479,'SEGUIMIENTO DE INVENTARIO'!$C$21:$C1479,C981),SUMIFS('LISTA DE INVENTARIO'!$K$22:$K1206,'LISTA DE INVENTARIO'!$C$22:$C1206,C981,$Q$22:$Q1206,$O$9)-SUMIFS('SEGUIMIENTO DE INVENTARIO'!$L$21:$L1479,'SEGUIMIENTO DE INVENTARIO'!$C$21:$C1479,C981)))</f>
        <v/>
      </c>
      <c r="M981" s="106"/>
      <c r="N981" s="130" t="str">
        <f t="shared" si="34"/>
        <v xml:space="preserve"> </v>
      </c>
      <c r="O981" s="129" t="str">
        <f t="shared" si="35"/>
        <v xml:space="preserve"> </v>
      </c>
      <c r="P981" s="107"/>
      <c r="Q981" s="108"/>
      <c r="R981" s="128" t="str">
        <f ca="1"/>
        <v/>
      </c>
      <c r="S981" s="109"/>
    </row>
    <row r="982" spans="2:19" ht="18" customHeight="1">
      <c r="B982" s="104">
        <v>961</v>
      </c>
      <c r="C982" s="228"/>
      <c r="D982" s="228"/>
      <c r="E982" s="228"/>
      <c r="F982" s="228"/>
      <c r="G982" s="228"/>
      <c r="H982" s="228"/>
      <c r="I982" s="228"/>
      <c r="J982" s="108"/>
      <c r="K982" s="108"/>
      <c r="L982" s="128" t="str">
        <f>IF(ISBLANK(C982),"",IF(Q982=$O$9,SUMIFS('LISTA DE INVENTARIO'!$K$22:$K1207,'LISTA DE INVENTARIO'!$C$22:$C1207,C982,$Q$22:$Q1207,$O$9)-SUMIFS('SEGUIMIENTO DE INVENTARIO'!$L$21:$L1480,'SEGUIMIENTO DE INVENTARIO'!$C$21:$C1480,C982),SUMIFS('LISTA DE INVENTARIO'!$K$22:$K1207,'LISTA DE INVENTARIO'!$C$22:$C1207,C982,$Q$22:$Q1207,$O$9)-SUMIFS('SEGUIMIENTO DE INVENTARIO'!$L$21:$L1480,'SEGUIMIENTO DE INVENTARIO'!$C$21:$C1480,C982)))</f>
        <v/>
      </c>
      <c r="M982" s="106"/>
      <c r="N982" s="130" t="str">
        <f t="shared" si="34"/>
        <v xml:space="preserve"> </v>
      </c>
      <c r="O982" s="129" t="str">
        <f t="shared" si="35"/>
        <v xml:space="preserve"> </v>
      </c>
      <c r="P982" s="107"/>
      <c r="Q982" s="108"/>
      <c r="R982" s="128" t="str">
        <f ca="1"/>
        <v/>
      </c>
      <c r="S982" s="109"/>
    </row>
    <row r="983" spans="2:19" ht="18" customHeight="1">
      <c r="B983" s="104">
        <v>962</v>
      </c>
      <c r="C983" s="228"/>
      <c r="D983" s="228"/>
      <c r="E983" s="228"/>
      <c r="F983" s="228"/>
      <c r="G983" s="228"/>
      <c r="H983" s="228"/>
      <c r="I983" s="228"/>
      <c r="J983" s="108"/>
      <c r="K983" s="108"/>
      <c r="L983" s="128" t="str">
        <f>IF(ISBLANK(C983),"",IF(Q983=$O$9,SUMIFS('LISTA DE INVENTARIO'!$K$22:$K1208,'LISTA DE INVENTARIO'!$C$22:$C1208,C983,$Q$22:$Q1208,$O$9)-SUMIFS('SEGUIMIENTO DE INVENTARIO'!$L$21:$L1481,'SEGUIMIENTO DE INVENTARIO'!$C$21:$C1481,C983),SUMIFS('LISTA DE INVENTARIO'!$K$22:$K1208,'LISTA DE INVENTARIO'!$C$22:$C1208,C983,$Q$22:$Q1208,$O$9)-SUMIFS('SEGUIMIENTO DE INVENTARIO'!$L$21:$L1481,'SEGUIMIENTO DE INVENTARIO'!$C$21:$C1481,C983)))</f>
        <v/>
      </c>
      <c r="M983" s="106"/>
      <c r="N983" s="130" t="str">
        <f t="shared" si="34"/>
        <v xml:space="preserve"> </v>
      </c>
      <c r="O983" s="129" t="str">
        <f t="shared" si="35"/>
        <v xml:space="preserve"> </v>
      </c>
      <c r="P983" s="107"/>
      <c r="Q983" s="108"/>
      <c r="R983" s="128" t="str">
        <f ca="1"/>
        <v/>
      </c>
      <c r="S983" s="109"/>
    </row>
    <row r="984" spans="2:19" ht="18" customHeight="1">
      <c r="B984" s="104">
        <v>963</v>
      </c>
      <c r="C984" s="228"/>
      <c r="D984" s="228"/>
      <c r="E984" s="228"/>
      <c r="F984" s="228"/>
      <c r="G984" s="228"/>
      <c r="H984" s="228"/>
      <c r="I984" s="228"/>
      <c r="J984" s="108"/>
      <c r="K984" s="108"/>
      <c r="L984" s="128" t="str">
        <f>IF(ISBLANK(C984),"",IF(Q984=$O$9,SUMIFS('LISTA DE INVENTARIO'!$K$22:$K1209,'LISTA DE INVENTARIO'!$C$22:$C1209,C984,$Q$22:$Q1209,$O$9)-SUMIFS('SEGUIMIENTO DE INVENTARIO'!$L$21:$L1482,'SEGUIMIENTO DE INVENTARIO'!$C$21:$C1482,C984),SUMIFS('LISTA DE INVENTARIO'!$K$22:$K1209,'LISTA DE INVENTARIO'!$C$22:$C1209,C984,$Q$22:$Q1209,$O$9)-SUMIFS('SEGUIMIENTO DE INVENTARIO'!$L$21:$L1482,'SEGUIMIENTO DE INVENTARIO'!$C$21:$C1482,C984)))</f>
        <v/>
      </c>
      <c r="M984" s="106"/>
      <c r="N984" s="130" t="str">
        <f t="shared" si="34"/>
        <v xml:space="preserve"> </v>
      </c>
      <c r="O984" s="129" t="str">
        <f t="shared" si="35"/>
        <v xml:space="preserve"> </v>
      </c>
      <c r="P984" s="107"/>
      <c r="Q984" s="108"/>
      <c r="R984" s="128" t="str">
        <f ca="1"/>
        <v/>
      </c>
      <c r="S984" s="109"/>
    </row>
    <row r="985" spans="2:19" ht="18" customHeight="1">
      <c r="B985" s="104">
        <v>964</v>
      </c>
      <c r="C985" s="228"/>
      <c r="D985" s="228"/>
      <c r="E985" s="228"/>
      <c r="F985" s="228"/>
      <c r="G985" s="228"/>
      <c r="H985" s="228"/>
      <c r="I985" s="228"/>
      <c r="J985" s="108"/>
      <c r="K985" s="108"/>
      <c r="L985" s="128" t="str">
        <f>IF(ISBLANK(C985),"",IF(Q985=$O$9,SUMIFS('LISTA DE INVENTARIO'!$K$22:$K1210,'LISTA DE INVENTARIO'!$C$22:$C1210,C985,$Q$22:$Q1210,$O$9)-SUMIFS('SEGUIMIENTO DE INVENTARIO'!$L$21:$L1483,'SEGUIMIENTO DE INVENTARIO'!$C$21:$C1483,C985),SUMIFS('LISTA DE INVENTARIO'!$K$22:$K1210,'LISTA DE INVENTARIO'!$C$22:$C1210,C985,$Q$22:$Q1210,$O$9)-SUMIFS('SEGUIMIENTO DE INVENTARIO'!$L$21:$L1483,'SEGUIMIENTO DE INVENTARIO'!$C$21:$C1483,C985)))</f>
        <v/>
      </c>
      <c r="M985" s="106"/>
      <c r="N985" s="130" t="str">
        <f t="shared" si="34"/>
        <v xml:space="preserve"> </v>
      </c>
      <c r="O985" s="129" t="str">
        <f t="shared" si="35"/>
        <v xml:space="preserve"> </v>
      </c>
      <c r="P985" s="107"/>
      <c r="Q985" s="108"/>
      <c r="R985" s="128" t="str">
        <f ca="1"/>
        <v/>
      </c>
      <c r="S985" s="109"/>
    </row>
    <row r="986" spans="2:19" ht="18" customHeight="1">
      <c r="B986" s="104">
        <v>965</v>
      </c>
      <c r="C986" s="228"/>
      <c r="D986" s="228"/>
      <c r="E986" s="228"/>
      <c r="F986" s="228"/>
      <c r="G986" s="228"/>
      <c r="H986" s="228"/>
      <c r="I986" s="228"/>
      <c r="J986" s="108"/>
      <c r="K986" s="108"/>
      <c r="L986" s="128" t="str">
        <f>IF(ISBLANK(C986),"",IF(Q986=$O$9,SUMIFS('LISTA DE INVENTARIO'!$K$22:$K1211,'LISTA DE INVENTARIO'!$C$22:$C1211,C986,$Q$22:$Q1211,$O$9)-SUMIFS('SEGUIMIENTO DE INVENTARIO'!$L$21:$L1484,'SEGUIMIENTO DE INVENTARIO'!$C$21:$C1484,C986),SUMIFS('LISTA DE INVENTARIO'!$K$22:$K1211,'LISTA DE INVENTARIO'!$C$22:$C1211,C986,$Q$22:$Q1211,$O$9)-SUMIFS('SEGUIMIENTO DE INVENTARIO'!$L$21:$L1484,'SEGUIMIENTO DE INVENTARIO'!$C$21:$C1484,C986)))</f>
        <v/>
      </c>
      <c r="M986" s="106"/>
      <c r="N986" s="130" t="str">
        <f t="shared" si="34"/>
        <v xml:space="preserve"> </v>
      </c>
      <c r="O986" s="129" t="str">
        <f t="shared" si="35"/>
        <v xml:space="preserve"> </v>
      </c>
      <c r="P986" s="107"/>
      <c r="Q986" s="108"/>
      <c r="R986" s="128" t="str">
        <f ca="1"/>
        <v/>
      </c>
      <c r="S986" s="109"/>
    </row>
    <row r="987" spans="2:19" ht="18" customHeight="1">
      <c r="B987" s="104">
        <v>966</v>
      </c>
      <c r="C987" s="228"/>
      <c r="D987" s="228"/>
      <c r="E987" s="228"/>
      <c r="F987" s="228"/>
      <c r="G987" s="228"/>
      <c r="H987" s="228"/>
      <c r="I987" s="228"/>
      <c r="J987" s="108"/>
      <c r="K987" s="108"/>
      <c r="L987" s="128" t="str">
        <f>IF(ISBLANK(C987),"",IF(Q987=$O$9,SUMIFS('LISTA DE INVENTARIO'!$K$22:$K1212,'LISTA DE INVENTARIO'!$C$22:$C1212,C987,$Q$22:$Q1212,$O$9)-SUMIFS('SEGUIMIENTO DE INVENTARIO'!$L$21:$L1485,'SEGUIMIENTO DE INVENTARIO'!$C$21:$C1485,C987),SUMIFS('LISTA DE INVENTARIO'!$K$22:$K1212,'LISTA DE INVENTARIO'!$C$22:$C1212,C987,$Q$22:$Q1212,$O$9)-SUMIFS('SEGUIMIENTO DE INVENTARIO'!$L$21:$L1485,'SEGUIMIENTO DE INVENTARIO'!$C$21:$C1485,C987)))</f>
        <v/>
      </c>
      <c r="M987" s="106"/>
      <c r="N987" s="130" t="str">
        <f t="shared" si="34"/>
        <v xml:space="preserve"> </v>
      </c>
      <c r="O987" s="129" t="str">
        <f t="shared" si="35"/>
        <v xml:space="preserve"> </v>
      </c>
      <c r="P987" s="107"/>
      <c r="Q987" s="108"/>
      <c r="R987" s="128" t="str">
        <f ca="1"/>
        <v/>
      </c>
      <c r="S987" s="109"/>
    </row>
    <row r="988" spans="2:19" ht="18" customHeight="1">
      <c r="B988" s="104">
        <v>967</v>
      </c>
      <c r="C988" s="228"/>
      <c r="D988" s="228"/>
      <c r="E988" s="228"/>
      <c r="F988" s="228"/>
      <c r="G988" s="228"/>
      <c r="H988" s="228"/>
      <c r="I988" s="228"/>
      <c r="J988" s="108"/>
      <c r="K988" s="108"/>
      <c r="L988" s="128" t="str">
        <f>IF(ISBLANK(C988),"",IF(Q988=$O$9,SUMIFS('LISTA DE INVENTARIO'!$K$22:$K1213,'LISTA DE INVENTARIO'!$C$22:$C1213,C988,$Q$22:$Q1213,$O$9)-SUMIFS('SEGUIMIENTO DE INVENTARIO'!$L$21:$L1486,'SEGUIMIENTO DE INVENTARIO'!$C$21:$C1486,C988),SUMIFS('LISTA DE INVENTARIO'!$K$22:$K1213,'LISTA DE INVENTARIO'!$C$22:$C1213,C988,$Q$22:$Q1213,$O$9)-SUMIFS('SEGUIMIENTO DE INVENTARIO'!$L$21:$L1486,'SEGUIMIENTO DE INVENTARIO'!$C$21:$C1486,C988)))</f>
        <v/>
      </c>
      <c r="M988" s="106"/>
      <c r="N988" s="130" t="str">
        <f t="shared" si="34"/>
        <v xml:space="preserve"> </v>
      </c>
      <c r="O988" s="129" t="str">
        <f t="shared" si="35"/>
        <v xml:space="preserve"> </v>
      </c>
      <c r="P988" s="107"/>
      <c r="Q988" s="108"/>
      <c r="R988" s="128" t="str">
        <f ca="1"/>
        <v/>
      </c>
      <c r="S988" s="109"/>
    </row>
    <row r="989" spans="2:19" ht="18" customHeight="1">
      <c r="B989" s="104">
        <v>968</v>
      </c>
      <c r="C989" s="228"/>
      <c r="D989" s="228"/>
      <c r="E989" s="228"/>
      <c r="F989" s="228"/>
      <c r="G989" s="228"/>
      <c r="H989" s="228"/>
      <c r="I989" s="228"/>
      <c r="J989" s="108"/>
      <c r="K989" s="108"/>
      <c r="L989" s="128" t="str">
        <f>IF(ISBLANK(C989),"",IF(Q989=$O$9,SUMIFS('LISTA DE INVENTARIO'!$K$22:$K1214,'LISTA DE INVENTARIO'!$C$22:$C1214,C989,$Q$22:$Q1214,$O$9)-SUMIFS('SEGUIMIENTO DE INVENTARIO'!$L$21:$L1487,'SEGUIMIENTO DE INVENTARIO'!$C$21:$C1487,C989),SUMIFS('LISTA DE INVENTARIO'!$K$22:$K1214,'LISTA DE INVENTARIO'!$C$22:$C1214,C989,$Q$22:$Q1214,$O$9)-SUMIFS('SEGUIMIENTO DE INVENTARIO'!$L$21:$L1487,'SEGUIMIENTO DE INVENTARIO'!$C$21:$C1487,C989)))</f>
        <v/>
      </c>
      <c r="M989" s="106"/>
      <c r="N989" s="130" t="str">
        <f t="shared" si="34"/>
        <v xml:space="preserve"> </v>
      </c>
      <c r="O989" s="129" t="str">
        <f t="shared" si="35"/>
        <v xml:space="preserve"> </v>
      </c>
      <c r="P989" s="107"/>
      <c r="Q989" s="108"/>
      <c r="R989" s="128" t="str">
        <f ca="1"/>
        <v/>
      </c>
      <c r="S989" s="109"/>
    </row>
    <row r="990" spans="2:19" ht="18" customHeight="1">
      <c r="B990" s="104">
        <v>969</v>
      </c>
      <c r="C990" s="228"/>
      <c r="D990" s="228"/>
      <c r="E990" s="228"/>
      <c r="F990" s="228"/>
      <c r="G990" s="228"/>
      <c r="H990" s="228"/>
      <c r="I990" s="228"/>
      <c r="J990" s="108"/>
      <c r="K990" s="108"/>
      <c r="L990" s="128" t="str">
        <f>IF(ISBLANK(C990),"",IF(Q990=$O$9,SUMIFS('LISTA DE INVENTARIO'!$K$22:$K1215,'LISTA DE INVENTARIO'!$C$22:$C1215,C990,$Q$22:$Q1215,$O$9)-SUMIFS('SEGUIMIENTO DE INVENTARIO'!$L$21:$L1488,'SEGUIMIENTO DE INVENTARIO'!$C$21:$C1488,C990),SUMIFS('LISTA DE INVENTARIO'!$K$22:$K1215,'LISTA DE INVENTARIO'!$C$22:$C1215,C990,$Q$22:$Q1215,$O$9)-SUMIFS('SEGUIMIENTO DE INVENTARIO'!$L$21:$L1488,'SEGUIMIENTO DE INVENTARIO'!$C$21:$C1488,C990)))</f>
        <v/>
      </c>
      <c r="M990" s="106"/>
      <c r="N990" s="130" t="str">
        <f t="shared" si="34"/>
        <v xml:space="preserve"> </v>
      </c>
      <c r="O990" s="129" t="str">
        <f t="shared" si="35"/>
        <v xml:space="preserve"> </v>
      </c>
      <c r="P990" s="107"/>
      <c r="Q990" s="108"/>
      <c r="R990" s="128" t="str">
        <f ca="1"/>
        <v/>
      </c>
      <c r="S990" s="109"/>
    </row>
    <row r="991" spans="2:19" ht="18" customHeight="1">
      <c r="B991" s="104">
        <v>970</v>
      </c>
      <c r="C991" s="228"/>
      <c r="D991" s="228"/>
      <c r="E991" s="228"/>
      <c r="F991" s="228"/>
      <c r="G991" s="228"/>
      <c r="H991" s="228"/>
      <c r="I991" s="228"/>
      <c r="J991" s="108"/>
      <c r="K991" s="108"/>
      <c r="L991" s="128" t="str">
        <f>IF(ISBLANK(C991),"",IF(Q991=$O$9,SUMIFS('LISTA DE INVENTARIO'!$K$22:$K1216,'LISTA DE INVENTARIO'!$C$22:$C1216,C991,$Q$22:$Q1216,$O$9)-SUMIFS('SEGUIMIENTO DE INVENTARIO'!$L$21:$L1489,'SEGUIMIENTO DE INVENTARIO'!$C$21:$C1489,C991),SUMIFS('LISTA DE INVENTARIO'!$K$22:$K1216,'LISTA DE INVENTARIO'!$C$22:$C1216,C991,$Q$22:$Q1216,$O$9)-SUMIFS('SEGUIMIENTO DE INVENTARIO'!$L$21:$L1489,'SEGUIMIENTO DE INVENTARIO'!$C$21:$C1489,C991)))</f>
        <v/>
      </c>
      <c r="M991" s="106"/>
      <c r="N991" s="130" t="str">
        <f t="shared" si="34"/>
        <v xml:space="preserve"> </v>
      </c>
      <c r="O991" s="129" t="str">
        <f t="shared" si="35"/>
        <v xml:space="preserve"> </v>
      </c>
      <c r="P991" s="107"/>
      <c r="Q991" s="108"/>
      <c r="R991" s="128" t="str">
        <f ca="1"/>
        <v/>
      </c>
      <c r="S991" s="109"/>
    </row>
    <row r="992" spans="2:19" ht="18" customHeight="1">
      <c r="B992" s="104">
        <v>971</v>
      </c>
      <c r="C992" s="228"/>
      <c r="D992" s="228"/>
      <c r="E992" s="228"/>
      <c r="F992" s="228"/>
      <c r="G992" s="228"/>
      <c r="H992" s="228"/>
      <c r="I992" s="228"/>
      <c r="J992" s="108"/>
      <c r="K992" s="108"/>
      <c r="L992" s="128" t="str">
        <f>IF(ISBLANK(C992),"",IF(Q992=$O$9,SUMIFS('LISTA DE INVENTARIO'!$K$22:$K1217,'LISTA DE INVENTARIO'!$C$22:$C1217,C992,$Q$22:$Q1217,$O$9)-SUMIFS('SEGUIMIENTO DE INVENTARIO'!$L$21:$L1490,'SEGUIMIENTO DE INVENTARIO'!$C$21:$C1490,C992),SUMIFS('LISTA DE INVENTARIO'!$K$22:$K1217,'LISTA DE INVENTARIO'!$C$22:$C1217,C992,$Q$22:$Q1217,$O$9)-SUMIFS('SEGUIMIENTO DE INVENTARIO'!$L$21:$L1490,'SEGUIMIENTO DE INVENTARIO'!$C$21:$C1490,C992)))</f>
        <v/>
      </c>
      <c r="M992" s="106"/>
      <c r="N992" s="130" t="str">
        <f t="shared" si="34"/>
        <v xml:space="preserve"> </v>
      </c>
      <c r="O992" s="129" t="str">
        <f t="shared" si="35"/>
        <v xml:space="preserve"> </v>
      </c>
      <c r="P992" s="107"/>
      <c r="Q992" s="108"/>
      <c r="R992" s="128" t="str">
        <f ca="1"/>
        <v/>
      </c>
      <c r="S992" s="109"/>
    </row>
    <row r="993" spans="2:19" ht="18" customHeight="1">
      <c r="B993" s="104">
        <v>972</v>
      </c>
      <c r="C993" s="228"/>
      <c r="D993" s="228"/>
      <c r="E993" s="228"/>
      <c r="F993" s="228"/>
      <c r="G993" s="228"/>
      <c r="H993" s="228"/>
      <c r="I993" s="228"/>
      <c r="J993" s="108"/>
      <c r="K993" s="108"/>
      <c r="L993" s="128" t="str">
        <f>IF(ISBLANK(C993),"",IF(Q993=$O$9,SUMIFS('LISTA DE INVENTARIO'!$K$22:$K1218,'LISTA DE INVENTARIO'!$C$22:$C1218,C993,$Q$22:$Q1218,$O$9)-SUMIFS('SEGUIMIENTO DE INVENTARIO'!$L$21:$L1491,'SEGUIMIENTO DE INVENTARIO'!$C$21:$C1491,C993),SUMIFS('LISTA DE INVENTARIO'!$K$22:$K1218,'LISTA DE INVENTARIO'!$C$22:$C1218,C993,$Q$22:$Q1218,$O$9)-SUMIFS('SEGUIMIENTO DE INVENTARIO'!$L$21:$L1491,'SEGUIMIENTO DE INVENTARIO'!$C$21:$C1491,C993)))</f>
        <v/>
      </c>
      <c r="M993" s="106"/>
      <c r="N993" s="130" t="str">
        <f t="shared" si="34"/>
        <v xml:space="preserve"> </v>
      </c>
      <c r="O993" s="129" t="str">
        <f t="shared" si="35"/>
        <v xml:space="preserve"> </v>
      </c>
      <c r="P993" s="107"/>
      <c r="Q993" s="108"/>
      <c r="R993" s="128" t="str">
        <f ca="1"/>
        <v/>
      </c>
      <c r="S993" s="109"/>
    </row>
    <row r="994" spans="2:19" ht="18" customHeight="1">
      <c r="B994" s="104">
        <v>973</v>
      </c>
      <c r="C994" s="228"/>
      <c r="D994" s="228"/>
      <c r="E994" s="228"/>
      <c r="F994" s="228"/>
      <c r="G994" s="228"/>
      <c r="H994" s="228"/>
      <c r="I994" s="228"/>
      <c r="J994" s="108"/>
      <c r="K994" s="108"/>
      <c r="L994" s="128" t="str">
        <f>IF(ISBLANK(C994),"",IF(Q994=$O$9,SUMIFS('LISTA DE INVENTARIO'!$K$22:$K1219,'LISTA DE INVENTARIO'!$C$22:$C1219,C994,$Q$22:$Q1219,$O$9)-SUMIFS('SEGUIMIENTO DE INVENTARIO'!$L$21:$L1492,'SEGUIMIENTO DE INVENTARIO'!$C$21:$C1492,C994),SUMIFS('LISTA DE INVENTARIO'!$K$22:$K1219,'LISTA DE INVENTARIO'!$C$22:$C1219,C994,$Q$22:$Q1219,$O$9)-SUMIFS('SEGUIMIENTO DE INVENTARIO'!$L$21:$L1492,'SEGUIMIENTO DE INVENTARIO'!$C$21:$C1492,C994)))</f>
        <v/>
      </c>
      <c r="M994" s="106"/>
      <c r="N994" s="130" t="str">
        <f t="shared" ref="N994:N1021" si="36">IF(ISBLANK(C994)," ",K994*M994)</f>
        <v xml:space="preserve"> </v>
      </c>
      <c r="O994" s="129" t="str">
        <f t="shared" ref="O994:O1021" si="37">IF(ISBLANK(C994)," ",K994*M994+O993)</f>
        <v xml:space="preserve"> </v>
      </c>
      <c r="P994" s="107"/>
      <c r="Q994" s="108"/>
      <c r="R994" s="128" t="str">
        <f ca="1"/>
        <v/>
      </c>
      <c r="S994" s="109"/>
    </row>
    <row r="995" spans="2:19" ht="18" customHeight="1">
      <c r="B995" s="104">
        <v>974</v>
      </c>
      <c r="C995" s="228"/>
      <c r="D995" s="228"/>
      <c r="E995" s="228"/>
      <c r="F995" s="228"/>
      <c r="G995" s="228"/>
      <c r="H995" s="228"/>
      <c r="I995" s="228"/>
      <c r="J995" s="108"/>
      <c r="K995" s="108"/>
      <c r="L995" s="128" t="str">
        <f>IF(ISBLANK(C995),"",IF(Q995=$O$9,SUMIFS('LISTA DE INVENTARIO'!$K$22:$K1220,'LISTA DE INVENTARIO'!$C$22:$C1220,C995,$Q$22:$Q1220,$O$9)-SUMIFS('SEGUIMIENTO DE INVENTARIO'!$L$21:$L1493,'SEGUIMIENTO DE INVENTARIO'!$C$21:$C1493,C995),SUMIFS('LISTA DE INVENTARIO'!$K$22:$K1220,'LISTA DE INVENTARIO'!$C$22:$C1220,C995,$Q$22:$Q1220,$O$9)-SUMIFS('SEGUIMIENTO DE INVENTARIO'!$L$21:$L1493,'SEGUIMIENTO DE INVENTARIO'!$C$21:$C1493,C995)))</f>
        <v/>
      </c>
      <c r="M995" s="106"/>
      <c r="N995" s="130" t="str">
        <f t="shared" si="36"/>
        <v xml:space="preserve"> </v>
      </c>
      <c r="O995" s="129" t="str">
        <f t="shared" si="37"/>
        <v xml:space="preserve"> </v>
      </c>
      <c r="P995" s="107"/>
      <c r="Q995" s="108"/>
      <c r="R995" s="128" t="str">
        <f ca="1"/>
        <v/>
      </c>
      <c r="S995" s="109"/>
    </row>
    <row r="996" spans="2:19" ht="18" customHeight="1">
      <c r="B996" s="104">
        <v>975</v>
      </c>
      <c r="C996" s="228"/>
      <c r="D996" s="228"/>
      <c r="E996" s="228"/>
      <c r="F996" s="228"/>
      <c r="G996" s="228"/>
      <c r="H996" s="228"/>
      <c r="I996" s="228"/>
      <c r="J996" s="108"/>
      <c r="K996" s="108"/>
      <c r="L996" s="128" t="str">
        <f>IF(ISBLANK(C996),"",IF(Q996=$O$9,SUMIFS('LISTA DE INVENTARIO'!$K$22:$K1221,'LISTA DE INVENTARIO'!$C$22:$C1221,C996,$Q$22:$Q1221,$O$9)-SUMIFS('SEGUIMIENTO DE INVENTARIO'!$L$21:$L1494,'SEGUIMIENTO DE INVENTARIO'!$C$21:$C1494,C996),SUMIFS('LISTA DE INVENTARIO'!$K$22:$K1221,'LISTA DE INVENTARIO'!$C$22:$C1221,C996,$Q$22:$Q1221,$O$9)-SUMIFS('SEGUIMIENTO DE INVENTARIO'!$L$21:$L1494,'SEGUIMIENTO DE INVENTARIO'!$C$21:$C1494,C996)))</f>
        <v/>
      </c>
      <c r="M996" s="106"/>
      <c r="N996" s="130" t="str">
        <f t="shared" si="36"/>
        <v xml:space="preserve"> </v>
      </c>
      <c r="O996" s="129" t="str">
        <f t="shared" si="37"/>
        <v xml:space="preserve"> </v>
      </c>
      <c r="P996" s="107"/>
      <c r="Q996" s="108"/>
      <c r="R996" s="128" t="str">
        <f ca="1"/>
        <v/>
      </c>
      <c r="S996" s="109"/>
    </row>
    <row r="997" spans="2:19" ht="18" customHeight="1">
      <c r="B997" s="104">
        <v>976</v>
      </c>
      <c r="C997" s="228"/>
      <c r="D997" s="228"/>
      <c r="E997" s="228"/>
      <c r="F997" s="228"/>
      <c r="G997" s="228"/>
      <c r="H997" s="228"/>
      <c r="I997" s="228"/>
      <c r="J997" s="108"/>
      <c r="K997" s="108"/>
      <c r="L997" s="128" t="str">
        <f>IF(ISBLANK(C997),"",IF(Q997=$O$9,SUMIFS('LISTA DE INVENTARIO'!$K$22:$K1222,'LISTA DE INVENTARIO'!$C$22:$C1222,C997,$Q$22:$Q1222,$O$9)-SUMIFS('SEGUIMIENTO DE INVENTARIO'!$L$21:$L1495,'SEGUIMIENTO DE INVENTARIO'!$C$21:$C1495,C997),SUMIFS('LISTA DE INVENTARIO'!$K$22:$K1222,'LISTA DE INVENTARIO'!$C$22:$C1222,C997,$Q$22:$Q1222,$O$9)-SUMIFS('SEGUIMIENTO DE INVENTARIO'!$L$21:$L1495,'SEGUIMIENTO DE INVENTARIO'!$C$21:$C1495,C997)))</f>
        <v/>
      </c>
      <c r="M997" s="106"/>
      <c r="N997" s="130" t="str">
        <f t="shared" si="36"/>
        <v xml:space="preserve"> </v>
      </c>
      <c r="O997" s="129" t="str">
        <f t="shared" si="37"/>
        <v xml:space="preserve"> </v>
      </c>
      <c r="P997" s="107"/>
      <c r="Q997" s="108"/>
      <c r="R997" s="128" t="str">
        <f ca="1"/>
        <v/>
      </c>
      <c r="S997" s="109"/>
    </row>
    <row r="998" spans="2:19" ht="18" customHeight="1">
      <c r="B998" s="104">
        <v>977</v>
      </c>
      <c r="C998" s="228"/>
      <c r="D998" s="228"/>
      <c r="E998" s="228"/>
      <c r="F998" s="228"/>
      <c r="G998" s="228"/>
      <c r="H998" s="228"/>
      <c r="I998" s="228"/>
      <c r="J998" s="108"/>
      <c r="K998" s="108"/>
      <c r="L998" s="128" t="str">
        <f>IF(ISBLANK(C998),"",IF(Q998=$O$9,SUMIFS('LISTA DE INVENTARIO'!$K$22:$K1223,'LISTA DE INVENTARIO'!$C$22:$C1223,C998,$Q$22:$Q1223,$O$9)-SUMIFS('SEGUIMIENTO DE INVENTARIO'!$L$21:$L1496,'SEGUIMIENTO DE INVENTARIO'!$C$21:$C1496,C998),SUMIFS('LISTA DE INVENTARIO'!$K$22:$K1223,'LISTA DE INVENTARIO'!$C$22:$C1223,C998,$Q$22:$Q1223,$O$9)-SUMIFS('SEGUIMIENTO DE INVENTARIO'!$L$21:$L1496,'SEGUIMIENTO DE INVENTARIO'!$C$21:$C1496,C998)))</f>
        <v/>
      </c>
      <c r="M998" s="106"/>
      <c r="N998" s="130" t="str">
        <f t="shared" si="36"/>
        <v xml:space="preserve"> </v>
      </c>
      <c r="O998" s="129" t="str">
        <f t="shared" si="37"/>
        <v xml:space="preserve"> </v>
      </c>
      <c r="P998" s="107"/>
      <c r="Q998" s="108"/>
      <c r="R998" s="128" t="str">
        <f ca="1"/>
        <v/>
      </c>
      <c r="S998" s="109"/>
    </row>
    <row r="999" spans="2:19" ht="18" customHeight="1">
      <c r="B999" s="104">
        <v>978</v>
      </c>
      <c r="C999" s="228"/>
      <c r="D999" s="228"/>
      <c r="E999" s="228"/>
      <c r="F999" s="228"/>
      <c r="G999" s="228"/>
      <c r="H999" s="228"/>
      <c r="I999" s="228"/>
      <c r="J999" s="108"/>
      <c r="K999" s="108"/>
      <c r="L999" s="128" t="str">
        <f>IF(ISBLANK(C999),"",IF(Q999=$O$9,SUMIFS('LISTA DE INVENTARIO'!$K$22:$K1224,'LISTA DE INVENTARIO'!$C$22:$C1224,C999,$Q$22:$Q1224,$O$9)-SUMIFS('SEGUIMIENTO DE INVENTARIO'!$L$21:$L1497,'SEGUIMIENTO DE INVENTARIO'!$C$21:$C1497,C999),SUMIFS('LISTA DE INVENTARIO'!$K$22:$K1224,'LISTA DE INVENTARIO'!$C$22:$C1224,C999,$Q$22:$Q1224,$O$9)-SUMIFS('SEGUIMIENTO DE INVENTARIO'!$L$21:$L1497,'SEGUIMIENTO DE INVENTARIO'!$C$21:$C1497,C999)))</f>
        <v/>
      </c>
      <c r="M999" s="106"/>
      <c r="N999" s="130" t="str">
        <f t="shared" si="36"/>
        <v xml:space="preserve"> </v>
      </c>
      <c r="O999" s="129" t="str">
        <f t="shared" si="37"/>
        <v xml:space="preserve"> </v>
      </c>
      <c r="P999" s="107"/>
      <c r="Q999" s="108"/>
      <c r="R999" s="128" t="str">
        <f ca="1"/>
        <v/>
      </c>
      <c r="S999" s="109"/>
    </row>
    <row r="1000" spans="2:19" ht="18" customHeight="1">
      <c r="B1000" s="104">
        <v>979</v>
      </c>
      <c r="C1000" s="228"/>
      <c r="D1000" s="228"/>
      <c r="E1000" s="228"/>
      <c r="F1000" s="228"/>
      <c r="G1000" s="228"/>
      <c r="H1000" s="228"/>
      <c r="I1000" s="228"/>
      <c r="J1000" s="108"/>
      <c r="K1000" s="108"/>
      <c r="L1000" s="128" t="str">
        <f>IF(ISBLANK(C1000),"",IF(Q1000=$O$9,SUMIFS('LISTA DE INVENTARIO'!$K$22:$K1225,'LISTA DE INVENTARIO'!$C$22:$C1225,C1000,$Q$22:$Q1225,$O$9)-SUMIFS('SEGUIMIENTO DE INVENTARIO'!$L$21:$L1498,'SEGUIMIENTO DE INVENTARIO'!$C$21:$C1498,C1000),SUMIFS('LISTA DE INVENTARIO'!$K$22:$K1225,'LISTA DE INVENTARIO'!$C$22:$C1225,C1000,$Q$22:$Q1225,$O$9)-SUMIFS('SEGUIMIENTO DE INVENTARIO'!$L$21:$L1498,'SEGUIMIENTO DE INVENTARIO'!$C$21:$C1498,C1000)))</f>
        <v/>
      </c>
      <c r="M1000" s="106"/>
      <c r="N1000" s="130" t="str">
        <f t="shared" si="36"/>
        <v xml:space="preserve"> </v>
      </c>
      <c r="O1000" s="129" t="str">
        <f t="shared" si="37"/>
        <v xml:space="preserve"> </v>
      </c>
      <c r="P1000" s="107"/>
      <c r="Q1000" s="108"/>
      <c r="R1000" s="128" t="str">
        <f ca="1"/>
        <v/>
      </c>
      <c r="S1000" s="109"/>
    </row>
    <row r="1001" spans="2:19" ht="18" customHeight="1">
      <c r="B1001" s="104">
        <v>980</v>
      </c>
      <c r="C1001" s="228"/>
      <c r="D1001" s="228"/>
      <c r="E1001" s="228"/>
      <c r="F1001" s="228"/>
      <c r="G1001" s="228"/>
      <c r="H1001" s="228"/>
      <c r="I1001" s="228"/>
      <c r="J1001" s="108"/>
      <c r="K1001" s="108"/>
      <c r="L1001" s="128" t="str">
        <f>IF(ISBLANK(C1001),"",IF(Q1001=$O$9,SUMIFS('LISTA DE INVENTARIO'!$K$22:$K1226,'LISTA DE INVENTARIO'!$C$22:$C1226,C1001,$Q$22:$Q1226,$O$9)-SUMIFS('SEGUIMIENTO DE INVENTARIO'!$L$21:$L1499,'SEGUIMIENTO DE INVENTARIO'!$C$21:$C1499,C1001),SUMIFS('LISTA DE INVENTARIO'!$K$22:$K1226,'LISTA DE INVENTARIO'!$C$22:$C1226,C1001,$Q$22:$Q1226,$O$9)-SUMIFS('SEGUIMIENTO DE INVENTARIO'!$L$21:$L1499,'SEGUIMIENTO DE INVENTARIO'!$C$21:$C1499,C1001)))</f>
        <v/>
      </c>
      <c r="M1001" s="106"/>
      <c r="N1001" s="130" t="str">
        <f t="shared" si="36"/>
        <v xml:space="preserve"> </v>
      </c>
      <c r="O1001" s="129" t="str">
        <f t="shared" si="37"/>
        <v xml:space="preserve"> </v>
      </c>
      <c r="P1001" s="107"/>
      <c r="Q1001" s="108"/>
      <c r="R1001" s="128" t="str">
        <f ca="1"/>
        <v/>
      </c>
      <c r="S1001" s="109"/>
    </row>
    <row r="1002" spans="2:19" ht="18" customHeight="1">
      <c r="B1002" s="104">
        <v>981</v>
      </c>
      <c r="C1002" s="228"/>
      <c r="D1002" s="228"/>
      <c r="E1002" s="228"/>
      <c r="F1002" s="228"/>
      <c r="G1002" s="228"/>
      <c r="H1002" s="228"/>
      <c r="I1002" s="228"/>
      <c r="J1002" s="108"/>
      <c r="K1002" s="108"/>
      <c r="L1002" s="128" t="str">
        <f>IF(ISBLANK(C1002),"",IF(Q1002=$O$9,SUMIFS('LISTA DE INVENTARIO'!$K$22:$K1227,'LISTA DE INVENTARIO'!$C$22:$C1227,C1002,$Q$22:$Q1227,$O$9)-SUMIFS('SEGUIMIENTO DE INVENTARIO'!$L$21:$L1500,'SEGUIMIENTO DE INVENTARIO'!$C$21:$C1500,C1002),SUMIFS('LISTA DE INVENTARIO'!$K$22:$K1227,'LISTA DE INVENTARIO'!$C$22:$C1227,C1002,$Q$22:$Q1227,$O$9)-SUMIFS('SEGUIMIENTO DE INVENTARIO'!$L$21:$L1500,'SEGUIMIENTO DE INVENTARIO'!$C$21:$C1500,C1002)))</f>
        <v/>
      </c>
      <c r="M1002" s="106"/>
      <c r="N1002" s="130" t="str">
        <f t="shared" si="36"/>
        <v xml:space="preserve"> </v>
      </c>
      <c r="O1002" s="129" t="str">
        <f t="shared" si="37"/>
        <v xml:space="preserve"> </v>
      </c>
      <c r="P1002" s="107"/>
      <c r="Q1002" s="108"/>
      <c r="R1002" s="128" t="str">
        <f ca="1"/>
        <v/>
      </c>
      <c r="S1002" s="109"/>
    </row>
    <row r="1003" spans="2:19" ht="18" customHeight="1">
      <c r="B1003" s="104">
        <v>982</v>
      </c>
      <c r="C1003" s="228"/>
      <c r="D1003" s="228"/>
      <c r="E1003" s="228"/>
      <c r="F1003" s="228"/>
      <c r="G1003" s="228"/>
      <c r="H1003" s="228"/>
      <c r="I1003" s="228"/>
      <c r="J1003" s="108"/>
      <c r="K1003" s="108"/>
      <c r="L1003" s="128" t="str">
        <f>IF(ISBLANK(C1003),"",IF(Q1003=$O$9,SUMIFS('LISTA DE INVENTARIO'!$K$22:$K1228,'LISTA DE INVENTARIO'!$C$22:$C1228,C1003,$Q$22:$Q1228,$O$9)-SUMIFS('SEGUIMIENTO DE INVENTARIO'!$L$21:$L1501,'SEGUIMIENTO DE INVENTARIO'!$C$21:$C1501,C1003),SUMIFS('LISTA DE INVENTARIO'!$K$22:$K1228,'LISTA DE INVENTARIO'!$C$22:$C1228,C1003,$Q$22:$Q1228,$O$9)-SUMIFS('SEGUIMIENTO DE INVENTARIO'!$L$21:$L1501,'SEGUIMIENTO DE INVENTARIO'!$C$21:$C1501,C1003)))</f>
        <v/>
      </c>
      <c r="M1003" s="106"/>
      <c r="N1003" s="130" t="str">
        <f t="shared" si="36"/>
        <v xml:space="preserve"> </v>
      </c>
      <c r="O1003" s="129" t="str">
        <f t="shared" si="37"/>
        <v xml:space="preserve"> </v>
      </c>
      <c r="P1003" s="107"/>
      <c r="Q1003" s="108"/>
      <c r="R1003" s="128" t="str">
        <f ca="1"/>
        <v/>
      </c>
      <c r="S1003" s="109"/>
    </row>
    <row r="1004" spans="2:19" ht="18" customHeight="1">
      <c r="B1004" s="104">
        <v>983</v>
      </c>
      <c r="C1004" s="228"/>
      <c r="D1004" s="228"/>
      <c r="E1004" s="228"/>
      <c r="F1004" s="228"/>
      <c r="G1004" s="228"/>
      <c r="H1004" s="228"/>
      <c r="I1004" s="228"/>
      <c r="J1004" s="108"/>
      <c r="K1004" s="108"/>
      <c r="L1004" s="128" t="str">
        <f>IF(ISBLANK(C1004),"",IF(Q1004=$O$9,SUMIFS('LISTA DE INVENTARIO'!$K$22:$K1229,'LISTA DE INVENTARIO'!$C$22:$C1229,C1004,$Q$22:$Q1229,$O$9)-SUMIFS('SEGUIMIENTO DE INVENTARIO'!$L$21:$L1502,'SEGUIMIENTO DE INVENTARIO'!$C$21:$C1502,C1004),SUMIFS('LISTA DE INVENTARIO'!$K$22:$K1229,'LISTA DE INVENTARIO'!$C$22:$C1229,C1004,$Q$22:$Q1229,$O$9)-SUMIFS('SEGUIMIENTO DE INVENTARIO'!$L$21:$L1502,'SEGUIMIENTO DE INVENTARIO'!$C$21:$C1502,C1004)))</f>
        <v/>
      </c>
      <c r="M1004" s="106"/>
      <c r="N1004" s="130" t="str">
        <f t="shared" si="36"/>
        <v xml:space="preserve"> </v>
      </c>
      <c r="O1004" s="129" t="str">
        <f t="shared" si="37"/>
        <v xml:space="preserve"> </v>
      </c>
      <c r="P1004" s="107"/>
      <c r="Q1004" s="108"/>
      <c r="R1004" s="128" t="str">
        <f ca="1"/>
        <v/>
      </c>
      <c r="S1004" s="109"/>
    </row>
    <row r="1005" spans="2:19" ht="18" customHeight="1">
      <c r="B1005" s="104">
        <v>984</v>
      </c>
      <c r="C1005" s="228"/>
      <c r="D1005" s="228"/>
      <c r="E1005" s="228"/>
      <c r="F1005" s="228"/>
      <c r="G1005" s="228"/>
      <c r="H1005" s="228"/>
      <c r="I1005" s="228"/>
      <c r="J1005" s="108"/>
      <c r="K1005" s="108"/>
      <c r="L1005" s="128" t="str">
        <f>IF(ISBLANK(C1005),"",IF(Q1005=$O$9,SUMIFS('LISTA DE INVENTARIO'!$K$22:$K1230,'LISTA DE INVENTARIO'!$C$22:$C1230,C1005,$Q$22:$Q1230,$O$9)-SUMIFS('SEGUIMIENTO DE INVENTARIO'!$L$21:$L1503,'SEGUIMIENTO DE INVENTARIO'!$C$21:$C1503,C1005),SUMIFS('LISTA DE INVENTARIO'!$K$22:$K1230,'LISTA DE INVENTARIO'!$C$22:$C1230,C1005,$Q$22:$Q1230,$O$9)-SUMIFS('SEGUIMIENTO DE INVENTARIO'!$L$21:$L1503,'SEGUIMIENTO DE INVENTARIO'!$C$21:$C1503,C1005)))</f>
        <v/>
      </c>
      <c r="M1005" s="106"/>
      <c r="N1005" s="130" t="str">
        <f t="shared" si="36"/>
        <v xml:space="preserve"> </v>
      </c>
      <c r="O1005" s="129" t="str">
        <f t="shared" si="37"/>
        <v xml:space="preserve"> </v>
      </c>
      <c r="P1005" s="107"/>
      <c r="Q1005" s="108"/>
      <c r="R1005" s="128" t="str">
        <f ca="1"/>
        <v/>
      </c>
      <c r="S1005" s="109"/>
    </row>
    <row r="1006" spans="2:19" ht="18" customHeight="1">
      <c r="B1006" s="104">
        <v>985</v>
      </c>
      <c r="C1006" s="228"/>
      <c r="D1006" s="228"/>
      <c r="E1006" s="228"/>
      <c r="F1006" s="228"/>
      <c r="G1006" s="228"/>
      <c r="H1006" s="228"/>
      <c r="I1006" s="228"/>
      <c r="J1006" s="108"/>
      <c r="K1006" s="108"/>
      <c r="L1006" s="128" t="str">
        <f>IF(ISBLANK(C1006),"",IF(Q1006=$O$9,SUMIFS('LISTA DE INVENTARIO'!$K$22:$K1231,'LISTA DE INVENTARIO'!$C$22:$C1231,C1006,$Q$22:$Q1231,$O$9)-SUMIFS('SEGUIMIENTO DE INVENTARIO'!$L$21:$L1504,'SEGUIMIENTO DE INVENTARIO'!$C$21:$C1504,C1006),SUMIFS('LISTA DE INVENTARIO'!$K$22:$K1231,'LISTA DE INVENTARIO'!$C$22:$C1231,C1006,$Q$22:$Q1231,$O$9)-SUMIFS('SEGUIMIENTO DE INVENTARIO'!$L$21:$L1504,'SEGUIMIENTO DE INVENTARIO'!$C$21:$C1504,C1006)))</f>
        <v/>
      </c>
      <c r="M1006" s="106"/>
      <c r="N1006" s="130" t="str">
        <f t="shared" si="36"/>
        <v xml:space="preserve"> </v>
      </c>
      <c r="O1006" s="129" t="str">
        <f t="shared" si="37"/>
        <v xml:space="preserve"> </v>
      </c>
      <c r="P1006" s="107"/>
      <c r="Q1006" s="108"/>
      <c r="R1006" s="128" t="str">
        <f ca="1"/>
        <v/>
      </c>
      <c r="S1006" s="109"/>
    </row>
    <row r="1007" spans="2:19" ht="18" customHeight="1">
      <c r="B1007" s="104">
        <v>986</v>
      </c>
      <c r="C1007" s="228"/>
      <c r="D1007" s="228"/>
      <c r="E1007" s="228"/>
      <c r="F1007" s="228"/>
      <c r="G1007" s="228"/>
      <c r="H1007" s="228"/>
      <c r="I1007" s="228"/>
      <c r="J1007" s="108"/>
      <c r="K1007" s="108"/>
      <c r="L1007" s="128" t="str">
        <f>IF(ISBLANK(C1007),"",IF(Q1007=$O$9,SUMIFS('LISTA DE INVENTARIO'!$K$22:$K1232,'LISTA DE INVENTARIO'!$C$22:$C1232,C1007,$Q$22:$Q1232,$O$9)-SUMIFS('SEGUIMIENTO DE INVENTARIO'!$L$21:$L1505,'SEGUIMIENTO DE INVENTARIO'!$C$21:$C1505,C1007),SUMIFS('LISTA DE INVENTARIO'!$K$22:$K1232,'LISTA DE INVENTARIO'!$C$22:$C1232,C1007,$Q$22:$Q1232,$O$9)-SUMIFS('SEGUIMIENTO DE INVENTARIO'!$L$21:$L1505,'SEGUIMIENTO DE INVENTARIO'!$C$21:$C1505,C1007)))</f>
        <v/>
      </c>
      <c r="M1007" s="106"/>
      <c r="N1007" s="130" t="str">
        <f t="shared" si="36"/>
        <v xml:space="preserve"> </v>
      </c>
      <c r="O1007" s="129" t="str">
        <f t="shared" si="37"/>
        <v xml:space="preserve"> </v>
      </c>
      <c r="P1007" s="107"/>
      <c r="Q1007" s="108"/>
      <c r="R1007" s="128" t="str">
        <f ca="1"/>
        <v/>
      </c>
      <c r="S1007" s="109"/>
    </row>
    <row r="1008" spans="2:19" ht="18" customHeight="1">
      <c r="B1008" s="104">
        <v>987</v>
      </c>
      <c r="C1008" s="228"/>
      <c r="D1008" s="228"/>
      <c r="E1008" s="228"/>
      <c r="F1008" s="228"/>
      <c r="G1008" s="228"/>
      <c r="H1008" s="228"/>
      <c r="I1008" s="228"/>
      <c r="J1008" s="108"/>
      <c r="K1008" s="108"/>
      <c r="L1008" s="128" t="str">
        <f>IF(ISBLANK(C1008),"",IF(Q1008=$O$9,SUMIFS('LISTA DE INVENTARIO'!$K$22:$K1233,'LISTA DE INVENTARIO'!$C$22:$C1233,C1008,$Q$22:$Q1233,$O$9)-SUMIFS('SEGUIMIENTO DE INVENTARIO'!$L$21:$L1506,'SEGUIMIENTO DE INVENTARIO'!$C$21:$C1506,C1008),SUMIFS('LISTA DE INVENTARIO'!$K$22:$K1233,'LISTA DE INVENTARIO'!$C$22:$C1233,C1008,$Q$22:$Q1233,$O$9)-SUMIFS('SEGUIMIENTO DE INVENTARIO'!$L$21:$L1506,'SEGUIMIENTO DE INVENTARIO'!$C$21:$C1506,C1008)))</f>
        <v/>
      </c>
      <c r="M1008" s="106"/>
      <c r="N1008" s="130" t="str">
        <f t="shared" si="36"/>
        <v xml:space="preserve"> </v>
      </c>
      <c r="O1008" s="129" t="str">
        <f t="shared" si="37"/>
        <v xml:space="preserve"> </v>
      </c>
      <c r="P1008" s="107"/>
      <c r="Q1008" s="108"/>
      <c r="R1008" s="128" t="str">
        <f ca="1"/>
        <v/>
      </c>
      <c r="S1008" s="109"/>
    </row>
    <row r="1009" spans="2:19" ht="18" customHeight="1">
      <c r="B1009" s="104">
        <v>988</v>
      </c>
      <c r="C1009" s="228"/>
      <c r="D1009" s="228"/>
      <c r="E1009" s="228"/>
      <c r="F1009" s="228"/>
      <c r="G1009" s="228"/>
      <c r="H1009" s="228"/>
      <c r="I1009" s="228"/>
      <c r="J1009" s="108"/>
      <c r="K1009" s="108"/>
      <c r="L1009" s="128" t="str">
        <f>IF(ISBLANK(C1009),"",IF(Q1009=$O$9,SUMIFS('LISTA DE INVENTARIO'!$K$22:$K1234,'LISTA DE INVENTARIO'!$C$22:$C1234,C1009,$Q$22:$Q1234,$O$9)-SUMIFS('SEGUIMIENTO DE INVENTARIO'!$L$21:$L1507,'SEGUIMIENTO DE INVENTARIO'!$C$21:$C1507,C1009),SUMIFS('LISTA DE INVENTARIO'!$K$22:$K1234,'LISTA DE INVENTARIO'!$C$22:$C1234,C1009,$Q$22:$Q1234,$O$9)-SUMIFS('SEGUIMIENTO DE INVENTARIO'!$L$21:$L1507,'SEGUIMIENTO DE INVENTARIO'!$C$21:$C1507,C1009)))</f>
        <v/>
      </c>
      <c r="M1009" s="106"/>
      <c r="N1009" s="130" t="str">
        <f t="shared" si="36"/>
        <v xml:space="preserve"> </v>
      </c>
      <c r="O1009" s="129" t="str">
        <f t="shared" si="37"/>
        <v xml:space="preserve"> </v>
      </c>
      <c r="P1009" s="107"/>
      <c r="Q1009" s="108"/>
      <c r="R1009" s="128" t="str">
        <f ca="1"/>
        <v/>
      </c>
      <c r="S1009" s="109"/>
    </row>
    <row r="1010" spans="2:19" ht="18" customHeight="1">
      <c r="B1010" s="104">
        <v>989</v>
      </c>
      <c r="C1010" s="228"/>
      <c r="D1010" s="228"/>
      <c r="E1010" s="228"/>
      <c r="F1010" s="228"/>
      <c r="G1010" s="228"/>
      <c r="H1010" s="228"/>
      <c r="I1010" s="228"/>
      <c r="J1010" s="108"/>
      <c r="K1010" s="108"/>
      <c r="L1010" s="128" t="str">
        <f>IF(ISBLANK(C1010),"",IF(Q1010=$O$9,SUMIFS('LISTA DE INVENTARIO'!$K$22:$K1235,'LISTA DE INVENTARIO'!$C$22:$C1235,C1010,$Q$22:$Q1235,$O$9)-SUMIFS('SEGUIMIENTO DE INVENTARIO'!$L$21:$L1508,'SEGUIMIENTO DE INVENTARIO'!$C$21:$C1508,C1010),SUMIFS('LISTA DE INVENTARIO'!$K$22:$K1235,'LISTA DE INVENTARIO'!$C$22:$C1235,C1010,$Q$22:$Q1235,$O$9)-SUMIFS('SEGUIMIENTO DE INVENTARIO'!$L$21:$L1508,'SEGUIMIENTO DE INVENTARIO'!$C$21:$C1508,C1010)))</f>
        <v/>
      </c>
      <c r="M1010" s="106"/>
      <c r="N1010" s="130" t="str">
        <f t="shared" si="36"/>
        <v xml:space="preserve"> </v>
      </c>
      <c r="O1010" s="129" t="str">
        <f t="shared" si="37"/>
        <v xml:space="preserve"> </v>
      </c>
      <c r="P1010" s="107"/>
      <c r="Q1010" s="108"/>
      <c r="R1010" s="128" t="str">
        <f ca="1"/>
        <v/>
      </c>
      <c r="S1010" s="109"/>
    </row>
    <row r="1011" spans="2:19" ht="18" customHeight="1">
      <c r="B1011" s="104">
        <v>990</v>
      </c>
      <c r="C1011" s="228"/>
      <c r="D1011" s="228"/>
      <c r="E1011" s="228"/>
      <c r="F1011" s="228"/>
      <c r="G1011" s="228"/>
      <c r="H1011" s="228"/>
      <c r="I1011" s="228"/>
      <c r="J1011" s="108"/>
      <c r="K1011" s="108"/>
      <c r="L1011" s="128" t="str">
        <f>IF(ISBLANK(C1011),"",IF(Q1011=$O$9,SUMIFS('LISTA DE INVENTARIO'!$K$22:$K1236,'LISTA DE INVENTARIO'!$C$22:$C1236,C1011,$Q$22:$Q1236,$O$9)-SUMIFS('SEGUIMIENTO DE INVENTARIO'!$L$21:$L1509,'SEGUIMIENTO DE INVENTARIO'!$C$21:$C1509,C1011),SUMIFS('LISTA DE INVENTARIO'!$K$22:$K1236,'LISTA DE INVENTARIO'!$C$22:$C1236,C1011,$Q$22:$Q1236,$O$9)-SUMIFS('SEGUIMIENTO DE INVENTARIO'!$L$21:$L1509,'SEGUIMIENTO DE INVENTARIO'!$C$21:$C1509,C1011)))</f>
        <v/>
      </c>
      <c r="M1011" s="106"/>
      <c r="N1011" s="130" t="str">
        <f t="shared" si="36"/>
        <v xml:space="preserve"> </v>
      </c>
      <c r="O1011" s="129" t="str">
        <f t="shared" si="37"/>
        <v xml:space="preserve"> </v>
      </c>
      <c r="P1011" s="107"/>
      <c r="Q1011" s="108"/>
      <c r="R1011" s="128" t="str">
        <f ca="1"/>
        <v/>
      </c>
      <c r="S1011" s="109"/>
    </row>
    <row r="1012" spans="2:19" ht="18" customHeight="1">
      <c r="B1012" s="104">
        <v>991</v>
      </c>
      <c r="C1012" s="228"/>
      <c r="D1012" s="228"/>
      <c r="E1012" s="228"/>
      <c r="F1012" s="228"/>
      <c r="G1012" s="228"/>
      <c r="H1012" s="228"/>
      <c r="I1012" s="228"/>
      <c r="J1012" s="108"/>
      <c r="K1012" s="108"/>
      <c r="L1012" s="128" t="str">
        <f>IF(ISBLANK(C1012),"",IF(Q1012=$O$9,SUMIFS('LISTA DE INVENTARIO'!$K$22:$K1237,'LISTA DE INVENTARIO'!$C$22:$C1237,C1012,$Q$22:$Q1237,$O$9)-SUMIFS('SEGUIMIENTO DE INVENTARIO'!$L$21:$L1510,'SEGUIMIENTO DE INVENTARIO'!$C$21:$C1510,C1012),SUMIFS('LISTA DE INVENTARIO'!$K$22:$K1237,'LISTA DE INVENTARIO'!$C$22:$C1237,C1012,$Q$22:$Q1237,$O$9)-SUMIFS('SEGUIMIENTO DE INVENTARIO'!$L$21:$L1510,'SEGUIMIENTO DE INVENTARIO'!$C$21:$C1510,C1012)))</f>
        <v/>
      </c>
      <c r="M1012" s="106"/>
      <c r="N1012" s="130" t="str">
        <f t="shared" si="36"/>
        <v xml:space="preserve"> </v>
      </c>
      <c r="O1012" s="129" t="str">
        <f t="shared" si="37"/>
        <v xml:space="preserve"> </v>
      </c>
      <c r="P1012" s="107"/>
      <c r="Q1012" s="108"/>
      <c r="R1012" s="128" t="str">
        <f ca="1"/>
        <v/>
      </c>
      <c r="S1012" s="109"/>
    </row>
    <row r="1013" spans="2:19" ht="18" customHeight="1">
      <c r="B1013" s="104">
        <v>992</v>
      </c>
      <c r="C1013" s="228"/>
      <c r="D1013" s="228"/>
      <c r="E1013" s="228"/>
      <c r="F1013" s="228"/>
      <c r="G1013" s="228"/>
      <c r="H1013" s="228"/>
      <c r="I1013" s="228"/>
      <c r="J1013" s="108"/>
      <c r="K1013" s="108"/>
      <c r="L1013" s="128" t="str">
        <f>IF(ISBLANK(C1013),"",IF(Q1013=$O$9,SUMIFS('LISTA DE INVENTARIO'!$K$22:$K1238,'LISTA DE INVENTARIO'!$C$22:$C1238,C1013,$Q$22:$Q1238,$O$9)-SUMIFS('SEGUIMIENTO DE INVENTARIO'!$L$21:$L1511,'SEGUIMIENTO DE INVENTARIO'!$C$21:$C1511,C1013),SUMIFS('LISTA DE INVENTARIO'!$K$22:$K1238,'LISTA DE INVENTARIO'!$C$22:$C1238,C1013,$Q$22:$Q1238,$O$9)-SUMIFS('SEGUIMIENTO DE INVENTARIO'!$L$21:$L1511,'SEGUIMIENTO DE INVENTARIO'!$C$21:$C1511,C1013)))</f>
        <v/>
      </c>
      <c r="M1013" s="106"/>
      <c r="N1013" s="130" t="str">
        <f t="shared" si="36"/>
        <v xml:space="preserve"> </v>
      </c>
      <c r="O1013" s="129" t="str">
        <f t="shared" si="37"/>
        <v xml:space="preserve"> </v>
      </c>
      <c r="P1013" s="107"/>
      <c r="Q1013" s="108"/>
      <c r="R1013" s="128" t="str">
        <f ca="1"/>
        <v/>
      </c>
      <c r="S1013" s="109"/>
    </row>
    <row r="1014" spans="2:19" ht="18" customHeight="1">
      <c r="B1014" s="104">
        <v>993</v>
      </c>
      <c r="C1014" s="228"/>
      <c r="D1014" s="228"/>
      <c r="E1014" s="228"/>
      <c r="F1014" s="228"/>
      <c r="G1014" s="228"/>
      <c r="H1014" s="228"/>
      <c r="I1014" s="228"/>
      <c r="J1014" s="108"/>
      <c r="K1014" s="108"/>
      <c r="L1014" s="128" t="str">
        <f>IF(ISBLANK(C1014),"",IF(Q1014=$O$9,SUMIFS('LISTA DE INVENTARIO'!$K$22:$K1239,'LISTA DE INVENTARIO'!$C$22:$C1239,C1014,$Q$22:$Q1239,$O$9)-SUMIFS('SEGUIMIENTO DE INVENTARIO'!$L$21:$L1512,'SEGUIMIENTO DE INVENTARIO'!$C$21:$C1512,C1014),SUMIFS('LISTA DE INVENTARIO'!$K$22:$K1239,'LISTA DE INVENTARIO'!$C$22:$C1239,C1014,$Q$22:$Q1239,$O$9)-SUMIFS('SEGUIMIENTO DE INVENTARIO'!$L$21:$L1512,'SEGUIMIENTO DE INVENTARIO'!$C$21:$C1512,C1014)))</f>
        <v/>
      </c>
      <c r="M1014" s="106"/>
      <c r="N1014" s="130" t="str">
        <f t="shared" si="36"/>
        <v xml:space="preserve"> </v>
      </c>
      <c r="O1014" s="129" t="str">
        <f t="shared" si="37"/>
        <v xml:space="preserve"> </v>
      </c>
      <c r="P1014" s="107"/>
      <c r="Q1014" s="108"/>
      <c r="R1014" s="128" t="str">
        <f ca="1"/>
        <v/>
      </c>
      <c r="S1014" s="109"/>
    </row>
    <row r="1015" spans="2:19" ht="18" customHeight="1">
      <c r="B1015" s="104">
        <v>994</v>
      </c>
      <c r="C1015" s="228"/>
      <c r="D1015" s="228"/>
      <c r="E1015" s="228"/>
      <c r="F1015" s="228"/>
      <c r="G1015" s="228"/>
      <c r="H1015" s="228"/>
      <c r="I1015" s="228"/>
      <c r="J1015" s="108"/>
      <c r="K1015" s="108"/>
      <c r="L1015" s="128" t="str">
        <f>IF(ISBLANK(C1015),"",IF(Q1015=$O$9,SUMIFS('LISTA DE INVENTARIO'!$K$22:$K1240,'LISTA DE INVENTARIO'!$C$22:$C1240,C1015,$Q$22:$Q1240,$O$9)-SUMIFS('SEGUIMIENTO DE INVENTARIO'!$L$21:$L1513,'SEGUIMIENTO DE INVENTARIO'!$C$21:$C1513,C1015),SUMIFS('LISTA DE INVENTARIO'!$K$22:$K1240,'LISTA DE INVENTARIO'!$C$22:$C1240,C1015,$Q$22:$Q1240,$O$9)-SUMIFS('SEGUIMIENTO DE INVENTARIO'!$L$21:$L1513,'SEGUIMIENTO DE INVENTARIO'!$C$21:$C1513,C1015)))</f>
        <v/>
      </c>
      <c r="M1015" s="106"/>
      <c r="N1015" s="130" t="str">
        <f t="shared" si="36"/>
        <v xml:space="preserve"> </v>
      </c>
      <c r="O1015" s="129" t="str">
        <f t="shared" si="37"/>
        <v xml:space="preserve"> </v>
      </c>
      <c r="P1015" s="107"/>
      <c r="Q1015" s="108"/>
      <c r="R1015" s="128" t="str">
        <f ca="1"/>
        <v/>
      </c>
      <c r="S1015" s="109"/>
    </row>
    <row r="1016" spans="2:19" ht="18" customHeight="1">
      <c r="B1016" s="104">
        <v>995</v>
      </c>
      <c r="C1016" s="228"/>
      <c r="D1016" s="228"/>
      <c r="E1016" s="228"/>
      <c r="F1016" s="228"/>
      <c r="G1016" s="228"/>
      <c r="H1016" s="228"/>
      <c r="I1016" s="228"/>
      <c r="J1016" s="108"/>
      <c r="K1016" s="108"/>
      <c r="L1016" s="128" t="str">
        <f>IF(ISBLANK(C1016),"",IF(Q1016=$O$9,SUMIFS('LISTA DE INVENTARIO'!$K$22:$K1241,'LISTA DE INVENTARIO'!$C$22:$C1241,C1016,$Q$22:$Q1241,$O$9)-SUMIFS('SEGUIMIENTO DE INVENTARIO'!$L$21:$L1514,'SEGUIMIENTO DE INVENTARIO'!$C$21:$C1514,C1016),SUMIFS('LISTA DE INVENTARIO'!$K$22:$K1241,'LISTA DE INVENTARIO'!$C$22:$C1241,C1016,$Q$22:$Q1241,$O$9)-SUMIFS('SEGUIMIENTO DE INVENTARIO'!$L$21:$L1514,'SEGUIMIENTO DE INVENTARIO'!$C$21:$C1514,C1016)))</f>
        <v/>
      </c>
      <c r="M1016" s="106"/>
      <c r="N1016" s="130" t="str">
        <f t="shared" si="36"/>
        <v xml:space="preserve"> </v>
      </c>
      <c r="O1016" s="129" t="str">
        <f t="shared" si="37"/>
        <v xml:space="preserve"> </v>
      </c>
      <c r="P1016" s="107"/>
      <c r="Q1016" s="108"/>
      <c r="R1016" s="128" t="str">
        <f ca="1"/>
        <v/>
      </c>
      <c r="S1016" s="109"/>
    </row>
    <row r="1017" spans="2:19" ht="18" customHeight="1">
      <c r="B1017" s="104">
        <v>996</v>
      </c>
      <c r="C1017" s="228"/>
      <c r="D1017" s="228"/>
      <c r="E1017" s="228"/>
      <c r="F1017" s="228"/>
      <c r="G1017" s="228"/>
      <c r="H1017" s="228"/>
      <c r="I1017" s="228"/>
      <c r="J1017" s="108"/>
      <c r="K1017" s="108"/>
      <c r="L1017" s="128" t="str">
        <f>IF(ISBLANK(C1017),"",IF(Q1017=$O$9,SUMIFS('LISTA DE INVENTARIO'!$K$22:$K1242,'LISTA DE INVENTARIO'!$C$22:$C1242,C1017,$Q$22:$Q1242,$O$9)-SUMIFS('SEGUIMIENTO DE INVENTARIO'!$L$21:$L1515,'SEGUIMIENTO DE INVENTARIO'!$C$21:$C1515,C1017),SUMIFS('LISTA DE INVENTARIO'!$K$22:$K1242,'LISTA DE INVENTARIO'!$C$22:$C1242,C1017,$Q$22:$Q1242,$O$9)-SUMIFS('SEGUIMIENTO DE INVENTARIO'!$L$21:$L1515,'SEGUIMIENTO DE INVENTARIO'!$C$21:$C1515,C1017)))</f>
        <v/>
      </c>
      <c r="M1017" s="106"/>
      <c r="N1017" s="130" t="str">
        <f t="shared" si="36"/>
        <v xml:space="preserve"> </v>
      </c>
      <c r="O1017" s="129" t="str">
        <f t="shared" si="37"/>
        <v xml:space="preserve"> </v>
      </c>
      <c r="P1017" s="107"/>
      <c r="Q1017" s="108"/>
      <c r="R1017" s="128" t="str">
        <f ca="1"/>
        <v/>
      </c>
      <c r="S1017" s="109"/>
    </row>
    <row r="1018" spans="2:19" ht="18" customHeight="1">
      <c r="B1018" s="104">
        <v>997</v>
      </c>
      <c r="C1018" s="228"/>
      <c r="D1018" s="228"/>
      <c r="E1018" s="228"/>
      <c r="F1018" s="228"/>
      <c r="G1018" s="228"/>
      <c r="H1018" s="228"/>
      <c r="I1018" s="228"/>
      <c r="J1018" s="108"/>
      <c r="K1018" s="108"/>
      <c r="L1018" s="128" t="str">
        <f>IF(ISBLANK(C1018),"",IF(Q1018=$O$9,SUMIFS('LISTA DE INVENTARIO'!$K$22:$K1243,'LISTA DE INVENTARIO'!$C$22:$C1243,C1018,$Q$22:$Q1243,$O$9)-SUMIFS('SEGUIMIENTO DE INVENTARIO'!$L$21:$L1516,'SEGUIMIENTO DE INVENTARIO'!$C$21:$C1516,C1018),SUMIFS('LISTA DE INVENTARIO'!$K$22:$K1243,'LISTA DE INVENTARIO'!$C$22:$C1243,C1018,$Q$22:$Q1243,$O$9)-SUMIFS('SEGUIMIENTO DE INVENTARIO'!$L$21:$L1516,'SEGUIMIENTO DE INVENTARIO'!$C$21:$C1516,C1018)))</f>
        <v/>
      </c>
      <c r="M1018" s="106"/>
      <c r="N1018" s="130" t="str">
        <f t="shared" si="36"/>
        <v xml:space="preserve"> </v>
      </c>
      <c r="O1018" s="129" t="str">
        <f t="shared" si="37"/>
        <v xml:space="preserve"> </v>
      </c>
      <c r="P1018" s="107"/>
      <c r="Q1018" s="108"/>
      <c r="R1018" s="128" t="str">
        <f ca="1"/>
        <v/>
      </c>
      <c r="S1018" s="109"/>
    </row>
    <row r="1019" spans="2:19" ht="18" customHeight="1">
      <c r="B1019" s="104">
        <v>998</v>
      </c>
      <c r="C1019" s="228"/>
      <c r="D1019" s="228"/>
      <c r="E1019" s="228"/>
      <c r="F1019" s="228"/>
      <c r="G1019" s="228"/>
      <c r="H1019" s="228"/>
      <c r="I1019" s="228"/>
      <c r="J1019" s="108"/>
      <c r="K1019" s="108"/>
      <c r="L1019" s="128" t="str">
        <f>IF(ISBLANK(C1019),"",IF(Q1019=$O$9,SUMIFS('LISTA DE INVENTARIO'!$K$22:$K1244,'LISTA DE INVENTARIO'!$C$22:$C1244,C1019,$Q$22:$Q1244,$O$9)-SUMIFS('SEGUIMIENTO DE INVENTARIO'!$L$21:$L1517,'SEGUIMIENTO DE INVENTARIO'!$C$21:$C1517,C1019),SUMIFS('LISTA DE INVENTARIO'!$K$22:$K1244,'LISTA DE INVENTARIO'!$C$22:$C1244,C1019,$Q$22:$Q1244,$O$9)-SUMIFS('SEGUIMIENTO DE INVENTARIO'!$L$21:$L1517,'SEGUIMIENTO DE INVENTARIO'!$C$21:$C1517,C1019)))</f>
        <v/>
      </c>
      <c r="M1019" s="106"/>
      <c r="N1019" s="130" t="str">
        <f t="shared" si="36"/>
        <v xml:space="preserve"> </v>
      </c>
      <c r="O1019" s="129" t="str">
        <f t="shared" si="37"/>
        <v xml:space="preserve"> </v>
      </c>
      <c r="P1019" s="107"/>
      <c r="Q1019" s="108"/>
      <c r="R1019" s="128" t="str">
        <f ca="1"/>
        <v/>
      </c>
      <c r="S1019" s="109"/>
    </row>
    <row r="1020" spans="2:19" ht="18" customHeight="1">
      <c r="B1020" s="104">
        <v>999</v>
      </c>
      <c r="C1020" s="228"/>
      <c r="D1020" s="228"/>
      <c r="E1020" s="228"/>
      <c r="F1020" s="228"/>
      <c r="G1020" s="228"/>
      <c r="H1020" s="228"/>
      <c r="I1020" s="228"/>
      <c r="J1020" s="108"/>
      <c r="K1020" s="108"/>
      <c r="L1020" s="128" t="str">
        <f>IF(ISBLANK(C1020),"",IF(Q1020=$O$9,SUMIFS('LISTA DE INVENTARIO'!$K$22:$K1245,'LISTA DE INVENTARIO'!$C$22:$C1245,C1020,$Q$22:$Q1245,$O$9)-SUMIFS('SEGUIMIENTO DE INVENTARIO'!$L$21:$L1518,'SEGUIMIENTO DE INVENTARIO'!$C$21:$C1518,C1020),SUMIFS('LISTA DE INVENTARIO'!$K$22:$K1245,'LISTA DE INVENTARIO'!$C$22:$C1245,C1020,$Q$22:$Q1245,$O$9)-SUMIFS('SEGUIMIENTO DE INVENTARIO'!$L$21:$L1518,'SEGUIMIENTO DE INVENTARIO'!$C$21:$C1518,C1020)))</f>
        <v/>
      </c>
      <c r="M1020" s="106"/>
      <c r="N1020" s="130" t="str">
        <f t="shared" si="36"/>
        <v xml:space="preserve"> </v>
      </c>
      <c r="O1020" s="129" t="str">
        <f t="shared" si="37"/>
        <v xml:space="preserve"> </v>
      </c>
      <c r="P1020" s="107"/>
      <c r="Q1020" s="108"/>
      <c r="R1020" s="128" t="str">
        <f ca="1"/>
        <v/>
      </c>
      <c r="S1020" s="109"/>
    </row>
    <row r="1021" spans="2:19" ht="18" customHeight="1">
      <c r="B1021" s="104">
        <v>1000</v>
      </c>
      <c r="C1021" s="228"/>
      <c r="D1021" s="228"/>
      <c r="E1021" s="228"/>
      <c r="F1021" s="228"/>
      <c r="G1021" s="228"/>
      <c r="H1021" s="228"/>
      <c r="I1021" s="228"/>
      <c r="J1021" s="108"/>
      <c r="K1021" s="108"/>
      <c r="L1021" s="128" t="str">
        <f>IF(ISBLANK(C1021),"",IF(Q1021=$O$9,SUMIFS('LISTA DE INVENTARIO'!$K$22:$K1246,'LISTA DE INVENTARIO'!$C$22:$C1246,C1021,$Q$22:$Q1246,$O$9)-SUMIFS('SEGUIMIENTO DE INVENTARIO'!$L$21:$L1519,'SEGUIMIENTO DE INVENTARIO'!$C$21:$C1519,C1021),SUMIFS('LISTA DE INVENTARIO'!$K$22:$K1246,'LISTA DE INVENTARIO'!$C$22:$C1246,C1021,$Q$22:$Q1246,$O$9)-SUMIFS('SEGUIMIENTO DE INVENTARIO'!$L$21:$L1519,'SEGUIMIENTO DE INVENTARIO'!$C$21:$C1519,C1021)))</f>
        <v/>
      </c>
      <c r="M1021" s="106"/>
      <c r="N1021" s="130" t="str">
        <f t="shared" si="36"/>
        <v xml:space="preserve"> </v>
      </c>
      <c r="O1021" s="129" t="str">
        <f t="shared" si="37"/>
        <v xml:space="preserve"> </v>
      </c>
      <c r="P1021" s="107"/>
      <c r="Q1021" s="108"/>
      <c r="R1021" s="128" t="str">
        <f ca="1"/>
        <v/>
      </c>
      <c r="S1021" s="109"/>
    </row>
  </sheetData>
  <dataConsolidate link="1"/>
  <mergeCells count="1016">
    <mergeCell ref="C1015:I1015"/>
    <mergeCell ref="C1016:I1016"/>
    <mergeCell ref="C1017:I1017"/>
    <mergeCell ref="C1018:I1018"/>
    <mergeCell ref="C1019:I1019"/>
    <mergeCell ref="C1020:I1020"/>
    <mergeCell ref="C1021:I1021"/>
    <mergeCell ref="C1006:I1006"/>
    <mergeCell ref="C1007:I1007"/>
    <mergeCell ref="C1008:I1008"/>
    <mergeCell ref="C1009:I1009"/>
    <mergeCell ref="C1010:I1010"/>
    <mergeCell ref="C1011:I1011"/>
    <mergeCell ref="C1012:I1012"/>
    <mergeCell ref="C1013:I1013"/>
    <mergeCell ref="C1014:I1014"/>
    <mergeCell ref="C997:I997"/>
    <mergeCell ref="C998:I998"/>
    <mergeCell ref="C999:I999"/>
    <mergeCell ref="C1000:I1000"/>
    <mergeCell ref="C1001:I1001"/>
    <mergeCell ref="C1002:I1002"/>
    <mergeCell ref="C1003:I1003"/>
    <mergeCell ref="C1004:I1004"/>
    <mergeCell ref="C1005:I1005"/>
    <mergeCell ref="C988:I988"/>
    <mergeCell ref="C989:I989"/>
    <mergeCell ref="C990:I990"/>
    <mergeCell ref="C991:I991"/>
    <mergeCell ref="C992:I992"/>
    <mergeCell ref="C993:I993"/>
    <mergeCell ref="C994:I994"/>
    <mergeCell ref="C995:I995"/>
    <mergeCell ref="C996:I996"/>
    <mergeCell ref="C979:I979"/>
    <mergeCell ref="C980:I980"/>
    <mergeCell ref="C981:I981"/>
    <mergeCell ref="C982:I982"/>
    <mergeCell ref="C983:I983"/>
    <mergeCell ref="C984:I984"/>
    <mergeCell ref="C985:I985"/>
    <mergeCell ref="C986:I986"/>
    <mergeCell ref="C987:I987"/>
    <mergeCell ref="C970:I970"/>
    <mergeCell ref="C971:I971"/>
    <mergeCell ref="C972:I972"/>
    <mergeCell ref="C973:I973"/>
    <mergeCell ref="C974:I974"/>
    <mergeCell ref="C975:I975"/>
    <mergeCell ref="C976:I976"/>
    <mergeCell ref="C977:I977"/>
    <mergeCell ref="C978:I978"/>
    <mergeCell ref="C961:I961"/>
    <mergeCell ref="C962:I962"/>
    <mergeCell ref="C963:I963"/>
    <mergeCell ref="C964:I964"/>
    <mergeCell ref="C965:I965"/>
    <mergeCell ref="C966:I966"/>
    <mergeCell ref="C967:I967"/>
    <mergeCell ref="C968:I968"/>
    <mergeCell ref="C969:I969"/>
    <mergeCell ref="C952:I952"/>
    <mergeCell ref="C953:I953"/>
    <mergeCell ref="C954:I954"/>
    <mergeCell ref="C955:I955"/>
    <mergeCell ref="C956:I956"/>
    <mergeCell ref="C957:I957"/>
    <mergeCell ref="C958:I958"/>
    <mergeCell ref="C959:I959"/>
    <mergeCell ref="C960:I960"/>
    <mergeCell ref="C943:I943"/>
    <mergeCell ref="C944:I944"/>
    <mergeCell ref="C945:I945"/>
    <mergeCell ref="C946:I946"/>
    <mergeCell ref="C947:I947"/>
    <mergeCell ref="C948:I948"/>
    <mergeCell ref="C949:I949"/>
    <mergeCell ref="C950:I950"/>
    <mergeCell ref="C951:I951"/>
    <mergeCell ref="C934:I934"/>
    <mergeCell ref="C935:I935"/>
    <mergeCell ref="C936:I936"/>
    <mergeCell ref="C937:I937"/>
    <mergeCell ref="C938:I938"/>
    <mergeCell ref="C939:I939"/>
    <mergeCell ref="C940:I940"/>
    <mergeCell ref="C941:I941"/>
    <mergeCell ref="C942:I942"/>
    <mergeCell ref="C925:I925"/>
    <mergeCell ref="C926:I926"/>
    <mergeCell ref="C927:I927"/>
    <mergeCell ref="C928:I928"/>
    <mergeCell ref="C929:I929"/>
    <mergeCell ref="C930:I930"/>
    <mergeCell ref="C931:I931"/>
    <mergeCell ref="C932:I932"/>
    <mergeCell ref="C933:I933"/>
    <mergeCell ref="C916:I916"/>
    <mergeCell ref="C917:I917"/>
    <mergeCell ref="C918:I918"/>
    <mergeCell ref="C919:I919"/>
    <mergeCell ref="C920:I920"/>
    <mergeCell ref="C921:I921"/>
    <mergeCell ref="C922:I922"/>
    <mergeCell ref="C923:I923"/>
    <mergeCell ref="C924:I924"/>
    <mergeCell ref="C907:I907"/>
    <mergeCell ref="C908:I908"/>
    <mergeCell ref="C909:I909"/>
    <mergeCell ref="C910:I910"/>
    <mergeCell ref="C911:I911"/>
    <mergeCell ref="C912:I912"/>
    <mergeCell ref="C913:I913"/>
    <mergeCell ref="C914:I914"/>
    <mergeCell ref="C915:I915"/>
    <mergeCell ref="C898:I898"/>
    <mergeCell ref="C899:I899"/>
    <mergeCell ref="C900:I900"/>
    <mergeCell ref="C901:I901"/>
    <mergeCell ref="C902:I902"/>
    <mergeCell ref="C903:I903"/>
    <mergeCell ref="C904:I904"/>
    <mergeCell ref="C905:I905"/>
    <mergeCell ref="C906:I906"/>
    <mergeCell ref="C889:I889"/>
    <mergeCell ref="C890:I890"/>
    <mergeCell ref="C891:I891"/>
    <mergeCell ref="C892:I892"/>
    <mergeCell ref="C893:I893"/>
    <mergeCell ref="C894:I894"/>
    <mergeCell ref="C895:I895"/>
    <mergeCell ref="C896:I896"/>
    <mergeCell ref="C897:I897"/>
    <mergeCell ref="C880:I880"/>
    <mergeCell ref="C881:I881"/>
    <mergeCell ref="C882:I882"/>
    <mergeCell ref="C883:I883"/>
    <mergeCell ref="C884:I884"/>
    <mergeCell ref="C885:I885"/>
    <mergeCell ref="C886:I886"/>
    <mergeCell ref="C887:I887"/>
    <mergeCell ref="C888:I888"/>
    <mergeCell ref="C871:I871"/>
    <mergeCell ref="C872:I872"/>
    <mergeCell ref="C873:I873"/>
    <mergeCell ref="C874:I874"/>
    <mergeCell ref="C875:I875"/>
    <mergeCell ref="C876:I876"/>
    <mergeCell ref="C877:I877"/>
    <mergeCell ref="C878:I878"/>
    <mergeCell ref="C879:I879"/>
    <mergeCell ref="C862:I862"/>
    <mergeCell ref="C863:I863"/>
    <mergeCell ref="C864:I864"/>
    <mergeCell ref="C865:I865"/>
    <mergeCell ref="C866:I866"/>
    <mergeCell ref="C867:I867"/>
    <mergeCell ref="C868:I868"/>
    <mergeCell ref="C869:I869"/>
    <mergeCell ref="C870:I870"/>
    <mergeCell ref="C853:I853"/>
    <mergeCell ref="C854:I854"/>
    <mergeCell ref="C855:I855"/>
    <mergeCell ref="C856:I856"/>
    <mergeCell ref="C857:I857"/>
    <mergeCell ref="C858:I858"/>
    <mergeCell ref="C859:I859"/>
    <mergeCell ref="C860:I860"/>
    <mergeCell ref="C861:I861"/>
    <mergeCell ref="C844:I844"/>
    <mergeCell ref="C845:I845"/>
    <mergeCell ref="C846:I846"/>
    <mergeCell ref="C847:I847"/>
    <mergeCell ref="C848:I848"/>
    <mergeCell ref="C849:I849"/>
    <mergeCell ref="C850:I850"/>
    <mergeCell ref="C851:I851"/>
    <mergeCell ref="C852:I852"/>
    <mergeCell ref="C835:I835"/>
    <mergeCell ref="C836:I836"/>
    <mergeCell ref="C837:I837"/>
    <mergeCell ref="C838:I838"/>
    <mergeCell ref="C839:I839"/>
    <mergeCell ref="C840:I840"/>
    <mergeCell ref="C841:I841"/>
    <mergeCell ref="C842:I842"/>
    <mergeCell ref="C843:I843"/>
    <mergeCell ref="C826:I826"/>
    <mergeCell ref="C827:I827"/>
    <mergeCell ref="C828:I828"/>
    <mergeCell ref="C829:I829"/>
    <mergeCell ref="C830:I830"/>
    <mergeCell ref="C831:I831"/>
    <mergeCell ref="C832:I832"/>
    <mergeCell ref="C833:I833"/>
    <mergeCell ref="C834:I834"/>
    <mergeCell ref="C722:I722"/>
    <mergeCell ref="C723:I723"/>
    <mergeCell ref="C724:I724"/>
    <mergeCell ref="C805:I805"/>
    <mergeCell ref="C806:I806"/>
    <mergeCell ref="C807:I807"/>
    <mergeCell ref="C808:I808"/>
    <mergeCell ref="C809:I809"/>
    <mergeCell ref="C810:I810"/>
    <mergeCell ref="C726:I726"/>
    <mergeCell ref="C727:I727"/>
    <mergeCell ref="C728:I728"/>
    <mergeCell ref="C729:I729"/>
    <mergeCell ref="C730:I730"/>
    <mergeCell ref="C731:I731"/>
    <mergeCell ref="C732:I732"/>
    <mergeCell ref="C733:I733"/>
    <mergeCell ref="C734:I734"/>
    <mergeCell ref="C735:I735"/>
    <mergeCell ref="C736:I736"/>
    <mergeCell ref="C737:I737"/>
    <mergeCell ref="C738:I738"/>
    <mergeCell ref="C739:I739"/>
    <mergeCell ref="C713:I713"/>
    <mergeCell ref="C714:I714"/>
    <mergeCell ref="C715:I715"/>
    <mergeCell ref="C716:I716"/>
    <mergeCell ref="C717:I717"/>
    <mergeCell ref="C718:I718"/>
    <mergeCell ref="C719:I719"/>
    <mergeCell ref="C720:I720"/>
    <mergeCell ref="C721:I721"/>
    <mergeCell ref="C704:I704"/>
    <mergeCell ref="C705:I705"/>
    <mergeCell ref="C706:I706"/>
    <mergeCell ref="C707:I707"/>
    <mergeCell ref="C708:I708"/>
    <mergeCell ref="C709:I709"/>
    <mergeCell ref="C710:I710"/>
    <mergeCell ref="C711:I711"/>
    <mergeCell ref="C712:I712"/>
    <mergeCell ref="C695:I695"/>
    <mergeCell ref="C696:I696"/>
    <mergeCell ref="C697:I697"/>
    <mergeCell ref="C698:I698"/>
    <mergeCell ref="C699:I699"/>
    <mergeCell ref="C700:I700"/>
    <mergeCell ref="C701:I701"/>
    <mergeCell ref="C702:I702"/>
    <mergeCell ref="C703:I703"/>
    <mergeCell ref="C686:I686"/>
    <mergeCell ref="C687:I687"/>
    <mergeCell ref="C688:I688"/>
    <mergeCell ref="C689:I689"/>
    <mergeCell ref="C690:I690"/>
    <mergeCell ref="C691:I691"/>
    <mergeCell ref="C692:I692"/>
    <mergeCell ref="C693:I693"/>
    <mergeCell ref="C694:I694"/>
    <mergeCell ref="C677:I677"/>
    <mergeCell ref="C678:I678"/>
    <mergeCell ref="C679:I679"/>
    <mergeCell ref="C680:I680"/>
    <mergeCell ref="C681:I681"/>
    <mergeCell ref="C682:I682"/>
    <mergeCell ref="C683:I683"/>
    <mergeCell ref="C684:I684"/>
    <mergeCell ref="C685:I685"/>
    <mergeCell ref="C668:I668"/>
    <mergeCell ref="C669:I669"/>
    <mergeCell ref="C670:I670"/>
    <mergeCell ref="C671:I671"/>
    <mergeCell ref="C672:I672"/>
    <mergeCell ref="C673:I673"/>
    <mergeCell ref="C674:I674"/>
    <mergeCell ref="C675:I675"/>
    <mergeCell ref="C676:I676"/>
    <mergeCell ref="C659:I659"/>
    <mergeCell ref="C660:I660"/>
    <mergeCell ref="C661:I661"/>
    <mergeCell ref="C662:I662"/>
    <mergeCell ref="C663:I663"/>
    <mergeCell ref="C664:I664"/>
    <mergeCell ref="C665:I665"/>
    <mergeCell ref="C666:I666"/>
    <mergeCell ref="C667:I667"/>
    <mergeCell ref="C650:I650"/>
    <mergeCell ref="C651:I651"/>
    <mergeCell ref="C652:I652"/>
    <mergeCell ref="C653:I653"/>
    <mergeCell ref="C654:I654"/>
    <mergeCell ref="C655:I655"/>
    <mergeCell ref="C656:I656"/>
    <mergeCell ref="C657:I657"/>
    <mergeCell ref="C658:I658"/>
    <mergeCell ref="C641:I641"/>
    <mergeCell ref="C642:I642"/>
    <mergeCell ref="C643:I643"/>
    <mergeCell ref="C644:I644"/>
    <mergeCell ref="C645:I645"/>
    <mergeCell ref="C646:I646"/>
    <mergeCell ref="C647:I647"/>
    <mergeCell ref="C648:I648"/>
    <mergeCell ref="C649:I649"/>
    <mergeCell ref="C632:I632"/>
    <mergeCell ref="C633:I633"/>
    <mergeCell ref="C634:I634"/>
    <mergeCell ref="C635:I635"/>
    <mergeCell ref="C636:I636"/>
    <mergeCell ref="C637:I637"/>
    <mergeCell ref="C638:I638"/>
    <mergeCell ref="C639:I639"/>
    <mergeCell ref="C640:I640"/>
    <mergeCell ref="C623:I623"/>
    <mergeCell ref="C624:I624"/>
    <mergeCell ref="C625:I625"/>
    <mergeCell ref="C626:I626"/>
    <mergeCell ref="C627:I627"/>
    <mergeCell ref="C628:I628"/>
    <mergeCell ref="C629:I629"/>
    <mergeCell ref="C630:I630"/>
    <mergeCell ref="C631:I631"/>
    <mergeCell ref="C614:I614"/>
    <mergeCell ref="C615:I615"/>
    <mergeCell ref="C616:I616"/>
    <mergeCell ref="C617:I617"/>
    <mergeCell ref="C618:I618"/>
    <mergeCell ref="C619:I619"/>
    <mergeCell ref="C620:I620"/>
    <mergeCell ref="C621:I621"/>
    <mergeCell ref="C622:I622"/>
    <mergeCell ref="C605:I605"/>
    <mergeCell ref="C606:I606"/>
    <mergeCell ref="C607:I607"/>
    <mergeCell ref="C608:I608"/>
    <mergeCell ref="C609:I609"/>
    <mergeCell ref="C610:I610"/>
    <mergeCell ref="C611:I611"/>
    <mergeCell ref="C612:I612"/>
    <mergeCell ref="C613:I613"/>
    <mergeCell ref="C596:I596"/>
    <mergeCell ref="C597:I597"/>
    <mergeCell ref="C598:I598"/>
    <mergeCell ref="C599:I599"/>
    <mergeCell ref="C600:I600"/>
    <mergeCell ref="C601:I601"/>
    <mergeCell ref="C602:I602"/>
    <mergeCell ref="C603:I603"/>
    <mergeCell ref="C604:I604"/>
    <mergeCell ref="C587:I587"/>
    <mergeCell ref="C588:I588"/>
    <mergeCell ref="C589:I589"/>
    <mergeCell ref="C590:I590"/>
    <mergeCell ref="C591:I591"/>
    <mergeCell ref="C592:I592"/>
    <mergeCell ref="C593:I593"/>
    <mergeCell ref="C594:I594"/>
    <mergeCell ref="C595:I595"/>
    <mergeCell ref="C578:I578"/>
    <mergeCell ref="C579:I579"/>
    <mergeCell ref="C580:I580"/>
    <mergeCell ref="C581:I581"/>
    <mergeCell ref="C582:I582"/>
    <mergeCell ref="C583:I583"/>
    <mergeCell ref="C584:I584"/>
    <mergeCell ref="C585:I585"/>
    <mergeCell ref="C586:I586"/>
    <mergeCell ref="C569:I569"/>
    <mergeCell ref="C570:I570"/>
    <mergeCell ref="C571:I571"/>
    <mergeCell ref="C572:I572"/>
    <mergeCell ref="C573:I573"/>
    <mergeCell ref="C574:I574"/>
    <mergeCell ref="C575:I575"/>
    <mergeCell ref="C576:I576"/>
    <mergeCell ref="C577:I577"/>
    <mergeCell ref="C560:I560"/>
    <mergeCell ref="C561:I561"/>
    <mergeCell ref="C562:I562"/>
    <mergeCell ref="C563:I563"/>
    <mergeCell ref="C564:I564"/>
    <mergeCell ref="C565:I565"/>
    <mergeCell ref="C566:I566"/>
    <mergeCell ref="C567:I567"/>
    <mergeCell ref="C568:I568"/>
    <mergeCell ref="C551:I551"/>
    <mergeCell ref="C552:I552"/>
    <mergeCell ref="C553:I553"/>
    <mergeCell ref="C554:I554"/>
    <mergeCell ref="C555:I555"/>
    <mergeCell ref="C556:I556"/>
    <mergeCell ref="C557:I557"/>
    <mergeCell ref="C558:I558"/>
    <mergeCell ref="C559:I559"/>
    <mergeCell ref="C542:I542"/>
    <mergeCell ref="C543:I543"/>
    <mergeCell ref="C544:I544"/>
    <mergeCell ref="C545:I545"/>
    <mergeCell ref="C546:I546"/>
    <mergeCell ref="C547:I547"/>
    <mergeCell ref="C548:I548"/>
    <mergeCell ref="C549:I549"/>
    <mergeCell ref="C550:I550"/>
    <mergeCell ref="C533:I533"/>
    <mergeCell ref="C534:I534"/>
    <mergeCell ref="C535:I535"/>
    <mergeCell ref="C536:I536"/>
    <mergeCell ref="C537:I537"/>
    <mergeCell ref="C538:I538"/>
    <mergeCell ref="C539:I539"/>
    <mergeCell ref="C540:I540"/>
    <mergeCell ref="C541:I541"/>
    <mergeCell ref="C524:I524"/>
    <mergeCell ref="C525:I525"/>
    <mergeCell ref="C526:I526"/>
    <mergeCell ref="C527:I527"/>
    <mergeCell ref="C528:I528"/>
    <mergeCell ref="C529:I529"/>
    <mergeCell ref="C530:I530"/>
    <mergeCell ref="C531:I531"/>
    <mergeCell ref="C532:I532"/>
    <mergeCell ref="C515:I515"/>
    <mergeCell ref="C516:I516"/>
    <mergeCell ref="C517:I517"/>
    <mergeCell ref="C518:I518"/>
    <mergeCell ref="C519:I519"/>
    <mergeCell ref="C520:I520"/>
    <mergeCell ref="C521:I521"/>
    <mergeCell ref="C522:I522"/>
    <mergeCell ref="C523:I523"/>
    <mergeCell ref="C506:I506"/>
    <mergeCell ref="C507:I507"/>
    <mergeCell ref="C508:I508"/>
    <mergeCell ref="C509:I509"/>
    <mergeCell ref="C510:I510"/>
    <mergeCell ref="C511:I511"/>
    <mergeCell ref="C512:I512"/>
    <mergeCell ref="C513:I513"/>
    <mergeCell ref="C514:I514"/>
    <mergeCell ref="C497:I497"/>
    <mergeCell ref="C498:I498"/>
    <mergeCell ref="C499:I499"/>
    <mergeCell ref="C500:I500"/>
    <mergeCell ref="C501:I501"/>
    <mergeCell ref="C502:I502"/>
    <mergeCell ref="C503:I503"/>
    <mergeCell ref="C504:I504"/>
    <mergeCell ref="C505:I505"/>
    <mergeCell ref="C488:I488"/>
    <mergeCell ref="C489:I489"/>
    <mergeCell ref="C490:I490"/>
    <mergeCell ref="C491:I491"/>
    <mergeCell ref="C492:I492"/>
    <mergeCell ref="C493:I493"/>
    <mergeCell ref="C494:I494"/>
    <mergeCell ref="C495:I495"/>
    <mergeCell ref="C496:I496"/>
    <mergeCell ref="C479:I479"/>
    <mergeCell ref="C480:I480"/>
    <mergeCell ref="C481:I481"/>
    <mergeCell ref="C482:I482"/>
    <mergeCell ref="C483:I483"/>
    <mergeCell ref="C484:I484"/>
    <mergeCell ref="C485:I485"/>
    <mergeCell ref="C486:I486"/>
    <mergeCell ref="C487:I487"/>
    <mergeCell ref="C470:I470"/>
    <mergeCell ref="C471:I471"/>
    <mergeCell ref="C472:I472"/>
    <mergeCell ref="C473:I473"/>
    <mergeCell ref="C474:I474"/>
    <mergeCell ref="C475:I475"/>
    <mergeCell ref="C476:I476"/>
    <mergeCell ref="C477:I477"/>
    <mergeCell ref="C478:I478"/>
    <mergeCell ref="C461:I461"/>
    <mergeCell ref="C462:I462"/>
    <mergeCell ref="C463:I463"/>
    <mergeCell ref="C464:I464"/>
    <mergeCell ref="C465:I465"/>
    <mergeCell ref="C466:I466"/>
    <mergeCell ref="C467:I467"/>
    <mergeCell ref="C468:I468"/>
    <mergeCell ref="C469:I469"/>
    <mergeCell ref="C452:I452"/>
    <mergeCell ref="C453:I453"/>
    <mergeCell ref="C454:I454"/>
    <mergeCell ref="C455:I455"/>
    <mergeCell ref="C456:I456"/>
    <mergeCell ref="C457:I457"/>
    <mergeCell ref="C458:I458"/>
    <mergeCell ref="C459:I459"/>
    <mergeCell ref="C460:I460"/>
    <mergeCell ref="C443:I443"/>
    <mergeCell ref="C444:I444"/>
    <mergeCell ref="C445:I445"/>
    <mergeCell ref="C446:I446"/>
    <mergeCell ref="C447:I447"/>
    <mergeCell ref="C448:I448"/>
    <mergeCell ref="C449:I449"/>
    <mergeCell ref="C450:I450"/>
    <mergeCell ref="C451:I451"/>
    <mergeCell ref="C434:I434"/>
    <mergeCell ref="C435:I435"/>
    <mergeCell ref="C436:I436"/>
    <mergeCell ref="C437:I437"/>
    <mergeCell ref="C438:I438"/>
    <mergeCell ref="C439:I439"/>
    <mergeCell ref="C440:I440"/>
    <mergeCell ref="C441:I441"/>
    <mergeCell ref="C442:I442"/>
    <mergeCell ref="C425:I425"/>
    <mergeCell ref="C426:I426"/>
    <mergeCell ref="C427:I427"/>
    <mergeCell ref="C428:I428"/>
    <mergeCell ref="C429:I429"/>
    <mergeCell ref="C430:I430"/>
    <mergeCell ref="C431:I431"/>
    <mergeCell ref="C432:I432"/>
    <mergeCell ref="C433:I433"/>
    <mergeCell ref="C416:I416"/>
    <mergeCell ref="C417:I417"/>
    <mergeCell ref="C418:I418"/>
    <mergeCell ref="C419:I419"/>
    <mergeCell ref="C420:I420"/>
    <mergeCell ref="C421:I421"/>
    <mergeCell ref="C422:I422"/>
    <mergeCell ref="C423:I423"/>
    <mergeCell ref="C424:I424"/>
    <mergeCell ref="C407:I407"/>
    <mergeCell ref="C408:I408"/>
    <mergeCell ref="C409:I409"/>
    <mergeCell ref="C410:I410"/>
    <mergeCell ref="C411:I411"/>
    <mergeCell ref="C412:I412"/>
    <mergeCell ref="C413:I413"/>
    <mergeCell ref="C414:I414"/>
    <mergeCell ref="C415:I415"/>
    <mergeCell ref="C398:I398"/>
    <mergeCell ref="C399:I399"/>
    <mergeCell ref="C400:I400"/>
    <mergeCell ref="C401:I401"/>
    <mergeCell ref="C402:I402"/>
    <mergeCell ref="C403:I403"/>
    <mergeCell ref="C404:I404"/>
    <mergeCell ref="C405:I405"/>
    <mergeCell ref="C406:I406"/>
    <mergeCell ref="C389:I389"/>
    <mergeCell ref="C390:I390"/>
    <mergeCell ref="C391:I391"/>
    <mergeCell ref="C392:I392"/>
    <mergeCell ref="C393:I393"/>
    <mergeCell ref="C394:I394"/>
    <mergeCell ref="C395:I395"/>
    <mergeCell ref="C396:I396"/>
    <mergeCell ref="C397:I397"/>
    <mergeCell ref="C380:I380"/>
    <mergeCell ref="C381:I381"/>
    <mergeCell ref="C382:I382"/>
    <mergeCell ref="C383:I383"/>
    <mergeCell ref="C384:I384"/>
    <mergeCell ref="C385:I385"/>
    <mergeCell ref="C386:I386"/>
    <mergeCell ref="C387:I387"/>
    <mergeCell ref="C388:I388"/>
    <mergeCell ref="C371:I371"/>
    <mergeCell ref="C372:I372"/>
    <mergeCell ref="C373:I373"/>
    <mergeCell ref="C374:I374"/>
    <mergeCell ref="C375:I375"/>
    <mergeCell ref="C376:I376"/>
    <mergeCell ref="C377:I377"/>
    <mergeCell ref="C378:I378"/>
    <mergeCell ref="C379:I379"/>
    <mergeCell ref="C362:I362"/>
    <mergeCell ref="C363:I363"/>
    <mergeCell ref="C364:I364"/>
    <mergeCell ref="C365:I365"/>
    <mergeCell ref="C366:I366"/>
    <mergeCell ref="C367:I367"/>
    <mergeCell ref="C368:I368"/>
    <mergeCell ref="C369:I369"/>
    <mergeCell ref="C370:I370"/>
    <mergeCell ref="C353:I353"/>
    <mergeCell ref="C354:I354"/>
    <mergeCell ref="C355:I355"/>
    <mergeCell ref="C356:I356"/>
    <mergeCell ref="C357:I357"/>
    <mergeCell ref="C358:I358"/>
    <mergeCell ref="C359:I359"/>
    <mergeCell ref="C360:I360"/>
    <mergeCell ref="C361:I361"/>
    <mergeCell ref="C344:I344"/>
    <mergeCell ref="C345:I345"/>
    <mergeCell ref="C346:I346"/>
    <mergeCell ref="C347:I347"/>
    <mergeCell ref="C348:I348"/>
    <mergeCell ref="C349:I349"/>
    <mergeCell ref="C350:I350"/>
    <mergeCell ref="C351:I351"/>
    <mergeCell ref="C352:I352"/>
    <mergeCell ref="C335:I335"/>
    <mergeCell ref="C336:I336"/>
    <mergeCell ref="C337:I337"/>
    <mergeCell ref="C338:I338"/>
    <mergeCell ref="C339:I339"/>
    <mergeCell ref="C340:I340"/>
    <mergeCell ref="C341:I341"/>
    <mergeCell ref="C342:I342"/>
    <mergeCell ref="C343:I343"/>
    <mergeCell ref="C326:I326"/>
    <mergeCell ref="C327:I327"/>
    <mergeCell ref="C328:I328"/>
    <mergeCell ref="C329:I329"/>
    <mergeCell ref="C330:I330"/>
    <mergeCell ref="C331:I331"/>
    <mergeCell ref="C332:I332"/>
    <mergeCell ref="C333:I333"/>
    <mergeCell ref="C334:I334"/>
    <mergeCell ref="C317:I317"/>
    <mergeCell ref="C318:I318"/>
    <mergeCell ref="C319:I319"/>
    <mergeCell ref="C320:I320"/>
    <mergeCell ref="C321:I321"/>
    <mergeCell ref="C322:I322"/>
    <mergeCell ref="C323:I323"/>
    <mergeCell ref="C324:I324"/>
    <mergeCell ref="C325:I325"/>
    <mergeCell ref="C308:I308"/>
    <mergeCell ref="C309:I309"/>
    <mergeCell ref="C310:I310"/>
    <mergeCell ref="C311:I311"/>
    <mergeCell ref="C312:I312"/>
    <mergeCell ref="C313:I313"/>
    <mergeCell ref="C314:I314"/>
    <mergeCell ref="C315:I315"/>
    <mergeCell ref="C316:I316"/>
    <mergeCell ref="C299:I299"/>
    <mergeCell ref="C300:I300"/>
    <mergeCell ref="C301:I301"/>
    <mergeCell ref="C302:I302"/>
    <mergeCell ref="C303:I303"/>
    <mergeCell ref="C304:I304"/>
    <mergeCell ref="C305:I305"/>
    <mergeCell ref="C306:I306"/>
    <mergeCell ref="C307:I307"/>
    <mergeCell ref="C290:I290"/>
    <mergeCell ref="C291:I291"/>
    <mergeCell ref="C292:I292"/>
    <mergeCell ref="C293:I293"/>
    <mergeCell ref="C294:I294"/>
    <mergeCell ref="C295:I295"/>
    <mergeCell ref="C296:I296"/>
    <mergeCell ref="C297:I297"/>
    <mergeCell ref="C298:I298"/>
    <mergeCell ref="C281:I281"/>
    <mergeCell ref="C282:I282"/>
    <mergeCell ref="C283:I283"/>
    <mergeCell ref="C284:I284"/>
    <mergeCell ref="C285:I285"/>
    <mergeCell ref="C286:I286"/>
    <mergeCell ref="C287:I287"/>
    <mergeCell ref="C288:I288"/>
    <mergeCell ref="C289:I289"/>
    <mergeCell ref="C272:I272"/>
    <mergeCell ref="C273:I273"/>
    <mergeCell ref="C274:I274"/>
    <mergeCell ref="C275:I275"/>
    <mergeCell ref="C276:I276"/>
    <mergeCell ref="C277:I277"/>
    <mergeCell ref="C278:I278"/>
    <mergeCell ref="C279:I279"/>
    <mergeCell ref="C280:I280"/>
    <mergeCell ref="C238:I238"/>
    <mergeCell ref="C239:I239"/>
    <mergeCell ref="C240:I240"/>
    <mergeCell ref="C241:I241"/>
    <mergeCell ref="C242:I242"/>
    <mergeCell ref="C243:I243"/>
    <mergeCell ref="C244:I244"/>
    <mergeCell ref="C263:I263"/>
    <mergeCell ref="C264:I264"/>
    <mergeCell ref="C265:I265"/>
    <mergeCell ref="C266:I266"/>
    <mergeCell ref="C267:I267"/>
    <mergeCell ref="C268:I268"/>
    <mergeCell ref="C269:I269"/>
    <mergeCell ref="C270:I270"/>
    <mergeCell ref="C271:I271"/>
    <mergeCell ref="C254:I254"/>
    <mergeCell ref="C255:I255"/>
    <mergeCell ref="C256:I256"/>
    <mergeCell ref="C257:I257"/>
    <mergeCell ref="C258:I258"/>
    <mergeCell ref="C259:I259"/>
    <mergeCell ref="C260:I260"/>
    <mergeCell ref="C261:I261"/>
    <mergeCell ref="C262:I262"/>
    <mergeCell ref="Q13:R13"/>
    <mergeCell ref="K14:L14"/>
    <mergeCell ref="C122:I122"/>
    <mergeCell ref="C17:F17"/>
    <mergeCell ref="C121:I121"/>
    <mergeCell ref="C101:I101"/>
    <mergeCell ref="C102:I102"/>
    <mergeCell ref="C103:I103"/>
    <mergeCell ref="C92:I92"/>
    <mergeCell ref="C93:I93"/>
    <mergeCell ref="C94:I94"/>
    <mergeCell ref="C95:I95"/>
    <mergeCell ref="C96:I96"/>
    <mergeCell ref="C97:I97"/>
    <mergeCell ref="C86:I86"/>
    <mergeCell ref="C87:I87"/>
    <mergeCell ref="C88:I88"/>
    <mergeCell ref="C89:I89"/>
    <mergeCell ref="C104:I104"/>
    <mergeCell ref="C105:I105"/>
    <mergeCell ref="C106:I106"/>
    <mergeCell ref="C107:I107"/>
    <mergeCell ref="C108:I108"/>
    <mergeCell ref="C109:I109"/>
    <mergeCell ref="C98:I98"/>
    <mergeCell ref="C99:I99"/>
    <mergeCell ref="C100:I100"/>
    <mergeCell ref="C116:I116"/>
    <mergeCell ref="C117:I117"/>
    <mergeCell ref="C118:I118"/>
    <mergeCell ref="C119:I119"/>
    <mergeCell ref="C120:I120"/>
    <mergeCell ref="C113:I113"/>
    <mergeCell ref="C114:I114"/>
    <mergeCell ref="C115:I115"/>
    <mergeCell ref="C90:I90"/>
    <mergeCell ref="C91:I91"/>
    <mergeCell ref="C80:I80"/>
    <mergeCell ref="C81:I81"/>
    <mergeCell ref="C82:I82"/>
    <mergeCell ref="C83:I83"/>
    <mergeCell ref="C84:I84"/>
    <mergeCell ref="C85:I85"/>
    <mergeCell ref="C74:I74"/>
    <mergeCell ref="C75:I75"/>
    <mergeCell ref="C76:I76"/>
    <mergeCell ref="C77:I77"/>
    <mergeCell ref="C78:I78"/>
    <mergeCell ref="C79:I79"/>
    <mergeCell ref="C72:I72"/>
    <mergeCell ref="C73:I73"/>
    <mergeCell ref="C62:I62"/>
    <mergeCell ref="C63:I63"/>
    <mergeCell ref="C64:I64"/>
    <mergeCell ref="C65:I65"/>
    <mergeCell ref="C66:I66"/>
    <mergeCell ref="C67:I67"/>
    <mergeCell ref="C56:I56"/>
    <mergeCell ref="C57:I57"/>
    <mergeCell ref="C58:I58"/>
    <mergeCell ref="C59:I59"/>
    <mergeCell ref="C60:I60"/>
    <mergeCell ref="C61:I61"/>
    <mergeCell ref="C110:I110"/>
    <mergeCell ref="C111:I111"/>
    <mergeCell ref="C112:I112"/>
    <mergeCell ref="O9:P9"/>
    <mergeCell ref="M13:N13"/>
    <mergeCell ref="O13:P13"/>
    <mergeCell ref="O14:P14"/>
    <mergeCell ref="M14:N14"/>
    <mergeCell ref="K8:P8"/>
    <mergeCell ref="K9:L9"/>
    <mergeCell ref="K13:L13"/>
    <mergeCell ref="C32:I32"/>
    <mergeCell ref="C50:I50"/>
    <mergeCell ref="C51:I51"/>
    <mergeCell ref="C52:I52"/>
    <mergeCell ref="C53:I53"/>
    <mergeCell ref="C54:I54"/>
    <mergeCell ref="C55:I55"/>
    <mergeCell ref="C44:I44"/>
    <mergeCell ref="C45:I45"/>
    <mergeCell ref="C46:I46"/>
    <mergeCell ref="C47:I47"/>
    <mergeCell ref="C48:I48"/>
    <mergeCell ref="C49:I49"/>
    <mergeCell ref="C38:I38"/>
    <mergeCell ref="C39:I39"/>
    <mergeCell ref="C40:I40"/>
    <mergeCell ref="C41:I41"/>
    <mergeCell ref="C42:I42"/>
    <mergeCell ref="C43:I43"/>
    <mergeCell ref="B4:C4"/>
    <mergeCell ref="B5:C5"/>
    <mergeCell ref="B8:I8"/>
    <mergeCell ref="C21:I21"/>
    <mergeCell ref="C22:I22"/>
    <mergeCell ref="C23:I23"/>
    <mergeCell ref="C24:I24"/>
    <mergeCell ref="C25:I25"/>
    <mergeCell ref="M9:N9"/>
    <mergeCell ref="C123:I123"/>
    <mergeCell ref="C124:I124"/>
    <mergeCell ref="C125:I125"/>
    <mergeCell ref="C126:I126"/>
    <mergeCell ref="C127:I127"/>
    <mergeCell ref="C128:I128"/>
    <mergeCell ref="C129:I129"/>
    <mergeCell ref="C130:I130"/>
    <mergeCell ref="C33:I33"/>
    <mergeCell ref="C34:I34"/>
    <mergeCell ref="C35:I35"/>
    <mergeCell ref="C36:I36"/>
    <mergeCell ref="C37:I37"/>
    <mergeCell ref="C26:I26"/>
    <mergeCell ref="C27:I27"/>
    <mergeCell ref="C28:I28"/>
    <mergeCell ref="C29:I29"/>
    <mergeCell ref="C30:I30"/>
    <mergeCell ref="C31:I31"/>
    <mergeCell ref="C68:I68"/>
    <mergeCell ref="C69:I69"/>
    <mergeCell ref="C70:I70"/>
    <mergeCell ref="C71:I71"/>
    <mergeCell ref="C131:I131"/>
    <mergeCell ref="C132:I132"/>
    <mergeCell ref="C133:I133"/>
    <mergeCell ref="C134:I134"/>
    <mergeCell ref="C135:I135"/>
    <mergeCell ref="C136:I136"/>
    <mergeCell ref="C137:I137"/>
    <mergeCell ref="C138:I138"/>
    <mergeCell ref="C139:I139"/>
    <mergeCell ref="C140:I140"/>
    <mergeCell ref="C141:I141"/>
    <mergeCell ref="C142:I142"/>
    <mergeCell ref="C143:I143"/>
    <mergeCell ref="C144:I144"/>
    <mergeCell ref="C145:I145"/>
    <mergeCell ref="C146:I146"/>
    <mergeCell ref="C147:I147"/>
    <mergeCell ref="C148:I148"/>
    <mergeCell ref="C149:I149"/>
    <mergeCell ref="C150:I150"/>
    <mergeCell ref="C151:I151"/>
    <mergeCell ref="C152:I152"/>
    <mergeCell ref="C153:I153"/>
    <mergeCell ref="C154:I154"/>
    <mergeCell ref="C155:I155"/>
    <mergeCell ref="C156:I156"/>
    <mergeCell ref="C157:I157"/>
    <mergeCell ref="C158:I158"/>
    <mergeCell ref="C159:I159"/>
    <mergeCell ref="C160:I160"/>
    <mergeCell ref="C161:I161"/>
    <mergeCell ref="C162:I162"/>
    <mergeCell ref="C163:I163"/>
    <mergeCell ref="C164:I164"/>
    <mergeCell ref="C165:I165"/>
    <mergeCell ref="C166:I166"/>
    <mergeCell ref="C167:I167"/>
    <mergeCell ref="C168:I168"/>
    <mergeCell ref="C169:I169"/>
    <mergeCell ref="C170:I170"/>
    <mergeCell ref="C171:I171"/>
    <mergeCell ref="C172:I172"/>
    <mergeCell ref="C173:I173"/>
    <mergeCell ref="C174:I174"/>
    <mergeCell ref="C175:I175"/>
    <mergeCell ref="C176:I176"/>
    <mergeCell ref="C177:I177"/>
    <mergeCell ref="C178:I178"/>
    <mergeCell ref="C179:I179"/>
    <mergeCell ref="C180:I180"/>
    <mergeCell ref="C181:I181"/>
    <mergeCell ref="C182:I182"/>
    <mergeCell ref="C183:I183"/>
    <mergeCell ref="C184:I184"/>
    <mergeCell ref="C185:I185"/>
    <mergeCell ref="C186:I186"/>
    <mergeCell ref="C187:I187"/>
    <mergeCell ref="C188:I188"/>
    <mergeCell ref="C189:I189"/>
    <mergeCell ref="C190:I190"/>
    <mergeCell ref="C191:I191"/>
    <mergeCell ref="C192:I192"/>
    <mergeCell ref="C193:I193"/>
    <mergeCell ref="C194:I194"/>
    <mergeCell ref="C195:I195"/>
    <mergeCell ref="C196:I196"/>
    <mergeCell ref="C197:I197"/>
    <mergeCell ref="C198:I198"/>
    <mergeCell ref="C199:I199"/>
    <mergeCell ref="C200:I200"/>
    <mergeCell ref="C201:I201"/>
    <mergeCell ref="C202:I202"/>
    <mergeCell ref="C203:I203"/>
    <mergeCell ref="C204:I204"/>
    <mergeCell ref="C205:I205"/>
    <mergeCell ref="C206:I206"/>
    <mergeCell ref="C207:I207"/>
    <mergeCell ref="C208:I208"/>
    <mergeCell ref="C209:I209"/>
    <mergeCell ref="C210:I210"/>
    <mergeCell ref="C211:I211"/>
    <mergeCell ref="C212:I212"/>
    <mergeCell ref="C213:I213"/>
    <mergeCell ref="C214:I214"/>
    <mergeCell ref="C215:I215"/>
    <mergeCell ref="C216:I216"/>
    <mergeCell ref="C217:I217"/>
    <mergeCell ref="C218:I218"/>
    <mergeCell ref="C219:I219"/>
    <mergeCell ref="C220:I220"/>
    <mergeCell ref="C725:I725"/>
    <mergeCell ref="C221:I221"/>
    <mergeCell ref="C222:I222"/>
    <mergeCell ref="C223:I223"/>
    <mergeCell ref="C224:I224"/>
    <mergeCell ref="C225:I225"/>
    <mergeCell ref="C226:I226"/>
    <mergeCell ref="C227:I227"/>
    <mergeCell ref="C228:I228"/>
    <mergeCell ref="C229:I229"/>
    <mergeCell ref="C230:I230"/>
    <mergeCell ref="C231:I231"/>
    <mergeCell ref="C232:I232"/>
    <mergeCell ref="C233:I233"/>
    <mergeCell ref="C234:I234"/>
    <mergeCell ref="C235:I235"/>
    <mergeCell ref="C245:I245"/>
    <mergeCell ref="C246:I246"/>
    <mergeCell ref="C247:I247"/>
    <mergeCell ref="C248:I248"/>
    <mergeCell ref="C249:I249"/>
    <mergeCell ref="C250:I250"/>
    <mergeCell ref="C251:I251"/>
    <mergeCell ref="C252:I252"/>
    <mergeCell ref="C253:I253"/>
    <mergeCell ref="C236:I236"/>
    <mergeCell ref="C237:I237"/>
    <mergeCell ref="C740:I740"/>
    <mergeCell ref="C741:I741"/>
    <mergeCell ref="C742:I742"/>
    <mergeCell ref="C743:I743"/>
    <mergeCell ref="C744:I744"/>
    <mergeCell ref="C745:I745"/>
    <mergeCell ref="C746:I746"/>
    <mergeCell ref="C747:I747"/>
    <mergeCell ref="C748:I748"/>
    <mergeCell ref="C749:I749"/>
    <mergeCell ref="C750:I750"/>
    <mergeCell ref="C751:I751"/>
    <mergeCell ref="C752:I752"/>
    <mergeCell ref="C753:I753"/>
    <mergeCell ref="C754:I754"/>
    <mergeCell ref="C755:I755"/>
    <mergeCell ref="C756:I756"/>
    <mergeCell ref="C757:I757"/>
    <mergeCell ref="C758:I758"/>
    <mergeCell ref="C759:I759"/>
    <mergeCell ref="C760:I760"/>
    <mergeCell ref="C761:I761"/>
    <mergeCell ref="C762:I762"/>
    <mergeCell ref="C763:I763"/>
    <mergeCell ref="C764:I764"/>
    <mergeCell ref="C765:I765"/>
    <mergeCell ref="C766:I766"/>
    <mergeCell ref="C767:I767"/>
    <mergeCell ref="C768:I768"/>
    <mergeCell ref="C769:I769"/>
    <mergeCell ref="C770:I770"/>
    <mergeCell ref="C771:I771"/>
    <mergeCell ref="C772:I772"/>
    <mergeCell ref="C773:I773"/>
    <mergeCell ref="C774:I774"/>
    <mergeCell ref="C775:I775"/>
    <mergeCell ref="C776:I776"/>
    <mergeCell ref="C777:I777"/>
    <mergeCell ref="C778:I778"/>
    <mergeCell ref="C779:I779"/>
    <mergeCell ref="C780:I780"/>
    <mergeCell ref="C781:I781"/>
    <mergeCell ref="C782:I782"/>
    <mergeCell ref="C783:I783"/>
    <mergeCell ref="C784:I784"/>
    <mergeCell ref="C785:I785"/>
    <mergeCell ref="C786:I786"/>
    <mergeCell ref="C787:I787"/>
    <mergeCell ref="C788:I788"/>
    <mergeCell ref="C789:I789"/>
    <mergeCell ref="C790:I790"/>
    <mergeCell ref="C814:I814"/>
    <mergeCell ref="C815:I815"/>
    <mergeCell ref="C816:I816"/>
    <mergeCell ref="C817:I817"/>
    <mergeCell ref="C818:I818"/>
    <mergeCell ref="C819:I819"/>
    <mergeCell ref="C820:I820"/>
    <mergeCell ref="C821:I821"/>
    <mergeCell ref="C822:I822"/>
    <mergeCell ref="C823:I823"/>
    <mergeCell ref="C824:I824"/>
    <mergeCell ref="C825:I825"/>
    <mergeCell ref="C791:I791"/>
    <mergeCell ref="C792:I792"/>
    <mergeCell ref="C793:I793"/>
    <mergeCell ref="C794:I794"/>
    <mergeCell ref="C795:I795"/>
    <mergeCell ref="C796:I796"/>
    <mergeCell ref="C797:I797"/>
    <mergeCell ref="C798:I798"/>
    <mergeCell ref="C799:I799"/>
    <mergeCell ref="C800:I800"/>
    <mergeCell ref="C801:I801"/>
    <mergeCell ref="C802:I802"/>
    <mergeCell ref="C803:I803"/>
    <mergeCell ref="C804:I804"/>
    <mergeCell ref="C811:I811"/>
    <mergeCell ref="C812:I812"/>
    <mergeCell ref="C813:I813"/>
  </mergeCells>
  <conditionalFormatting sqref="C10:I10">
    <cfRule type="expression" dxfId="16" priority="11">
      <formula>C10=TODAY()</formula>
    </cfRule>
    <cfRule type="expression" dxfId="15" priority="12">
      <formula>MATCH(C10,$P$22:$P122,0)&gt;0</formula>
    </cfRule>
  </conditionalFormatting>
  <conditionalFormatting sqref="C11:I15">
    <cfRule type="expression" dxfId="13" priority="101">
      <formula>C11=TODAY()</formula>
    </cfRule>
    <cfRule type="expression" dxfId="12" priority="102">
      <formula>MATCH(C11,$P$22:$P756,0)&gt;0</formula>
    </cfRule>
  </conditionalFormatting>
  <conditionalFormatting sqref="Q22:Q1021">
    <cfRule type="cellIs" dxfId="11" priority="1" operator="equal">
      <formula>$K$9</formula>
    </cfRule>
    <cfRule type="cellIs" dxfId="10" priority="2" stopIfTrue="1" operator="equal">
      <formula>$M$9</formula>
    </cfRule>
  </conditionalFormatting>
  <pageMargins left="0.7" right="0.7" top="0.75" bottom="0.75" header="0.3" footer="0.3"/>
  <pageSetup orientation="portrait" verticalDpi="0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13" id="{99C461FC-C3DE-4327-910F-2EC956E4678E}">
            <xm:f>MONTH(C10)&lt;&gt;'Formulas, No borrar'!$P$6</xm:f>
            <x14:dxf>
              <font>
                <color theme="0" tint="-0.24994659260841701"/>
              </font>
            </x14:dxf>
          </x14:cfRule>
          <xm:sqref>C10:I15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6">
        <x14:dataValidation type="list" allowBlank="1" showErrorMessage="1" xr:uid="{7AB747BB-F16F-4597-979B-74A6266DA1B4}">
          <x14:formula1>
            <xm:f>Config!$I$11:$I$41</xm:f>
          </x14:formula1>
          <xm:sqref>J22:J1021</xm:sqref>
        </x14:dataValidation>
        <x14:dataValidation type="list" allowBlank="1" showErrorMessage="1" xr:uid="{A0C6C417-F13E-43CA-87FD-AA38E926667C}">
          <x14:formula1>
            <xm:f>Config!$K$11:$K$16</xm:f>
          </x14:formula1>
          <xm:sqref>Q22:Q1021</xm:sqref>
        </x14:dataValidation>
        <x14:dataValidation type="list" allowBlank="1" showErrorMessage="1" xr:uid="{C25DE5E9-1C25-4B9D-A2C0-2DC960EB33B6}">
          <x14:formula1>
            <xm:f>Config!$I$33:$I237</xm:f>
          </x14:formula1>
          <xm:sqref>D189 D197:D201 D203:D211 D213:D219 D191:D195</xm:sqref>
        </x14:dataValidation>
        <x14:dataValidation type="list" allowBlank="1" showErrorMessage="1" xr:uid="{6180A873-76A4-4EBA-A908-A91C1EEC3F52}">
          <x14:formula1>
            <xm:f>Config!$I$33:$I237</xm:f>
          </x14:formula1>
          <xm:sqref>D220:D787</xm:sqref>
        </x14:dataValidation>
        <x14:dataValidation type="list" allowBlank="1" showErrorMessage="1" xr:uid="{49CA7CB8-CA0C-4B1B-8F0F-4B5E5BE7E7E6}">
          <x14:formula1>
            <xm:f>Config!$I$33:$I150</xm:f>
          </x14:formula1>
          <xm:sqref>D40:D157</xm:sqref>
        </x14:dataValidation>
        <x14:dataValidation type="list" allowBlank="1" showErrorMessage="1" xr:uid="{A16F942C-F2F2-489F-A69A-F9B7CC8283D3}">
          <x14:formula1>
            <xm:f>Config!$I$33:$I237</xm:f>
          </x14:formula1>
          <xm:sqref>D158:D188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outlinePr summaryBelow="0" summaryRight="0"/>
  </sheetPr>
  <dimension ref="A2:X28688"/>
  <sheetViews>
    <sheetView showGridLines="0" topLeftCell="A2" zoomScale="70" zoomScaleNormal="70" workbookViewId="0">
      <selection activeCell="K35" sqref="K35"/>
    </sheetView>
  </sheetViews>
  <sheetFormatPr baseColWidth="10" defaultColWidth="0" defaultRowHeight="0" customHeight="1" zeroHeight="1"/>
  <cols>
    <col min="1" max="1" width="1.7265625" style="27" customWidth="1"/>
    <col min="2" max="2" width="8.26953125" style="27" customWidth="1"/>
    <col min="3" max="3" width="6.7265625" style="27" bestFit="1" customWidth="1"/>
    <col min="4" max="9" width="5.26953125" style="27" customWidth="1"/>
    <col min="10" max="10" width="19" style="27" bestFit="1" customWidth="1"/>
    <col min="11" max="11" width="17.7265625" style="31" customWidth="1"/>
    <col min="12" max="13" width="17.7265625" style="27" customWidth="1"/>
    <col min="14" max="14" width="17.7265625" style="31" customWidth="1"/>
    <col min="15" max="17" width="17.7265625" style="27" customWidth="1"/>
    <col min="18" max="18" width="17.7265625" style="31" customWidth="1"/>
    <col min="19" max="19" width="17.7265625" style="27" customWidth="1"/>
    <col min="20" max="20" width="13.36328125" style="27" bestFit="1" customWidth="1"/>
    <col min="21" max="21" width="48.26953125" style="181" customWidth="1"/>
    <col min="22" max="23" width="12.7265625" style="27" customWidth="1"/>
    <col min="24" max="24" width="0" style="27" hidden="1" customWidth="1"/>
    <col min="25" max="16384" width="12.7265625" style="27" hidden="1"/>
  </cols>
  <sheetData>
    <row r="2" spans="2:18" ht="35">
      <c r="B2" s="24" t="s">
        <v>77</v>
      </c>
      <c r="C2" s="24"/>
      <c r="D2" s="24"/>
      <c r="E2" s="24"/>
      <c r="F2" s="24"/>
      <c r="G2" s="24"/>
      <c r="H2" s="24"/>
      <c r="I2" s="24"/>
      <c r="J2" s="24"/>
      <c r="K2" s="89"/>
      <c r="L2" s="89"/>
      <c r="M2" s="24"/>
      <c r="N2" s="89"/>
      <c r="O2" s="24"/>
      <c r="P2" s="24"/>
      <c r="Q2" s="24"/>
      <c r="R2" s="24"/>
    </row>
    <row r="3" spans="2:18" ht="12.5">
      <c r="B3" s="133" t="s">
        <v>203</v>
      </c>
      <c r="C3" s="4"/>
      <c r="D3" s="4"/>
      <c r="E3" s="4"/>
      <c r="F3" s="4"/>
      <c r="G3" s="4"/>
      <c r="H3" s="4"/>
      <c r="I3" s="4"/>
      <c r="J3" s="4"/>
      <c r="K3" s="134"/>
      <c r="L3" s="134"/>
      <c r="M3" s="4"/>
      <c r="N3" s="134"/>
      <c r="O3" s="4"/>
      <c r="P3" s="4"/>
      <c r="Q3" s="4"/>
      <c r="R3" s="4"/>
    </row>
    <row r="4" spans="2:18" ht="12.5">
      <c r="B4" s="258"/>
      <c r="C4" s="258"/>
      <c r="D4" s="133" t="s">
        <v>188</v>
      </c>
      <c r="E4" s="123"/>
      <c r="F4" s="133"/>
      <c r="G4" s="133"/>
      <c r="H4" s="133"/>
      <c r="I4" s="133"/>
      <c r="J4" s="123"/>
      <c r="K4" s="123"/>
      <c r="L4" s="123"/>
      <c r="M4" s="123"/>
      <c r="N4" s="123"/>
      <c r="O4" s="4"/>
      <c r="P4" s="4"/>
      <c r="Q4" s="4"/>
      <c r="R4" s="4"/>
    </row>
    <row r="5" spans="2:18" ht="12.5">
      <c r="B5" s="234"/>
      <c r="C5" s="234"/>
      <c r="D5" s="133" t="s">
        <v>204</v>
      </c>
      <c r="E5" s="123"/>
      <c r="F5" s="133"/>
      <c r="G5" s="133"/>
      <c r="H5" s="133"/>
      <c r="I5" s="133"/>
      <c r="J5" s="123"/>
      <c r="K5" s="123"/>
      <c r="L5" s="123"/>
      <c r="M5" s="123"/>
      <c r="N5" s="123"/>
      <c r="O5" s="4"/>
      <c r="P5" s="4"/>
      <c r="Q5" s="4"/>
      <c r="R5" s="4"/>
    </row>
    <row r="6" spans="2:18" ht="13" hidden="1" customHeight="1">
      <c r="B6" s="133"/>
      <c r="C6" s="133"/>
      <c r="D6" s="133"/>
      <c r="E6" s="133"/>
      <c r="F6" s="133"/>
      <c r="G6" s="133"/>
      <c r="H6" s="133"/>
      <c r="I6" s="133"/>
      <c r="J6" s="133"/>
      <c r="K6" s="135"/>
      <c r="L6" s="135"/>
      <c r="M6" s="133"/>
      <c r="N6" s="135"/>
      <c r="O6" s="4"/>
      <c r="P6" s="4"/>
      <c r="Q6" s="4"/>
      <c r="R6" s="4"/>
    </row>
    <row r="7" spans="2:18" ht="9" customHeight="1">
      <c r="B7" s="1"/>
      <c r="C7" s="1"/>
      <c r="D7" s="1"/>
      <c r="E7" s="1"/>
      <c r="F7" s="1"/>
      <c r="G7" s="1"/>
      <c r="H7" s="1"/>
      <c r="I7" s="1"/>
      <c r="J7" s="1"/>
      <c r="K7" s="88"/>
      <c r="L7" s="1"/>
      <c r="M7" s="1"/>
      <c r="N7" s="88"/>
      <c r="O7" s="1"/>
      <c r="P7" s="1"/>
      <c r="Q7" s="1"/>
      <c r="R7" s="88"/>
    </row>
    <row r="8" spans="2:18" ht="18.75" customHeight="1">
      <c r="B8" s="260" t="str">
        <f>Config!C11 &amp;" "&amp;Config!C13</f>
        <v>Enero 2025</v>
      </c>
      <c r="C8" s="261"/>
      <c r="D8" s="261"/>
      <c r="E8" s="261"/>
      <c r="F8" s="261"/>
      <c r="G8" s="261"/>
      <c r="H8" s="261"/>
      <c r="I8" s="262"/>
      <c r="J8" s="11"/>
      <c r="K8" s="264" t="s">
        <v>68</v>
      </c>
      <c r="L8" s="254"/>
      <c r="M8" s="254"/>
      <c r="N8" s="254"/>
      <c r="O8" s="254"/>
      <c r="P8" s="254"/>
      <c r="Q8" s="1"/>
      <c r="R8" s="1"/>
    </row>
    <row r="9" spans="2:18" ht="18" customHeight="1">
      <c r="B9" s="136"/>
      <c r="C9" s="137" t="s">
        <v>158</v>
      </c>
      <c r="D9" s="137" t="s">
        <v>165</v>
      </c>
      <c r="E9" s="137" t="s">
        <v>165</v>
      </c>
      <c r="F9" s="137" t="s">
        <v>166</v>
      </c>
      <c r="G9" s="137" t="s">
        <v>167</v>
      </c>
      <c r="H9" s="137" t="s">
        <v>168</v>
      </c>
      <c r="I9" s="137" t="s">
        <v>164</v>
      </c>
      <c r="J9" s="12"/>
      <c r="K9" s="263" t="s">
        <v>49</v>
      </c>
      <c r="L9" s="263"/>
      <c r="M9" s="265" t="s">
        <v>53</v>
      </c>
      <c r="N9" s="263"/>
      <c r="O9" s="265" t="s">
        <v>57</v>
      </c>
      <c r="P9" s="263"/>
      <c r="Q9" s="1"/>
      <c r="R9" s="1"/>
    </row>
    <row r="10" spans="2:18" ht="23.15" customHeight="1">
      <c r="B10" s="138" t="s">
        <v>71</v>
      </c>
      <c r="C10" s="139">
        <f t="array" ref="C10:I15">(DATE(Config!$C$13,'Formulas, No borrar'!$P$6,1)-WEEKDAY(DATE(Config!$C$13,'Formulas, No borrar'!$P$6,1),1)+1)+(COLUMN($C$15:$I$15)-COLUMN($C$15)+1)+((ROW($C$15:$C$20)-ROW($C$15))*7)</f>
        <v>45656</v>
      </c>
      <c r="D10" s="139">
        <v>45657</v>
      </c>
      <c r="E10" s="140">
        <v>45658</v>
      </c>
      <c r="F10" s="140">
        <v>45659</v>
      </c>
      <c r="G10" s="140">
        <v>45660</v>
      </c>
      <c r="H10" s="140">
        <v>45661</v>
      </c>
      <c r="I10" s="140">
        <v>45662</v>
      </c>
      <c r="J10" s="6"/>
      <c r="K10" s="141">
        <f>COUNTIF(N22:N725,K9)</f>
        <v>7</v>
      </c>
      <c r="L10" s="142" t="str">
        <f>IFERROR(COUNTIFS(N22:N4907,K9,T22:T4907,FALSE)/COUNTIFS(C22:C4907,"&lt;&gt;",T22:T4907,FALSE),"")</f>
        <v/>
      </c>
      <c r="M10" s="143">
        <f>COUNTIF(N22:N725,M9)</f>
        <v>1</v>
      </c>
      <c r="N10" s="142" t="str">
        <f>IFERROR(COUNTIFS(N22:N4907,M9,T22:T4907,FALSE)/COUNTIFS(C22:C4907,"&lt;&gt;",T22:T4907,FALSE),"")</f>
        <v/>
      </c>
      <c r="O10" s="143">
        <f>COUNTIF(N22:N725,O9)</f>
        <v>4</v>
      </c>
      <c r="P10" s="142" t="str">
        <f>IFERROR(COUNTIFS(N22:N4907,O9,T22:T4907,FALSE)/COUNTIFS(C22:C4907,"&lt;&gt;",T22:T4907,FALSE),"")</f>
        <v/>
      </c>
      <c r="Q10" s="1"/>
      <c r="R10" s="1"/>
    </row>
    <row r="11" spans="2:18" ht="23.15" customHeight="1">
      <c r="B11" s="138" t="s">
        <v>72</v>
      </c>
      <c r="C11" s="140">
        <v>45663</v>
      </c>
      <c r="D11" s="140">
        <v>45664</v>
      </c>
      <c r="E11" s="140">
        <v>45665</v>
      </c>
      <c r="F11" s="140">
        <v>45666</v>
      </c>
      <c r="G11" s="140">
        <v>45667</v>
      </c>
      <c r="H11" s="140">
        <v>45668</v>
      </c>
      <c r="I11" s="140">
        <v>45669</v>
      </c>
      <c r="J11" s="8"/>
      <c r="K11" s="1"/>
      <c r="L11" s="1"/>
      <c r="M11" s="1"/>
      <c r="N11" s="1"/>
      <c r="O11" s="1"/>
      <c r="P11" s="1"/>
      <c r="Q11" s="1"/>
      <c r="R11" s="1"/>
    </row>
    <row r="12" spans="2:18" ht="23.15" customHeight="1">
      <c r="B12" s="138" t="s">
        <v>73</v>
      </c>
      <c r="C12" s="140">
        <v>45670</v>
      </c>
      <c r="D12" s="144">
        <v>45671</v>
      </c>
      <c r="E12" s="144">
        <v>45672</v>
      </c>
      <c r="F12" s="140">
        <v>45673</v>
      </c>
      <c r="G12" s="140">
        <v>45674</v>
      </c>
      <c r="H12" s="140">
        <v>45675</v>
      </c>
      <c r="I12" s="140">
        <v>45676</v>
      </c>
      <c r="J12" s="6"/>
      <c r="K12" s="254" t="s">
        <v>69</v>
      </c>
      <c r="L12" s="255"/>
      <c r="M12" s="256" t="s">
        <v>70</v>
      </c>
      <c r="N12" s="254"/>
      <c r="O12" s="256" t="s">
        <v>172</v>
      </c>
      <c r="P12" s="255"/>
      <c r="Q12" s="1"/>
      <c r="R12" s="1"/>
    </row>
    <row r="13" spans="2:18" ht="23.15" customHeight="1">
      <c r="B13" s="138" t="s">
        <v>74</v>
      </c>
      <c r="C13" s="140">
        <v>45677</v>
      </c>
      <c r="D13" s="144">
        <v>45678</v>
      </c>
      <c r="E13" s="144">
        <v>45679</v>
      </c>
      <c r="F13" s="140">
        <v>45680</v>
      </c>
      <c r="G13" s="144">
        <v>45681</v>
      </c>
      <c r="H13" s="140">
        <v>45682</v>
      </c>
      <c r="I13" s="140">
        <v>45683</v>
      </c>
      <c r="J13" s="6"/>
      <c r="K13" s="257">
        <f>SUMIF(L22:L5825,"&lt;&gt;")</f>
        <v>172</v>
      </c>
      <c r="L13" s="257"/>
      <c r="M13" s="257">
        <f>IFERROR(SUMIF(T22:T5825,TRUE,L22:L5825),"0")</f>
        <v>0</v>
      </c>
      <c r="N13" s="257"/>
      <c r="O13" s="257">
        <f>IFERROR(SUMIF(T22:T5825,FALSE,L22:L5825),"0")</f>
        <v>0</v>
      </c>
      <c r="P13" s="257"/>
      <c r="Q13" s="1"/>
      <c r="R13" s="145">
        <f>IFERROR(P16/L16, "")</f>
        <v>0</v>
      </c>
    </row>
    <row r="14" spans="2:18" ht="23.15" customHeight="1">
      <c r="B14" s="138" t="s">
        <v>75</v>
      </c>
      <c r="C14" s="140">
        <v>45684</v>
      </c>
      <c r="D14" s="140">
        <v>45685</v>
      </c>
      <c r="E14" s="144">
        <v>45686</v>
      </c>
      <c r="F14" s="140">
        <v>45687</v>
      </c>
      <c r="G14" s="144">
        <v>45688</v>
      </c>
      <c r="H14" s="140">
        <v>45689</v>
      </c>
      <c r="I14" s="140">
        <v>45690</v>
      </c>
      <c r="J14" s="6"/>
      <c r="K14" s="88"/>
      <c r="L14" s="1"/>
      <c r="M14" s="1"/>
      <c r="N14" s="88"/>
      <c r="O14" s="1"/>
      <c r="P14" s="1"/>
      <c r="Q14" s="1"/>
      <c r="R14" s="88"/>
    </row>
    <row r="15" spans="2:18" ht="23.15" customHeight="1">
      <c r="B15" s="138" t="s">
        <v>76</v>
      </c>
      <c r="C15" s="140">
        <v>45691</v>
      </c>
      <c r="D15" s="144">
        <v>45692</v>
      </c>
      <c r="E15" s="144">
        <v>45693</v>
      </c>
      <c r="F15" s="140">
        <v>45694</v>
      </c>
      <c r="G15" s="144">
        <v>45695</v>
      </c>
      <c r="H15" s="140">
        <v>45696</v>
      </c>
      <c r="I15" s="140">
        <v>45697</v>
      </c>
      <c r="J15" s="6"/>
      <c r="K15" s="264" t="s">
        <v>173</v>
      </c>
      <c r="L15" s="254"/>
      <c r="M15" s="254"/>
      <c r="N15" s="254"/>
      <c r="O15" s="254"/>
      <c r="P15" s="254"/>
      <c r="Q15" s="1"/>
      <c r="R15" s="88"/>
    </row>
    <row r="16" spans="2:18" ht="17.5">
      <c r="B16" s="16"/>
      <c r="C16" s="16"/>
      <c r="D16" s="16"/>
      <c r="E16" s="16"/>
      <c r="F16" s="15"/>
      <c r="G16" s="15"/>
      <c r="H16" s="15"/>
      <c r="I16" s="15"/>
      <c r="J16" s="12"/>
      <c r="K16" s="141" t="s">
        <v>174</v>
      </c>
      <c r="L16" s="146">
        <f>SUM(P22:P5033)</f>
        <v>6788</v>
      </c>
      <c r="M16" s="141" t="s">
        <v>175</v>
      </c>
      <c r="N16" s="146">
        <f>SUMIF(T22:T5825,FALSE,P22:P5825)</f>
        <v>0</v>
      </c>
      <c r="O16" s="141" t="s">
        <v>176</v>
      </c>
      <c r="P16" s="146">
        <f>SUMIF(T22:T5825,TRUE,P22:P5825)</f>
        <v>0</v>
      </c>
      <c r="Q16" s="1"/>
      <c r="R16" s="88"/>
    </row>
    <row r="17" spans="2:21" ht="18" customHeight="1">
      <c r="B17" s="147" t="s">
        <v>93</v>
      </c>
      <c r="C17" s="252">
        <f ca="1">TODAY()</f>
        <v>45645</v>
      </c>
      <c r="D17" s="252"/>
      <c r="E17" s="252"/>
      <c r="F17" s="252"/>
      <c r="G17" s="95"/>
      <c r="H17" s="95"/>
      <c r="I17" s="95"/>
      <c r="J17" s="12"/>
      <c r="K17" s="88"/>
      <c r="L17" s="88"/>
      <c r="M17" s="1"/>
      <c r="N17" s="88"/>
      <c r="O17" s="1"/>
      <c r="P17" s="1"/>
      <c r="Q17" s="1"/>
      <c r="R17" s="148"/>
      <c r="S17" s="148"/>
      <c r="T17" s="1"/>
      <c r="U17" s="88"/>
    </row>
    <row r="18" spans="2:21" ht="17.5">
      <c r="B18" s="149">
        <v>1</v>
      </c>
      <c r="C18" s="13" t="s">
        <v>11</v>
      </c>
      <c r="D18" s="150" t="s">
        <v>94</v>
      </c>
      <c r="E18" s="1"/>
      <c r="F18" s="1"/>
      <c r="G18" s="14"/>
      <c r="H18" s="1"/>
      <c r="I18" s="1"/>
      <c r="J18" s="11"/>
      <c r="K18" s="1"/>
      <c r="L18" s="1"/>
      <c r="M18" s="1"/>
      <c r="N18" s="1"/>
      <c r="O18" s="1"/>
      <c r="P18" s="1"/>
      <c r="Q18" s="1"/>
      <c r="R18" s="1"/>
      <c r="S18" s="1"/>
      <c r="T18" s="1"/>
      <c r="U18" s="88"/>
    </row>
    <row r="19" spans="2:21" ht="17.5">
      <c r="B19" s="151">
        <v>1</v>
      </c>
      <c r="C19" s="13" t="s">
        <v>11</v>
      </c>
      <c r="D19" s="150" t="s">
        <v>119</v>
      </c>
      <c r="E19" s="150"/>
      <c r="F19" s="150"/>
      <c r="G19" s="150"/>
      <c r="H19" s="15"/>
      <c r="I19" s="15"/>
      <c r="J19" s="7"/>
      <c r="K19" s="1"/>
      <c r="L19" s="1"/>
      <c r="M19" s="1"/>
      <c r="N19" s="1"/>
      <c r="O19" s="1"/>
      <c r="P19" s="1"/>
      <c r="Q19" s="1"/>
      <c r="R19" s="1"/>
      <c r="S19" s="1"/>
      <c r="T19" s="1"/>
      <c r="U19" s="88"/>
    </row>
    <row r="20" spans="2:21" s="49" customFormat="1" ht="11.25" customHeight="1">
      <c r="B20" s="152"/>
      <c r="C20" s="153"/>
      <c r="D20" s="153"/>
      <c r="E20" s="153"/>
      <c r="F20" s="153"/>
      <c r="G20" s="153"/>
      <c r="H20" s="153"/>
      <c r="I20" s="153"/>
      <c r="J20" s="153"/>
      <c r="K20" s="154"/>
      <c r="L20" s="153"/>
      <c r="M20" s="153"/>
      <c r="N20" s="154"/>
      <c r="O20" s="153"/>
      <c r="P20" s="153"/>
      <c r="Q20" s="153"/>
      <c r="R20" s="154"/>
      <c r="S20" s="153"/>
      <c r="T20" s="153"/>
      <c r="U20" s="154"/>
    </row>
    <row r="21" spans="2:21" ht="17.5">
      <c r="B21" s="155" t="s">
        <v>12</v>
      </c>
      <c r="C21" s="259" t="s">
        <v>13</v>
      </c>
      <c r="D21" s="259"/>
      <c r="E21" s="259"/>
      <c r="F21" s="259"/>
      <c r="G21" s="259"/>
      <c r="H21" s="259"/>
      <c r="I21" s="259"/>
      <c r="J21" s="155" t="s">
        <v>78</v>
      </c>
      <c r="K21" s="155" t="s">
        <v>44</v>
      </c>
      <c r="L21" s="155" t="s">
        <v>14</v>
      </c>
      <c r="M21" s="155" t="s">
        <v>79</v>
      </c>
      <c r="N21" s="155" t="s">
        <v>80</v>
      </c>
      <c r="O21" s="155" t="s">
        <v>81</v>
      </c>
      <c r="P21" s="155" t="s">
        <v>82</v>
      </c>
      <c r="Q21" s="155" t="s">
        <v>83</v>
      </c>
      <c r="R21" s="155" t="s">
        <v>119</v>
      </c>
      <c r="S21" s="155" t="s">
        <v>84</v>
      </c>
      <c r="T21" s="155" t="s">
        <v>85</v>
      </c>
      <c r="U21" s="155" t="s">
        <v>86</v>
      </c>
    </row>
    <row r="22" spans="2:21" ht="17.5">
      <c r="B22" s="125">
        <v>1</v>
      </c>
      <c r="C22" s="253" t="s">
        <v>98</v>
      </c>
      <c r="D22" s="253"/>
      <c r="E22" s="253"/>
      <c r="F22" s="253"/>
      <c r="G22" s="253"/>
      <c r="H22" s="253"/>
      <c r="I22" s="253"/>
      <c r="J22" s="156"/>
      <c r="K22" s="126" t="s">
        <v>48</v>
      </c>
      <c r="L22" s="126">
        <v>90</v>
      </c>
      <c r="M22" s="157">
        <f>IF(ISBLANK(C22),"",IF('LISTA DE INVENTARIO'!$Q$22:$Q5545='LISTA DE INVENTARIO'!$O$9,SUMIFS('LISTA DE INVENTARIO'!$K$22:$K5545,'LISTA DE INVENTARIO'!$C$22:$C5545,C22,'LISTA DE INVENTARIO'!$Q$22:$Q5545,'LISTA DE INVENTARIO'!$O$9)-SUMIFS($L$22:$L5817,$C$22:$C5817,C22),SUMIFS('LISTA DE INVENTARIO'!$K$22:$K5545,'LISTA DE INVENTARIO'!$C$22:$C5545,C22,'LISTA DE INVENTARIO'!$Q$22:$Q5545,'LISTA DE INVENTARIO'!$O$9)-SUMIFS($L$22:$L5817,$C$22:$C5817,C22)))</f>
        <v>10</v>
      </c>
      <c r="N22" s="157" t="str">
        <f t="shared" ref="N22:N38" si="0">IF(T22=TRUE,"ENVIADO",IF(ISBLANK(C22),"",IF((AND(M22&lt;=0)),$K$9,IF(AND(M22&gt;0,M22&lt;=10),$O$9,$M$9))))</f>
        <v>BAJO EN STOCK</v>
      </c>
      <c r="O22" s="158">
        <v>21</v>
      </c>
      <c r="P22" s="159">
        <f>IF(ISBLANK(C22),"",L22*O22)</f>
        <v>1890</v>
      </c>
      <c r="Q22" s="159">
        <f>IF(ISBLANK(C22),"",SUMIFS($P$22:$P5820,$C$22:$C5820,C22)-SUMIFS('LISTA DE INVENTARIO'!$N$22:$N5547,'LISTA DE INVENTARIO'!$C$22:$C5547,C22))</f>
        <v>490</v>
      </c>
      <c r="R22" s="160">
        <v>45303</v>
      </c>
      <c r="S22" s="157" t="str" cm="1">
        <f t="array" aca="1" ref="S22:S1021" ca="1">IF($R$22:$R1021&lt;&gt;"",IF(($R$22:$R1021-C17)&lt;0,"✓",($R$22:$R1021-C17)),"")</f>
        <v>✓</v>
      </c>
      <c r="T22" s="182" t="s">
        <v>208</v>
      </c>
      <c r="U22" s="180"/>
    </row>
    <row r="23" spans="2:21" ht="17.5">
      <c r="B23" s="125">
        <v>2</v>
      </c>
      <c r="C23" s="253" t="s">
        <v>97</v>
      </c>
      <c r="D23" s="253"/>
      <c r="E23" s="253"/>
      <c r="F23" s="253"/>
      <c r="G23" s="253"/>
      <c r="H23" s="253"/>
      <c r="I23" s="253"/>
      <c r="J23" s="156"/>
      <c r="K23" s="126" t="s">
        <v>48</v>
      </c>
      <c r="L23" s="126">
        <v>30</v>
      </c>
      <c r="M23" s="157">
        <f>IF(ISBLANK(C23),"",IF('LISTA DE INVENTARIO'!$Q$22:$Q5546='LISTA DE INVENTARIO'!$O$9,SUMIFS('LISTA DE INVENTARIO'!$K$22:$K5546,'LISTA DE INVENTARIO'!$C$22:$C5546,C23,'LISTA DE INVENTARIO'!$Q$22:$Q5546,'LISTA DE INVENTARIO'!$O$9)-SUMIFS($L$22:$L5818,$C$22:$C5818,C23),SUMIFS('LISTA DE INVENTARIO'!$K$22:$K5546,'LISTA DE INVENTARIO'!$C$22:$C5546,C23,'LISTA DE INVENTARIO'!$Q$22:$Q5546,'LISTA DE INVENTARIO'!$O$9)-SUMIFS($L$22:$L5818,$C$22:$C5818,C23)))</f>
        <v>7</v>
      </c>
      <c r="N23" s="157" t="str">
        <f t="shared" si="0"/>
        <v>BAJO EN STOCK</v>
      </c>
      <c r="O23" s="158">
        <v>50</v>
      </c>
      <c r="P23" s="161">
        <f t="shared" ref="P23:P34" si="1">IF(ISBLANK(C23),"",L23*O23)</f>
        <v>1500</v>
      </c>
      <c r="Q23" s="159">
        <f>IF(ISBLANK(C23),"",SUMIFS($P$22:$P5821,$C$22:$C5821,C23)-SUMIFS('LISTA DE INVENTARIO'!$N$22:$N5548,'LISTA DE INVENTARIO'!$C$22:$C5548,C23))</f>
        <v>1910</v>
      </c>
      <c r="R23" s="160">
        <v>45311</v>
      </c>
      <c r="S23" s="162" t="str">
        <f ca="1"/>
        <v>✓</v>
      </c>
      <c r="T23" s="182" t="s">
        <v>209</v>
      </c>
      <c r="U23" s="180"/>
    </row>
    <row r="24" spans="2:21" ht="17.5">
      <c r="B24" s="125">
        <v>3</v>
      </c>
      <c r="C24" s="253" t="s">
        <v>96</v>
      </c>
      <c r="D24" s="253"/>
      <c r="E24" s="253"/>
      <c r="F24" s="253"/>
      <c r="G24" s="253"/>
      <c r="H24" s="253"/>
      <c r="I24" s="253"/>
      <c r="J24" s="156"/>
      <c r="K24" s="126" t="s">
        <v>48</v>
      </c>
      <c r="L24" s="126">
        <v>15</v>
      </c>
      <c r="M24" s="157">
        <f>IF(ISBLANK(C24),"",IF('LISTA DE INVENTARIO'!$Q$22:$Q5547='LISTA DE INVENTARIO'!$O$9,SUMIFS('LISTA DE INVENTARIO'!$K$22:$K5547,'LISTA DE INVENTARIO'!$C$22:$C5547,C24,'LISTA DE INVENTARIO'!$Q$22:$Q5547,'LISTA DE INVENTARIO'!$O$9)-SUMIFS($L$22:$L5819,$C$22:$C5819,C24),SUMIFS('LISTA DE INVENTARIO'!$K$22:$K5547,'LISTA DE INVENTARIO'!$C$22:$C5547,C24,'LISTA DE INVENTARIO'!$Q$22:$Q5547,'LISTA DE INVENTARIO'!$O$9)-SUMIFS($L$22:$L5819,$C$22:$C5819,C24)))</f>
        <v>-15</v>
      </c>
      <c r="N24" s="157" t="str">
        <f t="shared" si="0"/>
        <v>AGOTADO</v>
      </c>
      <c r="O24" s="158">
        <v>90</v>
      </c>
      <c r="P24" s="161">
        <f t="shared" si="1"/>
        <v>1350</v>
      </c>
      <c r="Q24" s="159">
        <f>IF(ISBLANK(C24),"",SUMIFS($P$22:$P5822,$C$22:$C5822,C24)-SUMIFS('LISTA DE INVENTARIO'!$N$22:$N5549,'LISTA DE INVENTARIO'!$C$22:$C5549,C24))</f>
        <v>945</v>
      </c>
      <c r="R24" s="160">
        <v>45316</v>
      </c>
      <c r="S24" s="162" t="str">
        <f ca="1"/>
        <v>✓</v>
      </c>
      <c r="T24" s="182" t="s">
        <v>209</v>
      </c>
      <c r="U24" s="180"/>
    </row>
    <row r="25" spans="2:21" ht="17.5">
      <c r="B25" s="125">
        <v>4</v>
      </c>
      <c r="C25" s="253" t="s">
        <v>99</v>
      </c>
      <c r="D25" s="253"/>
      <c r="E25" s="253"/>
      <c r="F25" s="253"/>
      <c r="G25" s="253"/>
      <c r="H25" s="253"/>
      <c r="I25" s="253"/>
      <c r="J25" s="156"/>
      <c r="K25" s="126" t="s">
        <v>48</v>
      </c>
      <c r="L25" s="126">
        <v>1</v>
      </c>
      <c r="M25" s="157">
        <f>IF(ISBLANK(C25),"",IF('LISTA DE INVENTARIO'!$Q$22:$Q5548='LISTA DE INVENTARIO'!$O$9,SUMIFS('LISTA DE INVENTARIO'!$K$22:$K5548,'LISTA DE INVENTARIO'!$C$22:$C5548,C25,'LISTA DE INVENTARIO'!$Q$22:$Q5548,'LISTA DE INVENTARIO'!$O$9)-SUMIFS($L$22:$L5820,$C$22:$C5820,C25),SUMIFS('LISTA DE INVENTARIO'!$K$22:$K5548,'LISTA DE INVENTARIO'!$C$22:$C5548,C25,'LISTA DE INVENTARIO'!$Q$22:$Q5548,'LISTA DE INVENTARIO'!$O$9)-SUMIFS($L$22:$L5820,$C$22:$C5820,C25)))</f>
        <v>-1</v>
      </c>
      <c r="N25" s="157" t="str">
        <f t="shared" si="0"/>
        <v>AGOTADO</v>
      </c>
      <c r="O25" s="158">
        <v>40</v>
      </c>
      <c r="P25" s="161">
        <f t="shared" si="1"/>
        <v>40</v>
      </c>
      <c r="Q25" s="159">
        <f>IF(ISBLANK(C25),"",SUMIFS($P$22:$P5823,$C$22:$C5823,C25)-SUMIFS('LISTA DE INVENTARIO'!$N$22:$N5550,'LISTA DE INVENTARIO'!$C$22:$C5550,C25))</f>
        <v>-185</v>
      </c>
      <c r="R25" s="160" t="s">
        <v>207</v>
      </c>
      <c r="S25" s="162" t="e">
        <f ca="1"/>
        <v>#VALUE!</v>
      </c>
      <c r="T25" s="182" t="s">
        <v>209</v>
      </c>
      <c r="U25" s="180"/>
    </row>
    <row r="26" spans="2:21" ht="17.5">
      <c r="B26" s="125">
        <v>5</v>
      </c>
      <c r="C26" s="253" t="s">
        <v>97</v>
      </c>
      <c r="D26" s="253"/>
      <c r="E26" s="253"/>
      <c r="F26" s="253"/>
      <c r="G26" s="253"/>
      <c r="H26" s="253"/>
      <c r="I26" s="253"/>
      <c r="J26" s="156"/>
      <c r="K26" s="126" t="s">
        <v>48</v>
      </c>
      <c r="L26" s="126">
        <v>9</v>
      </c>
      <c r="M26" s="157">
        <f>IF(ISBLANK(C26),"",IF('LISTA DE INVENTARIO'!$Q$22:$Q5549='LISTA DE INVENTARIO'!$O$9,SUMIFS('LISTA DE INVENTARIO'!$K$22:$K5549,'LISTA DE INVENTARIO'!$C$22:$C5549,C26,'LISTA DE INVENTARIO'!$Q$22:$Q5549,'LISTA DE INVENTARIO'!$O$9)-SUMIFS($L$22:$L5821,$C$22:$C5821,C26),SUMIFS('LISTA DE INVENTARIO'!$K$22:$K5549,'LISTA DE INVENTARIO'!$C$22:$C5549,C26,'LISTA DE INVENTARIO'!$Q$22:$Q5549,'LISTA DE INVENTARIO'!$O$9)-SUMIFS($L$22:$L5821,$C$22:$C5821,C26)))</f>
        <v>7</v>
      </c>
      <c r="N26" s="157" t="str">
        <f t="shared" si="0"/>
        <v>BAJO EN STOCK</v>
      </c>
      <c r="O26" s="158">
        <v>90</v>
      </c>
      <c r="P26" s="161">
        <f t="shared" si="1"/>
        <v>810</v>
      </c>
      <c r="Q26" s="159">
        <f>IF(ISBLANK(C26),"",SUMIFS($P$22:$P5824,$C$22:$C5824,C26)-SUMIFS('LISTA DE INVENTARIO'!$N$22:$N5551,'LISTA DE INVENTARIO'!$C$22:$C5551,C26))</f>
        <v>1910</v>
      </c>
      <c r="R26" s="160">
        <v>45303</v>
      </c>
      <c r="S26" s="162" t="str">
        <f ca="1"/>
        <v>✓</v>
      </c>
      <c r="T26" s="182" t="s">
        <v>209</v>
      </c>
      <c r="U26" s="180"/>
    </row>
    <row r="27" spans="2:21" ht="17.5">
      <c r="B27" s="125">
        <v>6</v>
      </c>
      <c r="C27" s="253" t="s">
        <v>195</v>
      </c>
      <c r="D27" s="253"/>
      <c r="E27" s="253"/>
      <c r="F27" s="253"/>
      <c r="G27" s="253"/>
      <c r="H27" s="253"/>
      <c r="I27" s="253"/>
      <c r="J27" s="156"/>
      <c r="K27" s="126" t="s">
        <v>48</v>
      </c>
      <c r="L27" s="126">
        <v>2</v>
      </c>
      <c r="M27" s="157">
        <f>IF(ISBLANK(C27),"",IF('LISTA DE INVENTARIO'!$Q$22:$Q5550='LISTA DE INVENTARIO'!$O$9,SUMIFS('LISTA DE INVENTARIO'!$K$22:$K5550,'LISTA DE INVENTARIO'!$C$22:$C5550,C27,'LISTA DE INVENTARIO'!$Q$22:$Q5550,'LISTA DE INVENTARIO'!$O$9)-SUMIFS($L$22:$L5822,$C$22:$C5822,C27),SUMIFS('LISTA DE INVENTARIO'!$K$22:$K5550,'LISTA DE INVENTARIO'!$C$22:$C5550,C27,'LISTA DE INVENTARIO'!$Q$22:$Q5550,'LISTA DE INVENTARIO'!$O$9)-SUMIFS($L$22:$L5822,$C$22:$C5822,C27)))</f>
        <v>-2</v>
      </c>
      <c r="N27" s="157" t="str">
        <f t="shared" si="0"/>
        <v>AGOTADO</v>
      </c>
      <c r="O27" s="158">
        <v>34</v>
      </c>
      <c r="P27" s="161">
        <f t="shared" si="1"/>
        <v>68</v>
      </c>
      <c r="Q27" s="159">
        <f>IF(ISBLANK(C27),"",SUMIFS($P$22:$P5825,$C$22:$C5825,C27)-SUMIFS('LISTA DE INVENTARIO'!$N$22:$N5552,'LISTA DE INVENTARIO'!$C$22:$C5552,C27))</f>
        <v>-652</v>
      </c>
      <c r="R27" s="160">
        <v>45303</v>
      </c>
      <c r="S27" s="162" t="str">
        <f ca="1"/>
        <v>✓</v>
      </c>
      <c r="T27" s="182" t="s">
        <v>209</v>
      </c>
      <c r="U27" s="180"/>
    </row>
    <row r="28" spans="2:21" ht="17.5">
      <c r="B28" s="125">
        <v>7</v>
      </c>
      <c r="C28" s="253" t="s">
        <v>97</v>
      </c>
      <c r="D28" s="253"/>
      <c r="E28" s="253"/>
      <c r="F28" s="253"/>
      <c r="G28" s="253"/>
      <c r="H28" s="253"/>
      <c r="I28" s="253"/>
      <c r="J28" s="156"/>
      <c r="K28" s="126" t="s">
        <v>48</v>
      </c>
      <c r="L28" s="126">
        <v>4</v>
      </c>
      <c r="M28" s="157">
        <f>IF(ISBLANK(C28),"",IF('LISTA DE INVENTARIO'!$Q$22:$Q5551='LISTA DE INVENTARIO'!$O$9,SUMIFS('LISTA DE INVENTARIO'!$K$22:$K5551,'LISTA DE INVENTARIO'!$C$22:$C5551,C28,'LISTA DE INVENTARIO'!$Q$22:$Q5551,'LISTA DE INVENTARIO'!$O$9)-SUMIFS($L$22:$L5823,$C$22:$C5823,C28),SUMIFS('LISTA DE INVENTARIO'!$K$22:$K5551,'LISTA DE INVENTARIO'!$C$22:$C5551,C28,'LISTA DE INVENTARIO'!$Q$22:$Q5551,'LISTA DE INVENTARIO'!$O$9)-SUMIFS($L$22:$L5823,$C$22:$C5823,C28)))</f>
        <v>7</v>
      </c>
      <c r="N28" s="157" t="str">
        <f t="shared" si="0"/>
        <v>BAJO EN STOCK</v>
      </c>
      <c r="O28" s="158">
        <v>50</v>
      </c>
      <c r="P28" s="161">
        <f t="shared" si="1"/>
        <v>200</v>
      </c>
      <c r="Q28" s="159">
        <f>IF(ISBLANK(C28),"",SUMIFS($P$22:$P5826,$C$22:$C5826,C28)-SUMIFS('LISTA DE INVENTARIO'!$N$22:$N5553,'LISTA DE INVENTARIO'!$C$22:$C5553,C28))</f>
        <v>1910</v>
      </c>
      <c r="R28" s="160">
        <v>45303</v>
      </c>
      <c r="S28" s="162" t="str">
        <f ca="1"/>
        <v>✓</v>
      </c>
      <c r="T28" s="182" t="s">
        <v>209</v>
      </c>
      <c r="U28" s="180"/>
    </row>
    <row r="29" spans="2:21" ht="17.5">
      <c r="B29" s="125">
        <v>8</v>
      </c>
      <c r="C29" s="253" t="s">
        <v>95</v>
      </c>
      <c r="D29" s="253"/>
      <c r="E29" s="253"/>
      <c r="F29" s="253"/>
      <c r="G29" s="253"/>
      <c r="H29" s="253"/>
      <c r="I29" s="253"/>
      <c r="J29" s="156"/>
      <c r="K29" s="126" t="s">
        <v>64</v>
      </c>
      <c r="L29" s="126">
        <v>3</v>
      </c>
      <c r="M29" s="157">
        <f>IF(ISBLANK(C29),"",IF('LISTA DE INVENTARIO'!$Q$22:$Q5552='LISTA DE INVENTARIO'!$O$9,SUMIFS('LISTA DE INVENTARIO'!$K$22:$K5552,'LISTA DE INVENTARIO'!$C$22:$C5552,C29,'LISTA DE INVENTARIO'!$Q$22:$Q5552,'LISTA DE INVENTARIO'!$O$9)-SUMIFS($L$22:$L5824,$C$22:$C5824,C29),SUMIFS('LISTA DE INVENTARIO'!$K$22:$K5552,'LISTA DE INVENTARIO'!$C$22:$C5552,C29,'LISTA DE INVENTARIO'!$Q$22:$Q5552,'LISTA DE INVENTARIO'!$O$9)-SUMIFS($L$22:$L5824,$C$22:$C5824,C29)))</f>
        <v>17</v>
      </c>
      <c r="N29" s="157" t="str">
        <f t="shared" si="0"/>
        <v>EN STOCK</v>
      </c>
      <c r="O29" s="158">
        <v>18</v>
      </c>
      <c r="P29" s="161">
        <f t="shared" si="1"/>
        <v>54</v>
      </c>
      <c r="Q29" s="159">
        <f>IF(ISBLANK(C29),"",SUMIFS($P$22:$P5827,$C$22:$C5827,C29)-SUMIFS('LISTA DE INVENTARIO'!$N$22:$N5554,'LISTA DE INVENTARIO'!$C$22:$C5554,C29))</f>
        <v>-106</v>
      </c>
      <c r="R29" s="160">
        <v>45303</v>
      </c>
      <c r="S29" s="162" t="str">
        <f ca="1"/>
        <v>✓</v>
      </c>
      <c r="T29" s="182" t="s">
        <v>209</v>
      </c>
      <c r="U29" s="180"/>
    </row>
    <row r="30" spans="2:21" ht="17.5">
      <c r="B30" s="125">
        <v>9</v>
      </c>
      <c r="C30" s="253" t="s">
        <v>198</v>
      </c>
      <c r="D30" s="253"/>
      <c r="E30" s="253"/>
      <c r="F30" s="253"/>
      <c r="G30" s="253"/>
      <c r="H30" s="253"/>
      <c r="I30" s="253"/>
      <c r="J30" s="156"/>
      <c r="K30" s="126" t="s">
        <v>60</v>
      </c>
      <c r="L30" s="126">
        <v>1</v>
      </c>
      <c r="M30" s="157">
        <f>IF(ISBLANK(C30),"",IF('LISTA DE INVENTARIO'!$Q$22:$Q5553='LISTA DE INVENTARIO'!$O$9,SUMIFS('LISTA DE INVENTARIO'!$K$22:$K5553,'LISTA DE INVENTARIO'!$C$22:$C5553,C30,'LISTA DE INVENTARIO'!$Q$22:$Q5553,'LISTA DE INVENTARIO'!$O$9)-SUMIFS($L$22:$L5825,$C$22:$C5825,C30),SUMIFS('LISTA DE INVENTARIO'!$K$22:$K5553,'LISTA DE INVENTARIO'!$C$22:$C5553,C30,'LISTA DE INVENTARIO'!$Q$22:$Q5553,'LISTA DE INVENTARIO'!$O$9)-SUMIFS($L$22:$L5825,$C$22:$C5825,C30)))</f>
        <v>-1</v>
      </c>
      <c r="N30" s="157" t="str">
        <f t="shared" si="0"/>
        <v>AGOTADO</v>
      </c>
      <c r="O30" s="163">
        <v>54</v>
      </c>
      <c r="P30" s="159">
        <f t="shared" si="1"/>
        <v>54</v>
      </c>
      <c r="Q30" s="159">
        <f>IF(ISBLANK(C30),"",SUMIFS($P$22:$P5828,$C$22:$C5828,C30)-SUMIFS('LISTA DE INVENTARIO'!$N$22:$N5555,'LISTA DE INVENTARIO'!$C$22:$C5555,C30))</f>
        <v>-406</v>
      </c>
      <c r="R30" s="160">
        <v>45303</v>
      </c>
      <c r="S30" s="162" t="str">
        <f ca="1"/>
        <v>✓</v>
      </c>
      <c r="T30" s="182" t="s">
        <v>209</v>
      </c>
      <c r="U30" s="180"/>
    </row>
    <row r="31" spans="2:21" ht="17.5">
      <c r="B31" s="125">
        <v>10</v>
      </c>
      <c r="C31" s="253" t="s">
        <v>196</v>
      </c>
      <c r="D31" s="253"/>
      <c r="E31" s="253"/>
      <c r="F31" s="253"/>
      <c r="G31" s="253"/>
      <c r="H31" s="253"/>
      <c r="I31" s="253"/>
      <c r="J31" s="156"/>
      <c r="K31" s="126" t="s">
        <v>56</v>
      </c>
      <c r="L31" s="126">
        <v>7</v>
      </c>
      <c r="M31" s="157">
        <f>IF(ISBLANK(C31),"",IF('LISTA DE INVENTARIO'!$Q$22:$Q5554='LISTA DE INVENTARIO'!$O$9,SUMIFS('LISTA DE INVENTARIO'!$K$22:$K5554,'LISTA DE INVENTARIO'!$C$22:$C5554,C31,'LISTA DE INVENTARIO'!$Q$22:$Q5554,'LISTA DE INVENTARIO'!$O$9)-SUMIFS($L$22:$L5826,$C$22:$C5826,C31),SUMIFS('LISTA DE INVENTARIO'!$K$22:$K5554,'LISTA DE INVENTARIO'!$C$22:$C5554,C31,'LISTA DE INVENTARIO'!$Q$22:$Q5554,'LISTA DE INVENTARIO'!$O$9)-SUMIFS($L$22:$L5826,$C$22:$C5826,C31)))</f>
        <v>-7</v>
      </c>
      <c r="N31" s="157" t="str">
        <f t="shared" si="0"/>
        <v>AGOTADO</v>
      </c>
      <c r="O31" s="163">
        <v>38</v>
      </c>
      <c r="P31" s="159">
        <f t="shared" si="1"/>
        <v>266</v>
      </c>
      <c r="Q31" s="159">
        <f>IF(ISBLANK(C31),"",SUMIFS($P$22:$P5829,$C$22:$C5829,C31)-SUMIFS('LISTA DE INVENTARIO'!$N$22:$N5556,'LISTA DE INVENTARIO'!$C$22:$C5556,C31))</f>
        <v>-22</v>
      </c>
      <c r="R31" s="160">
        <v>45303</v>
      </c>
      <c r="S31" s="162" t="str">
        <f ca="1"/>
        <v>✓</v>
      </c>
      <c r="T31" s="182" t="s">
        <v>209</v>
      </c>
      <c r="U31" s="180"/>
    </row>
    <row r="32" spans="2:21" ht="17.5">
      <c r="B32" s="125">
        <v>11</v>
      </c>
      <c r="C32" s="253" t="s">
        <v>197</v>
      </c>
      <c r="D32" s="253"/>
      <c r="E32" s="253"/>
      <c r="F32" s="253"/>
      <c r="G32" s="253"/>
      <c r="H32" s="253"/>
      <c r="I32" s="253"/>
      <c r="J32" s="156"/>
      <c r="K32" s="126" t="s">
        <v>56</v>
      </c>
      <c r="L32" s="126">
        <v>8</v>
      </c>
      <c r="M32" s="157">
        <f>IF(ISBLANK(C32),"",IF('LISTA DE INVENTARIO'!$Q$22:$Q5555='LISTA DE INVENTARIO'!$O$9,SUMIFS('LISTA DE INVENTARIO'!$K$22:$K5555,'LISTA DE INVENTARIO'!$C$22:$C5555,C32,'LISTA DE INVENTARIO'!$Q$22:$Q5555,'LISTA DE INVENTARIO'!$O$9)-SUMIFS($L$22:$L5827,$C$22:$C5827,C32),SUMIFS('LISTA DE INVENTARIO'!$K$22:$K5555,'LISTA DE INVENTARIO'!$C$22:$C5555,C32,'LISTA DE INVENTARIO'!$Q$22:$Q5555,'LISTA DE INVENTARIO'!$O$9)-SUMIFS($L$22:$L5827,$C$22:$C5827,C32)))</f>
        <v>-8</v>
      </c>
      <c r="N32" s="157" t="str">
        <f t="shared" si="0"/>
        <v>AGOTADO</v>
      </c>
      <c r="O32" s="163">
        <v>58</v>
      </c>
      <c r="P32" s="159">
        <f t="shared" si="1"/>
        <v>464</v>
      </c>
      <c r="Q32" s="159">
        <f>IF(ISBLANK(C32),"",SUMIFS($P$22:$P5830,$C$22:$C5830,C32)-SUMIFS('LISTA DE INVENTARIO'!$N$22:$N5557,'LISTA DE INVENTARIO'!$C$22:$C5557,C32))</f>
        <v>176</v>
      </c>
      <c r="R32" s="160">
        <v>45303</v>
      </c>
      <c r="S32" s="162" t="str">
        <f ca="1"/>
        <v>✓</v>
      </c>
      <c r="T32" s="182" t="s">
        <v>209</v>
      </c>
      <c r="U32" s="180"/>
    </row>
    <row r="33" spans="2:21" ht="20.149999999999999" customHeight="1">
      <c r="B33" s="125">
        <v>12</v>
      </c>
      <c r="C33" s="253" t="s">
        <v>194</v>
      </c>
      <c r="D33" s="253"/>
      <c r="E33" s="253"/>
      <c r="F33" s="253"/>
      <c r="G33" s="253"/>
      <c r="H33" s="253"/>
      <c r="I33" s="253"/>
      <c r="J33" s="156"/>
      <c r="K33" s="126" t="s">
        <v>52</v>
      </c>
      <c r="L33" s="126">
        <v>2</v>
      </c>
      <c r="M33" s="157">
        <f>IF(ISBLANK(C33),"",IF('LISTA DE INVENTARIO'!$Q$22:$Q5556='LISTA DE INVENTARIO'!$O$9,SUMIFS('LISTA DE INVENTARIO'!$K$22:$K5556,'LISTA DE INVENTARIO'!$C$22:$C5556,C33,'LISTA DE INVENTARIO'!$Q$22:$Q5556,'LISTA DE INVENTARIO'!$O$9)-SUMIFS($L$22:$L5828,$C$22:$C5828,C33),SUMIFS('LISTA DE INVENTARIO'!$K$22:$K5556,'LISTA DE INVENTARIO'!$C$22:$C5556,C33,'LISTA DE INVENTARIO'!$Q$22:$Q5556,'LISTA DE INVENTARIO'!$O$9)-SUMIFS($L$22:$L5828,$C$22:$C5828,C33)))</f>
        <v>-2</v>
      </c>
      <c r="N33" s="157" t="str">
        <f t="shared" si="0"/>
        <v>AGOTADO</v>
      </c>
      <c r="O33" s="163">
        <v>46</v>
      </c>
      <c r="P33" s="159">
        <f t="shared" si="1"/>
        <v>92</v>
      </c>
      <c r="Q33" s="159">
        <f>IF(ISBLANK(C33),"",SUMIFS($P$22:$P5831,$C$22:$C5831,C33)-SUMIFS('LISTA DE INVENTARIO'!$N$22:$N5558,'LISTA DE INVENTARIO'!$C$22:$C5558,C33))</f>
        <v>-708</v>
      </c>
      <c r="R33" s="160">
        <v>45303</v>
      </c>
      <c r="S33" s="162" t="str">
        <f ca="1"/>
        <v>✓</v>
      </c>
      <c r="T33" s="182" t="s">
        <v>209</v>
      </c>
      <c r="U33" s="180"/>
    </row>
    <row r="34" spans="2:21" ht="20.149999999999999" customHeight="1">
      <c r="B34" s="125">
        <v>13</v>
      </c>
      <c r="C34" s="253"/>
      <c r="D34" s="253"/>
      <c r="E34" s="253"/>
      <c r="F34" s="253"/>
      <c r="G34" s="253"/>
      <c r="H34" s="253"/>
      <c r="I34" s="253"/>
      <c r="J34" s="156"/>
      <c r="K34" s="126"/>
      <c r="L34" s="126"/>
      <c r="M34" s="157" t="str">
        <f>IF(ISBLANK(C34),"",IF('LISTA DE INVENTARIO'!$Q$22:$Q5557='LISTA DE INVENTARIO'!$O$9,SUMIFS('LISTA DE INVENTARIO'!$K$22:$K5557,'LISTA DE INVENTARIO'!$C$22:$C5557,C34,'LISTA DE INVENTARIO'!$Q$22:$Q5557,'LISTA DE INVENTARIO'!$O$9)-SUMIFS($L$22:$L5829,$C$22:$C5829,C34),SUMIFS('LISTA DE INVENTARIO'!$K$22:$K5557,'LISTA DE INVENTARIO'!$C$22:$C5557,C34,'LISTA DE INVENTARIO'!$Q$22:$Q5557,'LISTA DE INVENTARIO'!$O$9)-SUMIFS($L$22:$L5829,$C$22:$C5829,C34)))</f>
        <v/>
      </c>
      <c r="N34" s="157" t="str">
        <f t="shared" si="0"/>
        <v/>
      </c>
      <c r="O34" s="163"/>
      <c r="P34" s="159" t="str">
        <f t="shared" si="1"/>
        <v/>
      </c>
      <c r="Q34" s="159" t="str">
        <f>IF(ISBLANK(C34),"",SUMIFS($P$22:$P5832,$C$22:$C5832,C34)-SUMIFS('LISTA DE INVENTARIO'!$N$22:$N5559,'LISTA DE INVENTARIO'!$C$22:$C5559,C34))</f>
        <v/>
      </c>
      <c r="R34" s="160"/>
      <c r="S34" s="162" t="str">
        <f ca="1"/>
        <v/>
      </c>
      <c r="T34" s="182"/>
      <c r="U34" s="180"/>
    </row>
    <row r="35" spans="2:21" ht="20.149999999999999" customHeight="1">
      <c r="B35" s="125">
        <v>14</v>
      </c>
      <c r="C35" s="253"/>
      <c r="D35" s="253"/>
      <c r="E35" s="253"/>
      <c r="F35" s="253"/>
      <c r="G35" s="253"/>
      <c r="H35" s="253"/>
      <c r="I35" s="253"/>
      <c r="J35" s="156"/>
      <c r="K35" s="126"/>
      <c r="L35" s="126"/>
      <c r="M35" s="157" t="str">
        <f>IF(ISBLANK(C35),"",IF('LISTA DE INVENTARIO'!$Q$22:$Q5558='LISTA DE INVENTARIO'!$O$9,SUMIFS('LISTA DE INVENTARIO'!$K$22:$K5558,'LISTA DE INVENTARIO'!$C$22:$C5558,C35,'LISTA DE INVENTARIO'!$Q$22:$Q5558,'LISTA DE INVENTARIO'!$O$9)-SUMIFS($L$22:$L5830,$C$22:$C5830,C35),SUMIFS('LISTA DE INVENTARIO'!$K$22:$K5558,'LISTA DE INVENTARIO'!$C$22:$C5558,C35,'LISTA DE INVENTARIO'!$Q$22:$Q5558,'LISTA DE INVENTARIO'!$O$9)-SUMIFS($L$22:$L5830,$C$22:$C5830,C35)))</f>
        <v/>
      </c>
      <c r="N35" s="157" t="str">
        <f t="shared" si="0"/>
        <v/>
      </c>
      <c r="O35" s="163"/>
      <c r="P35" s="159" t="str">
        <f t="shared" ref="P35:P38" si="2">IF(ISBLANK(C35),"",L35*O35)</f>
        <v/>
      </c>
      <c r="Q35" s="159" t="str">
        <f>IF(ISBLANK(C35),"",SUMIFS($P$22:$P5833,$C$22:$C5833,C35)-SUMIFS('LISTA DE INVENTARIO'!$N$22:$N5560,'LISTA DE INVENTARIO'!$C$22:$C5560,C35))</f>
        <v/>
      </c>
      <c r="R35" s="160"/>
      <c r="S35" s="162" t="str">
        <f ca="1"/>
        <v/>
      </c>
      <c r="T35" s="182"/>
      <c r="U35" s="180"/>
    </row>
    <row r="36" spans="2:21" ht="20.149999999999999" customHeight="1">
      <c r="B36" s="125">
        <v>15</v>
      </c>
      <c r="C36" s="253"/>
      <c r="D36" s="253"/>
      <c r="E36" s="253"/>
      <c r="F36" s="253"/>
      <c r="G36" s="253"/>
      <c r="H36" s="253"/>
      <c r="I36" s="253"/>
      <c r="J36" s="156"/>
      <c r="K36" s="126"/>
      <c r="L36" s="126"/>
      <c r="M36" s="157" t="str">
        <f>IF(ISBLANK(C36),"",IF('LISTA DE INVENTARIO'!$Q$22:$Q5559='LISTA DE INVENTARIO'!$O$9,SUMIFS('LISTA DE INVENTARIO'!$K$22:$K5559,'LISTA DE INVENTARIO'!$C$22:$C5559,C36,'LISTA DE INVENTARIO'!$Q$22:$Q5559,'LISTA DE INVENTARIO'!$O$9)-SUMIFS($L$22:$L5831,$C$22:$C5831,C36),SUMIFS('LISTA DE INVENTARIO'!$K$22:$K5559,'LISTA DE INVENTARIO'!$C$22:$C5559,C36,'LISTA DE INVENTARIO'!$Q$22:$Q5559,'LISTA DE INVENTARIO'!$O$9)-SUMIFS($L$22:$L5831,$C$22:$C5831,C36)))</f>
        <v/>
      </c>
      <c r="N36" s="157" t="str">
        <f t="shared" si="0"/>
        <v/>
      </c>
      <c r="O36" s="163"/>
      <c r="P36" s="159" t="str">
        <f t="shared" si="2"/>
        <v/>
      </c>
      <c r="Q36" s="159" t="str">
        <f>IF(ISBLANK(C36),"",SUMIFS($P$22:$P5834,$C$22:$C5834,C36)-SUMIFS('LISTA DE INVENTARIO'!$N$22:$N5561,'LISTA DE INVENTARIO'!$C$22:$C5561,C36))</f>
        <v/>
      </c>
      <c r="R36" s="160"/>
      <c r="S36" s="162" t="str">
        <f ca="1"/>
        <v/>
      </c>
      <c r="T36" s="182"/>
      <c r="U36" s="180"/>
    </row>
    <row r="37" spans="2:21" ht="20.149999999999999" customHeight="1">
      <c r="B37" s="125">
        <v>16</v>
      </c>
      <c r="C37" s="253"/>
      <c r="D37" s="253"/>
      <c r="E37" s="253"/>
      <c r="F37" s="253"/>
      <c r="G37" s="253"/>
      <c r="H37" s="253"/>
      <c r="I37" s="253"/>
      <c r="J37" s="156"/>
      <c r="K37" s="126"/>
      <c r="L37" s="126"/>
      <c r="M37" s="157" t="str">
        <f>IF(ISBLANK(C37),"",IF('LISTA DE INVENTARIO'!$Q$22:$Q5560='LISTA DE INVENTARIO'!$O$9,SUMIFS('LISTA DE INVENTARIO'!$K$22:$K5560,'LISTA DE INVENTARIO'!$C$22:$C5560,C37,'LISTA DE INVENTARIO'!$Q$22:$Q5560,'LISTA DE INVENTARIO'!$O$9)-SUMIFS($L$22:$L5832,$C$22:$C5832,C37),SUMIFS('LISTA DE INVENTARIO'!$K$22:$K5560,'LISTA DE INVENTARIO'!$C$22:$C5560,C37,'LISTA DE INVENTARIO'!$Q$22:$Q5560,'LISTA DE INVENTARIO'!$O$9)-SUMIFS($L$22:$L5832,$C$22:$C5832,C37)))</f>
        <v/>
      </c>
      <c r="N37" s="157" t="str">
        <f t="shared" si="0"/>
        <v/>
      </c>
      <c r="O37" s="163"/>
      <c r="P37" s="159" t="str">
        <f t="shared" si="2"/>
        <v/>
      </c>
      <c r="Q37" s="159" t="str">
        <f>IF(ISBLANK(C37),"",SUMIFS($P$22:$P5835,$C$22:$C5835,C37)-SUMIFS('LISTA DE INVENTARIO'!$N$22:$N5562,'LISTA DE INVENTARIO'!$C$22:$C5562,C37))</f>
        <v/>
      </c>
      <c r="R37" s="160"/>
      <c r="S37" s="162" t="str">
        <f ca="1"/>
        <v/>
      </c>
      <c r="T37" s="182"/>
      <c r="U37" s="180"/>
    </row>
    <row r="38" spans="2:21" ht="20.149999999999999" customHeight="1">
      <c r="B38" s="125">
        <v>17</v>
      </c>
      <c r="C38" s="253"/>
      <c r="D38" s="253"/>
      <c r="E38" s="253"/>
      <c r="F38" s="253"/>
      <c r="G38" s="253"/>
      <c r="H38" s="253"/>
      <c r="I38" s="253"/>
      <c r="J38" s="156"/>
      <c r="K38" s="126"/>
      <c r="L38" s="126"/>
      <c r="M38" s="157" t="str">
        <f>IF(ISBLANK(C38),"",IF('LISTA DE INVENTARIO'!$Q$22:$Q5561='LISTA DE INVENTARIO'!$O$9,SUMIFS('LISTA DE INVENTARIO'!$K$22:$K5561,'LISTA DE INVENTARIO'!$C$22:$C5561,C38,'LISTA DE INVENTARIO'!$Q$22:$Q5561,'LISTA DE INVENTARIO'!$O$9)-SUMIFS($L$22:$L5833,$C$22:$C5833,C38),SUMIFS('LISTA DE INVENTARIO'!$K$22:$K5561,'LISTA DE INVENTARIO'!$C$22:$C5561,C38,'LISTA DE INVENTARIO'!$Q$22:$Q5561,'LISTA DE INVENTARIO'!$O$9)-SUMIFS($L$22:$L5833,$C$22:$C5833,C38)))</f>
        <v/>
      </c>
      <c r="N38" s="157" t="str">
        <f t="shared" si="0"/>
        <v/>
      </c>
      <c r="O38" s="163"/>
      <c r="P38" s="159" t="str">
        <f t="shared" si="2"/>
        <v/>
      </c>
      <c r="Q38" s="159" t="str">
        <f>IF(ISBLANK(C38),"",SUMIFS($P$22:$P5836,$C$22:$C5836,C38)-SUMIFS('LISTA DE INVENTARIO'!$N$22:$N5563,'LISTA DE INVENTARIO'!$C$22:$C5563,C38))</f>
        <v/>
      </c>
      <c r="R38" s="160"/>
      <c r="S38" s="162" t="str">
        <f ca="1"/>
        <v/>
      </c>
      <c r="T38" s="182"/>
      <c r="U38" s="180"/>
    </row>
    <row r="39" spans="2:21" ht="20.149999999999999" customHeight="1">
      <c r="B39" s="125">
        <v>18</v>
      </c>
      <c r="C39" s="253"/>
      <c r="D39" s="253"/>
      <c r="E39" s="253"/>
      <c r="F39" s="253"/>
      <c r="G39" s="253"/>
      <c r="H39" s="253"/>
      <c r="I39" s="253"/>
      <c r="J39" s="156"/>
      <c r="K39" s="126"/>
      <c r="L39" s="126"/>
      <c r="M39" s="157" t="str">
        <f>IF(ISBLANK(C39),"",IF('LISTA DE INVENTARIO'!$Q$22:$Q5562='LISTA DE INVENTARIO'!$O$9,SUMIFS('LISTA DE INVENTARIO'!$K$22:$K5562,'LISTA DE INVENTARIO'!$C$22:$C5562,C39,'LISTA DE INVENTARIO'!$Q$22:$Q5562,'LISTA DE INVENTARIO'!$O$9)-SUMIFS($L$22:$L5834,$C$22:$C5834,C39),SUMIFS('LISTA DE INVENTARIO'!$K$22:$K5562,'LISTA DE INVENTARIO'!$C$22:$C5562,C39,'LISTA DE INVENTARIO'!$Q$22:$Q5562,'LISTA DE INVENTARIO'!$O$9)-SUMIFS($L$22:$L5834,$C$22:$C5834,C39)))</f>
        <v/>
      </c>
      <c r="N39" s="157" t="str">
        <f t="shared" ref="N39:N102" si="3">IF(T39=TRUE,"ENVIADO",IF(ISBLANK(C39),"",IF((AND(M39&lt;=0)),$K$9,IF(AND(M39&gt;0,M39&lt;=10),$O$9,$M$9))))</f>
        <v/>
      </c>
      <c r="O39" s="163"/>
      <c r="P39" s="159" t="str">
        <f t="shared" ref="P39:P102" si="4">IF(ISBLANK(C39),"",L39*O39)</f>
        <v/>
      </c>
      <c r="Q39" s="159" t="str">
        <f>IF(ISBLANK(C39),"",SUMIFS($P$22:$P5837,$C$22:$C5837,C39)-SUMIFS('LISTA DE INVENTARIO'!$N$22:$N5564,'LISTA DE INVENTARIO'!$C$22:$C5564,C39))</f>
        <v/>
      </c>
      <c r="R39" s="160"/>
      <c r="S39" s="162" t="str">
        <f ca="1"/>
        <v/>
      </c>
      <c r="T39" s="182"/>
      <c r="U39" s="180"/>
    </row>
    <row r="40" spans="2:21" ht="20.149999999999999" customHeight="1">
      <c r="B40" s="125">
        <v>19</v>
      </c>
      <c r="C40" s="253"/>
      <c r="D40" s="253"/>
      <c r="E40" s="253"/>
      <c r="F40" s="253"/>
      <c r="G40" s="253"/>
      <c r="H40" s="253"/>
      <c r="I40" s="253"/>
      <c r="J40" s="156"/>
      <c r="K40" s="126"/>
      <c r="L40" s="126"/>
      <c r="M40" s="157" t="str">
        <f>IF(ISBLANK(C40),"",IF('LISTA DE INVENTARIO'!$Q$22:$Q5563='LISTA DE INVENTARIO'!$O$9,SUMIFS('LISTA DE INVENTARIO'!$K$22:$K5563,'LISTA DE INVENTARIO'!$C$22:$C5563,C40,'LISTA DE INVENTARIO'!$Q$22:$Q5563,'LISTA DE INVENTARIO'!$O$9)-SUMIFS($L$22:$L5835,$C$22:$C5835,C40),SUMIFS('LISTA DE INVENTARIO'!$K$22:$K5563,'LISTA DE INVENTARIO'!$C$22:$C5563,C40,'LISTA DE INVENTARIO'!$Q$22:$Q5563,'LISTA DE INVENTARIO'!$O$9)-SUMIFS($L$22:$L5835,$C$22:$C5835,C40)))</f>
        <v/>
      </c>
      <c r="N40" s="157" t="str">
        <f t="shared" si="3"/>
        <v/>
      </c>
      <c r="O40" s="163"/>
      <c r="P40" s="159" t="str">
        <f t="shared" si="4"/>
        <v/>
      </c>
      <c r="Q40" s="159" t="str">
        <f>IF(ISBLANK(C40),"",SUMIFS($P$22:$P5838,$C$22:$C5838,C40)-SUMIFS('LISTA DE INVENTARIO'!$N$22:$N5565,'LISTA DE INVENTARIO'!$C$22:$C5565,C40))</f>
        <v/>
      </c>
      <c r="R40" s="160"/>
      <c r="S40" s="162" t="str">
        <f ca="1"/>
        <v/>
      </c>
      <c r="T40" s="182"/>
      <c r="U40" s="180"/>
    </row>
    <row r="41" spans="2:21" ht="20.149999999999999" customHeight="1">
      <c r="B41" s="125">
        <v>20</v>
      </c>
      <c r="C41" s="253"/>
      <c r="D41" s="253"/>
      <c r="E41" s="253"/>
      <c r="F41" s="253"/>
      <c r="G41" s="253"/>
      <c r="H41" s="253"/>
      <c r="I41" s="253"/>
      <c r="J41" s="156"/>
      <c r="K41" s="126"/>
      <c r="L41" s="126"/>
      <c r="M41" s="157" t="str">
        <f>IF(ISBLANK(C41),"",IF('LISTA DE INVENTARIO'!$Q$22:$Q5564='LISTA DE INVENTARIO'!$O$9,SUMIFS('LISTA DE INVENTARIO'!$K$22:$K5564,'LISTA DE INVENTARIO'!$C$22:$C5564,C41,'LISTA DE INVENTARIO'!$Q$22:$Q5564,'LISTA DE INVENTARIO'!$O$9)-SUMIFS($L$22:$L5836,$C$22:$C5836,C41),SUMIFS('LISTA DE INVENTARIO'!$K$22:$K5564,'LISTA DE INVENTARIO'!$C$22:$C5564,C41,'LISTA DE INVENTARIO'!$Q$22:$Q5564,'LISTA DE INVENTARIO'!$O$9)-SUMIFS($L$22:$L5836,$C$22:$C5836,C41)))</f>
        <v/>
      </c>
      <c r="N41" s="157" t="str">
        <f t="shared" si="3"/>
        <v/>
      </c>
      <c r="O41" s="163"/>
      <c r="P41" s="159" t="str">
        <f t="shared" si="4"/>
        <v/>
      </c>
      <c r="Q41" s="159" t="str">
        <f>IF(ISBLANK(C41),"",SUMIFS($P$22:$P5839,$C$22:$C5839,C41)-SUMIFS('LISTA DE INVENTARIO'!$N$22:$N5566,'LISTA DE INVENTARIO'!$C$22:$C5566,C41))</f>
        <v/>
      </c>
      <c r="R41" s="160"/>
      <c r="S41" s="162" t="str">
        <f ca="1"/>
        <v/>
      </c>
      <c r="T41" s="182"/>
      <c r="U41" s="180"/>
    </row>
    <row r="42" spans="2:21" ht="20.149999999999999" customHeight="1">
      <c r="B42" s="125">
        <v>21</v>
      </c>
      <c r="C42" s="253"/>
      <c r="D42" s="253"/>
      <c r="E42" s="253"/>
      <c r="F42" s="253"/>
      <c r="G42" s="253"/>
      <c r="H42" s="253"/>
      <c r="I42" s="253"/>
      <c r="J42" s="156"/>
      <c r="K42" s="126"/>
      <c r="L42" s="126"/>
      <c r="M42" s="157" t="str">
        <f>IF(ISBLANK(C42),"",IF('LISTA DE INVENTARIO'!$Q$22:$Q5565='LISTA DE INVENTARIO'!$O$9,SUMIFS('LISTA DE INVENTARIO'!$K$22:$K5565,'LISTA DE INVENTARIO'!$C$22:$C5565,C42,'LISTA DE INVENTARIO'!$Q$22:$Q5565,'LISTA DE INVENTARIO'!$O$9)-SUMIFS($L$22:$L5837,$C$22:$C5837,C42),SUMIFS('LISTA DE INVENTARIO'!$K$22:$K5565,'LISTA DE INVENTARIO'!$C$22:$C5565,C42,'LISTA DE INVENTARIO'!$Q$22:$Q5565,'LISTA DE INVENTARIO'!$O$9)-SUMIFS($L$22:$L5837,$C$22:$C5837,C42)))</f>
        <v/>
      </c>
      <c r="N42" s="157" t="str">
        <f t="shared" si="3"/>
        <v/>
      </c>
      <c r="O42" s="163"/>
      <c r="P42" s="159" t="str">
        <f t="shared" si="4"/>
        <v/>
      </c>
      <c r="Q42" s="159" t="str">
        <f>IF(ISBLANK(C42),"",SUMIFS($P$22:$P5840,$C$22:$C5840,C42)-SUMIFS('LISTA DE INVENTARIO'!$N$22:$N5567,'LISTA DE INVENTARIO'!$C$22:$C5567,C42))</f>
        <v/>
      </c>
      <c r="R42" s="160"/>
      <c r="S42" s="162" t="str">
        <f ca="1"/>
        <v/>
      </c>
      <c r="T42" s="182"/>
      <c r="U42" s="180"/>
    </row>
    <row r="43" spans="2:21" ht="20.149999999999999" customHeight="1">
      <c r="B43" s="125">
        <v>22</v>
      </c>
      <c r="C43" s="253"/>
      <c r="D43" s="253"/>
      <c r="E43" s="253"/>
      <c r="F43" s="253"/>
      <c r="G43" s="253"/>
      <c r="H43" s="253"/>
      <c r="I43" s="253"/>
      <c r="J43" s="156"/>
      <c r="K43" s="126"/>
      <c r="L43" s="126"/>
      <c r="M43" s="157" t="str">
        <f>IF(ISBLANK(C43),"",IF('LISTA DE INVENTARIO'!$Q$22:$Q5566='LISTA DE INVENTARIO'!$O$9,SUMIFS('LISTA DE INVENTARIO'!$K$22:$K5566,'LISTA DE INVENTARIO'!$C$22:$C5566,C43,'LISTA DE INVENTARIO'!$Q$22:$Q5566,'LISTA DE INVENTARIO'!$O$9)-SUMIFS($L$22:$L5838,$C$22:$C5838,C43),SUMIFS('LISTA DE INVENTARIO'!$K$22:$K5566,'LISTA DE INVENTARIO'!$C$22:$C5566,C43,'LISTA DE INVENTARIO'!$Q$22:$Q5566,'LISTA DE INVENTARIO'!$O$9)-SUMIFS($L$22:$L5838,$C$22:$C5838,C43)))</f>
        <v/>
      </c>
      <c r="N43" s="157" t="str">
        <f t="shared" si="3"/>
        <v/>
      </c>
      <c r="O43" s="163"/>
      <c r="P43" s="159" t="str">
        <f t="shared" si="4"/>
        <v/>
      </c>
      <c r="Q43" s="159" t="str">
        <f>IF(ISBLANK(C43),"",SUMIFS($P$22:$P5841,$C$22:$C5841,C43)-SUMIFS('LISTA DE INVENTARIO'!$N$22:$N5568,'LISTA DE INVENTARIO'!$C$22:$C5568,C43))</f>
        <v/>
      </c>
      <c r="R43" s="160"/>
      <c r="S43" s="162" t="str">
        <f ca="1"/>
        <v/>
      </c>
      <c r="T43" s="182"/>
      <c r="U43" s="180"/>
    </row>
    <row r="44" spans="2:21" ht="20.149999999999999" customHeight="1">
      <c r="B44" s="125">
        <v>23</v>
      </c>
      <c r="C44" s="253"/>
      <c r="D44" s="253"/>
      <c r="E44" s="253"/>
      <c r="F44" s="253"/>
      <c r="G44" s="253"/>
      <c r="H44" s="253"/>
      <c r="I44" s="253"/>
      <c r="J44" s="156"/>
      <c r="K44" s="126"/>
      <c r="L44" s="126"/>
      <c r="M44" s="157" t="str">
        <f>IF(ISBLANK(C44),"",IF('LISTA DE INVENTARIO'!$Q$22:$Q5567='LISTA DE INVENTARIO'!$O$9,SUMIFS('LISTA DE INVENTARIO'!$K$22:$K5567,'LISTA DE INVENTARIO'!$C$22:$C5567,C44,'LISTA DE INVENTARIO'!$Q$22:$Q5567,'LISTA DE INVENTARIO'!$O$9)-SUMIFS($L$22:$L5839,$C$22:$C5839,C44),SUMIFS('LISTA DE INVENTARIO'!$K$22:$K5567,'LISTA DE INVENTARIO'!$C$22:$C5567,C44,'LISTA DE INVENTARIO'!$Q$22:$Q5567,'LISTA DE INVENTARIO'!$O$9)-SUMIFS($L$22:$L5839,$C$22:$C5839,C44)))</f>
        <v/>
      </c>
      <c r="N44" s="157" t="str">
        <f t="shared" si="3"/>
        <v/>
      </c>
      <c r="O44" s="163"/>
      <c r="P44" s="159" t="str">
        <f t="shared" si="4"/>
        <v/>
      </c>
      <c r="Q44" s="159" t="str">
        <f>IF(ISBLANK(C44),"",SUMIFS($P$22:$P5842,$C$22:$C5842,C44)-SUMIFS('LISTA DE INVENTARIO'!$N$22:$N5569,'LISTA DE INVENTARIO'!$C$22:$C5569,C44))</f>
        <v/>
      </c>
      <c r="R44" s="160"/>
      <c r="S44" s="162" t="str">
        <f ca="1"/>
        <v/>
      </c>
      <c r="T44" s="182"/>
      <c r="U44" s="180"/>
    </row>
    <row r="45" spans="2:21" ht="20.149999999999999" customHeight="1">
      <c r="B45" s="125">
        <v>24</v>
      </c>
      <c r="C45" s="253"/>
      <c r="D45" s="253"/>
      <c r="E45" s="253"/>
      <c r="F45" s="253"/>
      <c r="G45" s="253"/>
      <c r="H45" s="253"/>
      <c r="I45" s="253"/>
      <c r="J45" s="156"/>
      <c r="K45" s="126"/>
      <c r="L45" s="126"/>
      <c r="M45" s="157" t="str">
        <f>IF(ISBLANK(C45),"",IF('LISTA DE INVENTARIO'!$Q$22:$Q5568='LISTA DE INVENTARIO'!$O$9,SUMIFS('LISTA DE INVENTARIO'!$K$22:$K5568,'LISTA DE INVENTARIO'!$C$22:$C5568,C45,'LISTA DE INVENTARIO'!$Q$22:$Q5568,'LISTA DE INVENTARIO'!$O$9)-SUMIFS($L$22:$L5840,$C$22:$C5840,C45),SUMIFS('LISTA DE INVENTARIO'!$K$22:$K5568,'LISTA DE INVENTARIO'!$C$22:$C5568,C45,'LISTA DE INVENTARIO'!$Q$22:$Q5568,'LISTA DE INVENTARIO'!$O$9)-SUMIFS($L$22:$L5840,$C$22:$C5840,C45)))</f>
        <v/>
      </c>
      <c r="N45" s="157" t="str">
        <f t="shared" si="3"/>
        <v/>
      </c>
      <c r="O45" s="163"/>
      <c r="P45" s="159" t="str">
        <f t="shared" si="4"/>
        <v/>
      </c>
      <c r="Q45" s="159" t="str">
        <f>IF(ISBLANK(C45),"",SUMIFS($P$22:$P5843,$C$22:$C5843,C45)-SUMIFS('LISTA DE INVENTARIO'!$N$22:$N5570,'LISTA DE INVENTARIO'!$C$22:$C5570,C45))</f>
        <v/>
      </c>
      <c r="R45" s="160"/>
      <c r="S45" s="162" t="str">
        <f ca="1"/>
        <v/>
      </c>
      <c r="T45" s="182"/>
      <c r="U45" s="180"/>
    </row>
    <row r="46" spans="2:21" ht="20.149999999999999" customHeight="1">
      <c r="B46" s="125">
        <v>25</v>
      </c>
      <c r="C46" s="253"/>
      <c r="D46" s="253"/>
      <c r="E46" s="253"/>
      <c r="F46" s="253"/>
      <c r="G46" s="253"/>
      <c r="H46" s="253"/>
      <c r="I46" s="253"/>
      <c r="J46" s="156"/>
      <c r="K46" s="126"/>
      <c r="L46" s="126"/>
      <c r="M46" s="157" t="str">
        <f>IF(ISBLANK(C46),"",IF('LISTA DE INVENTARIO'!$Q$22:$Q5569='LISTA DE INVENTARIO'!$O$9,SUMIFS('LISTA DE INVENTARIO'!$K$22:$K5569,'LISTA DE INVENTARIO'!$C$22:$C5569,C46,'LISTA DE INVENTARIO'!$Q$22:$Q5569,'LISTA DE INVENTARIO'!$O$9)-SUMIFS($L$22:$L5841,$C$22:$C5841,C46),SUMIFS('LISTA DE INVENTARIO'!$K$22:$K5569,'LISTA DE INVENTARIO'!$C$22:$C5569,C46,'LISTA DE INVENTARIO'!$Q$22:$Q5569,'LISTA DE INVENTARIO'!$O$9)-SUMIFS($L$22:$L5841,$C$22:$C5841,C46)))</f>
        <v/>
      </c>
      <c r="N46" s="157" t="str">
        <f t="shared" si="3"/>
        <v/>
      </c>
      <c r="O46" s="163"/>
      <c r="P46" s="159" t="str">
        <f t="shared" si="4"/>
        <v/>
      </c>
      <c r="Q46" s="159" t="str">
        <f>IF(ISBLANK(C46),"",SUMIFS($P$22:$P5844,$C$22:$C5844,C46)-SUMIFS('LISTA DE INVENTARIO'!$N$22:$N5571,'LISTA DE INVENTARIO'!$C$22:$C5571,C46))</f>
        <v/>
      </c>
      <c r="R46" s="160"/>
      <c r="S46" s="162" t="str">
        <f ca="1"/>
        <v/>
      </c>
      <c r="T46" s="182"/>
      <c r="U46" s="180"/>
    </row>
    <row r="47" spans="2:21" ht="20.149999999999999" customHeight="1">
      <c r="B47" s="125">
        <v>26</v>
      </c>
      <c r="C47" s="253"/>
      <c r="D47" s="253"/>
      <c r="E47" s="253"/>
      <c r="F47" s="253"/>
      <c r="G47" s="253"/>
      <c r="H47" s="253"/>
      <c r="I47" s="253"/>
      <c r="J47" s="156"/>
      <c r="K47" s="126"/>
      <c r="L47" s="126"/>
      <c r="M47" s="157" t="str">
        <f>IF(ISBLANK(C47),"",IF('LISTA DE INVENTARIO'!$Q$22:$Q5570='LISTA DE INVENTARIO'!$O$9,SUMIFS('LISTA DE INVENTARIO'!$K$22:$K5570,'LISTA DE INVENTARIO'!$C$22:$C5570,C47,'LISTA DE INVENTARIO'!$Q$22:$Q5570,'LISTA DE INVENTARIO'!$O$9)-SUMIFS($L$22:$L5842,$C$22:$C5842,C47),SUMIFS('LISTA DE INVENTARIO'!$K$22:$K5570,'LISTA DE INVENTARIO'!$C$22:$C5570,C47,'LISTA DE INVENTARIO'!$Q$22:$Q5570,'LISTA DE INVENTARIO'!$O$9)-SUMIFS($L$22:$L5842,$C$22:$C5842,C47)))</f>
        <v/>
      </c>
      <c r="N47" s="157" t="str">
        <f t="shared" si="3"/>
        <v/>
      </c>
      <c r="O47" s="163"/>
      <c r="P47" s="159" t="str">
        <f t="shared" si="4"/>
        <v/>
      </c>
      <c r="Q47" s="159" t="str">
        <f>IF(ISBLANK(C47),"",SUMIFS($P$22:$P5845,$C$22:$C5845,C47)-SUMIFS('LISTA DE INVENTARIO'!$N$22:$N5572,'LISTA DE INVENTARIO'!$C$22:$C5572,C47))</f>
        <v/>
      </c>
      <c r="R47" s="160"/>
      <c r="S47" s="162" t="str">
        <f ca="1"/>
        <v/>
      </c>
      <c r="T47" s="182"/>
      <c r="U47" s="180"/>
    </row>
    <row r="48" spans="2:21" ht="20.149999999999999" customHeight="1">
      <c r="B48" s="125">
        <v>27</v>
      </c>
      <c r="C48" s="253"/>
      <c r="D48" s="253"/>
      <c r="E48" s="253"/>
      <c r="F48" s="253"/>
      <c r="G48" s="253"/>
      <c r="H48" s="253"/>
      <c r="I48" s="253"/>
      <c r="J48" s="156"/>
      <c r="K48" s="126"/>
      <c r="L48" s="126"/>
      <c r="M48" s="157" t="str">
        <f>IF(ISBLANK(C48),"",IF('LISTA DE INVENTARIO'!$Q$22:$Q5571='LISTA DE INVENTARIO'!$O$9,SUMIFS('LISTA DE INVENTARIO'!$K$22:$K5571,'LISTA DE INVENTARIO'!$C$22:$C5571,C48,'LISTA DE INVENTARIO'!$Q$22:$Q5571,'LISTA DE INVENTARIO'!$O$9)-SUMIFS($L$22:$L5843,$C$22:$C5843,C48),SUMIFS('LISTA DE INVENTARIO'!$K$22:$K5571,'LISTA DE INVENTARIO'!$C$22:$C5571,C48,'LISTA DE INVENTARIO'!$Q$22:$Q5571,'LISTA DE INVENTARIO'!$O$9)-SUMIFS($L$22:$L5843,$C$22:$C5843,C48)))</f>
        <v/>
      </c>
      <c r="N48" s="157" t="str">
        <f t="shared" si="3"/>
        <v/>
      </c>
      <c r="O48" s="163"/>
      <c r="P48" s="159" t="str">
        <f t="shared" si="4"/>
        <v/>
      </c>
      <c r="Q48" s="159" t="str">
        <f>IF(ISBLANK(C48),"",SUMIFS($P$22:$P5846,$C$22:$C5846,C48)-SUMIFS('LISTA DE INVENTARIO'!$N$22:$N5573,'LISTA DE INVENTARIO'!$C$22:$C5573,C48))</f>
        <v/>
      </c>
      <c r="R48" s="160"/>
      <c r="S48" s="162" t="str">
        <f ca="1"/>
        <v/>
      </c>
      <c r="T48" s="182"/>
      <c r="U48" s="180"/>
    </row>
    <row r="49" spans="2:21" ht="20.149999999999999" customHeight="1">
      <c r="B49" s="125">
        <v>28</v>
      </c>
      <c r="C49" s="253"/>
      <c r="D49" s="253"/>
      <c r="E49" s="253"/>
      <c r="F49" s="253"/>
      <c r="G49" s="253"/>
      <c r="H49" s="253"/>
      <c r="I49" s="253"/>
      <c r="J49" s="156"/>
      <c r="K49" s="126"/>
      <c r="L49" s="126"/>
      <c r="M49" s="157" t="str">
        <f>IF(ISBLANK(C49),"",IF('LISTA DE INVENTARIO'!$Q$22:$Q5572='LISTA DE INVENTARIO'!$O$9,SUMIFS('LISTA DE INVENTARIO'!$K$22:$K5572,'LISTA DE INVENTARIO'!$C$22:$C5572,C49,'LISTA DE INVENTARIO'!$Q$22:$Q5572,'LISTA DE INVENTARIO'!$O$9)-SUMIFS($L$22:$L5844,$C$22:$C5844,C49),SUMIFS('LISTA DE INVENTARIO'!$K$22:$K5572,'LISTA DE INVENTARIO'!$C$22:$C5572,C49,'LISTA DE INVENTARIO'!$Q$22:$Q5572,'LISTA DE INVENTARIO'!$O$9)-SUMIFS($L$22:$L5844,$C$22:$C5844,C49)))</f>
        <v/>
      </c>
      <c r="N49" s="157" t="str">
        <f t="shared" si="3"/>
        <v/>
      </c>
      <c r="O49" s="163"/>
      <c r="P49" s="159" t="str">
        <f t="shared" si="4"/>
        <v/>
      </c>
      <c r="Q49" s="159" t="str">
        <f>IF(ISBLANK(C49),"",SUMIFS($P$22:$P5847,$C$22:$C5847,C49)-SUMIFS('LISTA DE INVENTARIO'!$N$22:$N5574,'LISTA DE INVENTARIO'!$C$22:$C5574,C49))</f>
        <v/>
      </c>
      <c r="R49" s="160"/>
      <c r="S49" s="162" t="str">
        <f ca="1"/>
        <v/>
      </c>
      <c r="T49" s="182"/>
      <c r="U49" s="180"/>
    </row>
    <row r="50" spans="2:21" ht="20.149999999999999" customHeight="1">
      <c r="B50" s="125">
        <v>29</v>
      </c>
      <c r="C50" s="253"/>
      <c r="D50" s="253"/>
      <c r="E50" s="253"/>
      <c r="F50" s="253"/>
      <c r="G50" s="253"/>
      <c r="H50" s="253"/>
      <c r="I50" s="253"/>
      <c r="J50" s="156"/>
      <c r="K50" s="126"/>
      <c r="L50" s="126"/>
      <c r="M50" s="157" t="str">
        <f>IF(ISBLANK(C50),"",IF('LISTA DE INVENTARIO'!$Q$22:$Q5573='LISTA DE INVENTARIO'!$O$9,SUMIFS('LISTA DE INVENTARIO'!$K$22:$K5573,'LISTA DE INVENTARIO'!$C$22:$C5573,C50,'LISTA DE INVENTARIO'!$Q$22:$Q5573,'LISTA DE INVENTARIO'!$O$9)-SUMIFS($L$22:$L5845,$C$22:$C5845,C50),SUMIFS('LISTA DE INVENTARIO'!$K$22:$K5573,'LISTA DE INVENTARIO'!$C$22:$C5573,C50,'LISTA DE INVENTARIO'!$Q$22:$Q5573,'LISTA DE INVENTARIO'!$O$9)-SUMIFS($L$22:$L5845,$C$22:$C5845,C50)))</f>
        <v/>
      </c>
      <c r="N50" s="157" t="str">
        <f t="shared" si="3"/>
        <v/>
      </c>
      <c r="O50" s="163"/>
      <c r="P50" s="159" t="str">
        <f t="shared" si="4"/>
        <v/>
      </c>
      <c r="Q50" s="159" t="str">
        <f>IF(ISBLANK(C50),"",SUMIFS($P$22:$P5848,$C$22:$C5848,C50)-SUMIFS('LISTA DE INVENTARIO'!$N$22:$N5575,'LISTA DE INVENTARIO'!$C$22:$C5575,C50))</f>
        <v/>
      </c>
      <c r="R50" s="160"/>
      <c r="S50" s="162" t="str">
        <f ca="1"/>
        <v/>
      </c>
      <c r="T50" s="182"/>
      <c r="U50" s="180"/>
    </row>
    <row r="51" spans="2:21" ht="20.149999999999999" customHeight="1">
      <c r="B51" s="125">
        <v>30</v>
      </c>
      <c r="C51" s="253"/>
      <c r="D51" s="253"/>
      <c r="E51" s="253"/>
      <c r="F51" s="253"/>
      <c r="G51" s="253"/>
      <c r="H51" s="253"/>
      <c r="I51" s="253"/>
      <c r="J51" s="156"/>
      <c r="K51" s="126"/>
      <c r="L51" s="126"/>
      <c r="M51" s="157" t="str">
        <f>IF(ISBLANK(C51),"",IF('LISTA DE INVENTARIO'!$Q$22:$Q5574='LISTA DE INVENTARIO'!$O$9,SUMIFS('LISTA DE INVENTARIO'!$K$22:$K5574,'LISTA DE INVENTARIO'!$C$22:$C5574,C51,'LISTA DE INVENTARIO'!$Q$22:$Q5574,'LISTA DE INVENTARIO'!$O$9)-SUMIFS($L$22:$L5846,$C$22:$C5846,C51),SUMIFS('LISTA DE INVENTARIO'!$K$22:$K5574,'LISTA DE INVENTARIO'!$C$22:$C5574,C51,'LISTA DE INVENTARIO'!$Q$22:$Q5574,'LISTA DE INVENTARIO'!$O$9)-SUMIFS($L$22:$L5846,$C$22:$C5846,C51)))</f>
        <v/>
      </c>
      <c r="N51" s="157" t="str">
        <f t="shared" si="3"/>
        <v/>
      </c>
      <c r="O51" s="163"/>
      <c r="P51" s="159" t="str">
        <f t="shared" si="4"/>
        <v/>
      </c>
      <c r="Q51" s="159" t="str">
        <f>IF(ISBLANK(C51),"",SUMIFS($P$22:$P5849,$C$22:$C5849,C51)-SUMIFS('LISTA DE INVENTARIO'!$N$22:$N5576,'LISTA DE INVENTARIO'!$C$22:$C5576,C51))</f>
        <v/>
      </c>
      <c r="R51" s="160"/>
      <c r="S51" s="162" t="str">
        <f ca="1"/>
        <v/>
      </c>
      <c r="T51" s="182"/>
      <c r="U51" s="180"/>
    </row>
    <row r="52" spans="2:21" ht="20.149999999999999" customHeight="1">
      <c r="B52" s="125">
        <v>31</v>
      </c>
      <c r="C52" s="253"/>
      <c r="D52" s="253"/>
      <c r="E52" s="253"/>
      <c r="F52" s="253"/>
      <c r="G52" s="253"/>
      <c r="H52" s="253"/>
      <c r="I52" s="253"/>
      <c r="J52" s="156"/>
      <c r="K52" s="126"/>
      <c r="L52" s="126"/>
      <c r="M52" s="157" t="str">
        <f>IF(ISBLANK(C52),"",IF('LISTA DE INVENTARIO'!$Q$22:$Q5575='LISTA DE INVENTARIO'!$O$9,SUMIFS('LISTA DE INVENTARIO'!$K$22:$K5575,'LISTA DE INVENTARIO'!$C$22:$C5575,C52,'LISTA DE INVENTARIO'!$Q$22:$Q5575,'LISTA DE INVENTARIO'!$O$9)-SUMIFS($L$22:$L5847,$C$22:$C5847,C52),SUMIFS('LISTA DE INVENTARIO'!$K$22:$K5575,'LISTA DE INVENTARIO'!$C$22:$C5575,C52,'LISTA DE INVENTARIO'!$Q$22:$Q5575,'LISTA DE INVENTARIO'!$O$9)-SUMIFS($L$22:$L5847,$C$22:$C5847,C52)))</f>
        <v/>
      </c>
      <c r="N52" s="157" t="str">
        <f t="shared" si="3"/>
        <v/>
      </c>
      <c r="O52" s="163"/>
      <c r="P52" s="159" t="str">
        <f t="shared" si="4"/>
        <v/>
      </c>
      <c r="Q52" s="159" t="str">
        <f>IF(ISBLANK(C52),"",SUMIFS($P$22:$P5850,$C$22:$C5850,C52)-SUMIFS('LISTA DE INVENTARIO'!$N$22:$N5577,'LISTA DE INVENTARIO'!$C$22:$C5577,C52))</f>
        <v/>
      </c>
      <c r="R52" s="160"/>
      <c r="S52" s="162" t="str">
        <f ca="1"/>
        <v/>
      </c>
      <c r="T52" s="182"/>
      <c r="U52" s="180"/>
    </row>
    <row r="53" spans="2:21" ht="20.149999999999999" customHeight="1">
      <c r="B53" s="125">
        <v>32</v>
      </c>
      <c r="C53" s="253"/>
      <c r="D53" s="253"/>
      <c r="E53" s="253"/>
      <c r="F53" s="253"/>
      <c r="G53" s="253"/>
      <c r="H53" s="253"/>
      <c r="I53" s="253"/>
      <c r="J53" s="156"/>
      <c r="K53" s="126"/>
      <c r="L53" s="126"/>
      <c r="M53" s="157" t="str">
        <f>IF(ISBLANK(C53),"",IF('LISTA DE INVENTARIO'!$Q$22:$Q5576='LISTA DE INVENTARIO'!$O$9,SUMIFS('LISTA DE INVENTARIO'!$K$22:$K5576,'LISTA DE INVENTARIO'!$C$22:$C5576,C53,'LISTA DE INVENTARIO'!$Q$22:$Q5576,'LISTA DE INVENTARIO'!$O$9)-SUMIFS($L$22:$L5848,$C$22:$C5848,C53),SUMIFS('LISTA DE INVENTARIO'!$K$22:$K5576,'LISTA DE INVENTARIO'!$C$22:$C5576,C53,'LISTA DE INVENTARIO'!$Q$22:$Q5576,'LISTA DE INVENTARIO'!$O$9)-SUMIFS($L$22:$L5848,$C$22:$C5848,C53)))</f>
        <v/>
      </c>
      <c r="N53" s="157" t="str">
        <f t="shared" si="3"/>
        <v/>
      </c>
      <c r="O53" s="163"/>
      <c r="P53" s="159" t="str">
        <f t="shared" si="4"/>
        <v/>
      </c>
      <c r="Q53" s="159" t="str">
        <f>IF(ISBLANK(C53),"",SUMIFS($P$22:$P5851,$C$22:$C5851,C53)-SUMIFS('LISTA DE INVENTARIO'!$N$22:$N5578,'LISTA DE INVENTARIO'!$C$22:$C5578,C53))</f>
        <v/>
      </c>
      <c r="R53" s="160"/>
      <c r="S53" s="162" t="str">
        <f ca="1"/>
        <v/>
      </c>
      <c r="T53" s="182"/>
      <c r="U53" s="180"/>
    </row>
    <row r="54" spans="2:21" ht="20.149999999999999" customHeight="1">
      <c r="B54" s="125">
        <v>33</v>
      </c>
      <c r="C54" s="253"/>
      <c r="D54" s="253"/>
      <c r="E54" s="253"/>
      <c r="F54" s="253"/>
      <c r="G54" s="253"/>
      <c r="H54" s="253"/>
      <c r="I54" s="253"/>
      <c r="J54" s="156"/>
      <c r="K54" s="126"/>
      <c r="L54" s="126"/>
      <c r="M54" s="157" t="str">
        <f>IF(ISBLANK(C54),"",IF('LISTA DE INVENTARIO'!$Q$22:$Q5577='LISTA DE INVENTARIO'!$O$9,SUMIFS('LISTA DE INVENTARIO'!$K$22:$K5577,'LISTA DE INVENTARIO'!$C$22:$C5577,C54,'LISTA DE INVENTARIO'!$Q$22:$Q5577,'LISTA DE INVENTARIO'!$O$9)-SUMIFS($L$22:$L5849,$C$22:$C5849,C54),SUMIFS('LISTA DE INVENTARIO'!$K$22:$K5577,'LISTA DE INVENTARIO'!$C$22:$C5577,C54,'LISTA DE INVENTARIO'!$Q$22:$Q5577,'LISTA DE INVENTARIO'!$O$9)-SUMIFS($L$22:$L5849,$C$22:$C5849,C54)))</f>
        <v/>
      </c>
      <c r="N54" s="157" t="str">
        <f t="shared" si="3"/>
        <v/>
      </c>
      <c r="O54" s="163"/>
      <c r="P54" s="159" t="str">
        <f t="shared" si="4"/>
        <v/>
      </c>
      <c r="Q54" s="159" t="str">
        <f>IF(ISBLANK(C54),"",SUMIFS($P$22:$P5852,$C$22:$C5852,C54)-SUMIFS('LISTA DE INVENTARIO'!$N$22:$N5579,'LISTA DE INVENTARIO'!$C$22:$C5579,C54))</f>
        <v/>
      </c>
      <c r="R54" s="160"/>
      <c r="S54" s="162" t="str">
        <f ca="1"/>
        <v/>
      </c>
      <c r="T54" s="182"/>
      <c r="U54" s="180"/>
    </row>
    <row r="55" spans="2:21" ht="20.149999999999999" customHeight="1">
      <c r="B55" s="125">
        <v>34</v>
      </c>
      <c r="C55" s="253"/>
      <c r="D55" s="253"/>
      <c r="E55" s="253"/>
      <c r="F55" s="253"/>
      <c r="G55" s="253"/>
      <c r="H55" s="253"/>
      <c r="I55" s="253"/>
      <c r="J55" s="156"/>
      <c r="K55" s="126"/>
      <c r="L55" s="126"/>
      <c r="M55" s="157" t="str">
        <f>IF(ISBLANK(C55),"",IF('LISTA DE INVENTARIO'!$Q$22:$Q5578='LISTA DE INVENTARIO'!$O$9,SUMIFS('LISTA DE INVENTARIO'!$K$22:$K5578,'LISTA DE INVENTARIO'!$C$22:$C5578,C55,'LISTA DE INVENTARIO'!$Q$22:$Q5578,'LISTA DE INVENTARIO'!$O$9)-SUMIFS($L$22:$L5850,$C$22:$C5850,C55),SUMIFS('LISTA DE INVENTARIO'!$K$22:$K5578,'LISTA DE INVENTARIO'!$C$22:$C5578,C55,'LISTA DE INVENTARIO'!$Q$22:$Q5578,'LISTA DE INVENTARIO'!$O$9)-SUMIFS($L$22:$L5850,$C$22:$C5850,C55)))</f>
        <v/>
      </c>
      <c r="N55" s="157" t="str">
        <f t="shared" si="3"/>
        <v/>
      </c>
      <c r="O55" s="163"/>
      <c r="P55" s="159" t="str">
        <f t="shared" si="4"/>
        <v/>
      </c>
      <c r="Q55" s="159" t="str">
        <f>IF(ISBLANK(C55),"",SUMIFS($P$22:$P5853,$C$22:$C5853,C55)-SUMIFS('LISTA DE INVENTARIO'!$N$22:$N5580,'LISTA DE INVENTARIO'!$C$22:$C5580,C55))</f>
        <v/>
      </c>
      <c r="R55" s="160"/>
      <c r="S55" s="162" t="str">
        <f ca="1"/>
        <v/>
      </c>
      <c r="T55" s="182"/>
      <c r="U55" s="180"/>
    </row>
    <row r="56" spans="2:21" ht="20.149999999999999" customHeight="1">
      <c r="B56" s="125">
        <v>35</v>
      </c>
      <c r="C56" s="253"/>
      <c r="D56" s="253"/>
      <c r="E56" s="253"/>
      <c r="F56" s="253"/>
      <c r="G56" s="253"/>
      <c r="H56" s="253"/>
      <c r="I56" s="253"/>
      <c r="J56" s="156"/>
      <c r="K56" s="126"/>
      <c r="L56" s="126"/>
      <c r="M56" s="157" t="str">
        <f>IF(ISBLANK(C56),"",IF('LISTA DE INVENTARIO'!$Q$22:$Q5579='LISTA DE INVENTARIO'!$O$9,SUMIFS('LISTA DE INVENTARIO'!$K$22:$K5579,'LISTA DE INVENTARIO'!$C$22:$C5579,C56,'LISTA DE INVENTARIO'!$Q$22:$Q5579,'LISTA DE INVENTARIO'!$O$9)-SUMIFS($L$22:$L5851,$C$22:$C5851,C56),SUMIFS('LISTA DE INVENTARIO'!$K$22:$K5579,'LISTA DE INVENTARIO'!$C$22:$C5579,C56,'LISTA DE INVENTARIO'!$Q$22:$Q5579,'LISTA DE INVENTARIO'!$O$9)-SUMIFS($L$22:$L5851,$C$22:$C5851,C56)))</f>
        <v/>
      </c>
      <c r="N56" s="157" t="str">
        <f t="shared" si="3"/>
        <v/>
      </c>
      <c r="O56" s="163"/>
      <c r="P56" s="159" t="str">
        <f t="shared" si="4"/>
        <v/>
      </c>
      <c r="Q56" s="159" t="str">
        <f>IF(ISBLANK(C56),"",SUMIFS($P$22:$P5854,$C$22:$C5854,C56)-SUMIFS('LISTA DE INVENTARIO'!$N$22:$N5581,'LISTA DE INVENTARIO'!$C$22:$C5581,C56))</f>
        <v/>
      </c>
      <c r="R56" s="160"/>
      <c r="S56" s="162" t="str">
        <f ca="1"/>
        <v/>
      </c>
      <c r="T56" s="182"/>
      <c r="U56" s="180"/>
    </row>
    <row r="57" spans="2:21" ht="20.149999999999999" customHeight="1">
      <c r="B57" s="125">
        <v>36</v>
      </c>
      <c r="C57" s="253"/>
      <c r="D57" s="253"/>
      <c r="E57" s="253"/>
      <c r="F57" s="253"/>
      <c r="G57" s="253"/>
      <c r="H57" s="253"/>
      <c r="I57" s="253"/>
      <c r="J57" s="156"/>
      <c r="K57" s="126"/>
      <c r="L57" s="126"/>
      <c r="M57" s="157" t="str">
        <f>IF(ISBLANK(C57),"",IF('LISTA DE INVENTARIO'!$Q$22:$Q5580='LISTA DE INVENTARIO'!$O$9,SUMIFS('LISTA DE INVENTARIO'!$K$22:$K5580,'LISTA DE INVENTARIO'!$C$22:$C5580,C57,'LISTA DE INVENTARIO'!$Q$22:$Q5580,'LISTA DE INVENTARIO'!$O$9)-SUMIFS($L$22:$L5852,$C$22:$C5852,C57),SUMIFS('LISTA DE INVENTARIO'!$K$22:$K5580,'LISTA DE INVENTARIO'!$C$22:$C5580,C57,'LISTA DE INVENTARIO'!$Q$22:$Q5580,'LISTA DE INVENTARIO'!$O$9)-SUMIFS($L$22:$L5852,$C$22:$C5852,C57)))</f>
        <v/>
      </c>
      <c r="N57" s="157" t="str">
        <f t="shared" si="3"/>
        <v/>
      </c>
      <c r="O57" s="163"/>
      <c r="P57" s="159" t="str">
        <f t="shared" si="4"/>
        <v/>
      </c>
      <c r="Q57" s="159" t="str">
        <f>IF(ISBLANK(C57),"",SUMIFS($P$22:$P5855,$C$22:$C5855,C57)-SUMIFS('LISTA DE INVENTARIO'!$N$22:$N5582,'LISTA DE INVENTARIO'!$C$22:$C5582,C57))</f>
        <v/>
      </c>
      <c r="R57" s="160"/>
      <c r="S57" s="162" t="str">
        <f ca="1"/>
        <v/>
      </c>
      <c r="T57" s="182"/>
      <c r="U57" s="180"/>
    </row>
    <row r="58" spans="2:21" ht="20.149999999999999" customHeight="1">
      <c r="B58" s="125">
        <v>37</v>
      </c>
      <c r="C58" s="253"/>
      <c r="D58" s="253"/>
      <c r="E58" s="253"/>
      <c r="F58" s="253"/>
      <c r="G58" s="253"/>
      <c r="H58" s="253"/>
      <c r="I58" s="253"/>
      <c r="J58" s="156"/>
      <c r="K58" s="126"/>
      <c r="L58" s="126"/>
      <c r="M58" s="157" t="str">
        <f>IF(ISBLANK(C58),"",IF('LISTA DE INVENTARIO'!$Q$22:$Q5581='LISTA DE INVENTARIO'!$O$9,SUMIFS('LISTA DE INVENTARIO'!$K$22:$K5581,'LISTA DE INVENTARIO'!$C$22:$C5581,C58,'LISTA DE INVENTARIO'!$Q$22:$Q5581,'LISTA DE INVENTARIO'!$O$9)-SUMIFS($L$22:$L5853,$C$22:$C5853,C58),SUMIFS('LISTA DE INVENTARIO'!$K$22:$K5581,'LISTA DE INVENTARIO'!$C$22:$C5581,C58,'LISTA DE INVENTARIO'!$Q$22:$Q5581,'LISTA DE INVENTARIO'!$O$9)-SUMIFS($L$22:$L5853,$C$22:$C5853,C58)))</f>
        <v/>
      </c>
      <c r="N58" s="157" t="str">
        <f t="shared" si="3"/>
        <v/>
      </c>
      <c r="O58" s="163"/>
      <c r="P58" s="159" t="str">
        <f t="shared" si="4"/>
        <v/>
      </c>
      <c r="Q58" s="159" t="str">
        <f>IF(ISBLANK(C58),"",SUMIFS($P$22:$P5856,$C$22:$C5856,C58)-SUMIFS('LISTA DE INVENTARIO'!$N$22:$N5583,'LISTA DE INVENTARIO'!$C$22:$C5583,C58))</f>
        <v/>
      </c>
      <c r="R58" s="160"/>
      <c r="S58" s="162" t="str">
        <f ca="1"/>
        <v/>
      </c>
      <c r="T58" s="182"/>
      <c r="U58" s="180"/>
    </row>
    <row r="59" spans="2:21" ht="20.149999999999999" customHeight="1">
      <c r="B59" s="125">
        <v>38</v>
      </c>
      <c r="C59" s="253"/>
      <c r="D59" s="253"/>
      <c r="E59" s="253"/>
      <c r="F59" s="253"/>
      <c r="G59" s="253"/>
      <c r="H59" s="253"/>
      <c r="I59" s="253"/>
      <c r="J59" s="156"/>
      <c r="K59" s="126"/>
      <c r="L59" s="126"/>
      <c r="M59" s="157" t="str">
        <f>IF(ISBLANK(C59),"",IF('LISTA DE INVENTARIO'!$Q$22:$Q5582='LISTA DE INVENTARIO'!$O$9,SUMIFS('LISTA DE INVENTARIO'!$K$22:$K5582,'LISTA DE INVENTARIO'!$C$22:$C5582,C59,'LISTA DE INVENTARIO'!$Q$22:$Q5582,'LISTA DE INVENTARIO'!$O$9)-SUMIFS($L$22:$L5854,$C$22:$C5854,C59),SUMIFS('LISTA DE INVENTARIO'!$K$22:$K5582,'LISTA DE INVENTARIO'!$C$22:$C5582,C59,'LISTA DE INVENTARIO'!$Q$22:$Q5582,'LISTA DE INVENTARIO'!$O$9)-SUMIFS($L$22:$L5854,$C$22:$C5854,C59)))</f>
        <v/>
      </c>
      <c r="N59" s="157" t="str">
        <f t="shared" si="3"/>
        <v/>
      </c>
      <c r="O59" s="163"/>
      <c r="P59" s="159" t="str">
        <f t="shared" si="4"/>
        <v/>
      </c>
      <c r="Q59" s="159" t="str">
        <f>IF(ISBLANK(C59),"",SUMIFS($P$22:$P5857,$C$22:$C5857,C59)-SUMIFS('LISTA DE INVENTARIO'!$N$22:$N5584,'LISTA DE INVENTARIO'!$C$22:$C5584,C59))</f>
        <v/>
      </c>
      <c r="R59" s="160"/>
      <c r="S59" s="162" t="str">
        <f ca="1"/>
        <v/>
      </c>
      <c r="T59" s="182"/>
      <c r="U59" s="180"/>
    </row>
    <row r="60" spans="2:21" ht="20.149999999999999" customHeight="1">
      <c r="B60" s="125">
        <v>39</v>
      </c>
      <c r="C60" s="253"/>
      <c r="D60" s="253"/>
      <c r="E60" s="253"/>
      <c r="F60" s="253"/>
      <c r="G60" s="253"/>
      <c r="H60" s="253"/>
      <c r="I60" s="253"/>
      <c r="J60" s="156"/>
      <c r="K60" s="126"/>
      <c r="L60" s="126"/>
      <c r="M60" s="157" t="str">
        <f>IF(ISBLANK(C60),"",IF('LISTA DE INVENTARIO'!$Q$22:$Q5583='LISTA DE INVENTARIO'!$O$9,SUMIFS('LISTA DE INVENTARIO'!$K$22:$K5583,'LISTA DE INVENTARIO'!$C$22:$C5583,C60,'LISTA DE INVENTARIO'!$Q$22:$Q5583,'LISTA DE INVENTARIO'!$O$9)-SUMIFS($L$22:$L5855,$C$22:$C5855,C60),SUMIFS('LISTA DE INVENTARIO'!$K$22:$K5583,'LISTA DE INVENTARIO'!$C$22:$C5583,C60,'LISTA DE INVENTARIO'!$Q$22:$Q5583,'LISTA DE INVENTARIO'!$O$9)-SUMIFS($L$22:$L5855,$C$22:$C5855,C60)))</f>
        <v/>
      </c>
      <c r="N60" s="157" t="str">
        <f t="shared" si="3"/>
        <v/>
      </c>
      <c r="O60" s="163"/>
      <c r="P60" s="159" t="str">
        <f t="shared" si="4"/>
        <v/>
      </c>
      <c r="Q60" s="159" t="str">
        <f>IF(ISBLANK(C60),"",SUMIFS($P$22:$P5858,$C$22:$C5858,C60)-SUMIFS('LISTA DE INVENTARIO'!$N$22:$N5585,'LISTA DE INVENTARIO'!$C$22:$C5585,C60))</f>
        <v/>
      </c>
      <c r="R60" s="160"/>
      <c r="S60" s="162" t="str">
        <f ca="1"/>
        <v/>
      </c>
      <c r="T60" s="182"/>
      <c r="U60" s="180"/>
    </row>
    <row r="61" spans="2:21" ht="20.149999999999999" customHeight="1">
      <c r="B61" s="125">
        <v>40</v>
      </c>
      <c r="C61" s="253"/>
      <c r="D61" s="253"/>
      <c r="E61" s="253"/>
      <c r="F61" s="253"/>
      <c r="G61" s="253"/>
      <c r="H61" s="253"/>
      <c r="I61" s="253"/>
      <c r="J61" s="156"/>
      <c r="K61" s="126"/>
      <c r="L61" s="126"/>
      <c r="M61" s="157" t="str">
        <f>IF(ISBLANK(C61),"",IF('LISTA DE INVENTARIO'!$Q$22:$Q5584='LISTA DE INVENTARIO'!$O$9,SUMIFS('LISTA DE INVENTARIO'!$K$22:$K5584,'LISTA DE INVENTARIO'!$C$22:$C5584,C61,'LISTA DE INVENTARIO'!$Q$22:$Q5584,'LISTA DE INVENTARIO'!$O$9)-SUMIFS($L$22:$L5856,$C$22:$C5856,C61),SUMIFS('LISTA DE INVENTARIO'!$K$22:$K5584,'LISTA DE INVENTARIO'!$C$22:$C5584,C61,'LISTA DE INVENTARIO'!$Q$22:$Q5584,'LISTA DE INVENTARIO'!$O$9)-SUMIFS($L$22:$L5856,$C$22:$C5856,C61)))</f>
        <v/>
      </c>
      <c r="N61" s="157" t="str">
        <f t="shared" si="3"/>
        <v/>
      </c>
      <c r="O61" s="163"/>
      <c r="P61" s="159" t="str">
        <f t="shared" si="4"/>
        <v/>
      </c>
      <c r="Q61" s="159" t="str">
        <f>IF(ISBLANK(C61),"",SUMIFS($P$22:$P5859,$C$22:$C5859,C61)-SUMIFS('LISTA DE INVENTARIO'!$N$22:$N5586,'LISTA DE INVENTARIO'!$C$22:$C5586,C61))</f>
        <v/>
      </c>
      <c r="R61" s="160"/>
      <c r="S61" s="162" t="str">
        <f ca="1"/>
        <v/>
      </c>
      <c r="T61" s="182"/>
      <c r="U61" s="180"/>
    </row>
    <row r="62" spans="2:21" ht="20.149999999999999" customHeight="1">
      <c r="B62" s="125">
        <v>41</v>
      </c>
      <c r="C62" s="253"/>
      <c r="D62" s="253"/>
      <c r="E62" s="253"/>
      <c r="F62" s="253"/>
      <c r="G62" s="253"/>
      <c r="H62" s="253"/>
      <c r="I62" s="253"/>
      <c r="J62" s="156"/>
      <c r="K62" s="126"/>
      <c r="L62" s="126"/>
      <c r="M62" s="157" t="str">
        <f>IF(ISBLANK(C62),"",IF('LISTA DE INVENTARIO'!$Q$22:$Q5585='LISTA DE INVENTARIO'!$O$9,SUMIFS('LISTA DE INVENTARIO'!$K$22:$K5585,'LISTA DE INVENTARIO'!$C$22:$C5585,C62,'LISTA DE INVENTARIO'!$Q$22:$Q5585,'LISTA DE INVENTARIO'!$O$9)-SUMIFS($L$22:$L5857,$C$22:$C5857,C62),SUMIFS('LISTA DE INVENTARIO'!$K$22:$K5585,'LISTA DE INVENTARIO'!$C$22:$C5585,C62,'LISTA DE INVENTARIO'!$Q$22:$Q5585,'LISTA DE INVENTARIO'!$O$9)-SUMIFS($L$22:$L5857,$C$22:$C5857,C62)))</f>
        <v/>
      </c>
      <c r="N62" s="157" t="str">
        <f t="shared" si="3"/>
        <v/>
      </c>
      <c r="O62" s="163"/>
      <c r="P62" s="159" t="str">
        <f t="shared" si="4"/>
        <v/>
      </c>
      <c r="Q62" s="159" t="str">
        <f>IF(ISBLANK(C62),"",SUMIFS($P$22:$P5860,$C$22:$C5860,C62)-SUMIFS('LISTA DE INVENTARIO'!$N$22:$N5587,'LISTA DE INVENTARIO'!$C$22:$C5587,C62))</f>
        <v/>
      </c>
      <c r="R62" s="160"/>
      <c r="S62" s="162" t="str">
        <f ca="1"/>
        <v/>
      </c>
      <c r="T62" s="182"/>
      <c r="U62" s="180"/>
    </row>
    <row r="63" spans="2:21" ht="20.149999999999999" customHeight="1">
      <c r="B63" s="125">
        <v>42</v>
      </c>
      <c r="C63" s="253"/>
      <c r="D63" s="253"/>
      <c r="E63" s="253"/>
      <c r="F63" s="253"/>
      <c r="G63" s="253"/>
      <c r="H63" s="253"/>
      <c r="I63" s="253"/>
      <c r="J63" s="156"/>
      <c r="K63" s="126"/>
      <c r="L63" s="126"/>
      <c r="M63" s="157" t="str">
        <f>IF(ISBLANK(C63),"",IF('LISTA DE INVENTARIO'!$Q$22:$Q5586='LISTA DE INVENTARIO'!$O$9,SUMIFS('LISTA DE INVENTARIO'!$K$22:$K5586,'LISTA DE INVENTARIO'!$C$22:$C5586,C63,'LISTA DE INVENTARIO'!$Q$22:$Q5586,'LISTA DE INVENTARIO'!$O$9)-SUMIFS($L$22:$L5858,$C$22:$C5858,C63),SUMIFS('LISTA DE INVENTARIO'!$K$22:$K5586,'LISTA DE INVENTARIO'!$C$22:$C5586,C63,'LISTA DE INVENTARIO'!$Q$22:$Q5586,'LISTA DE INVENTARIO'!$O$9)-SUMIFS($L$22:$L5858,$C$22:$C5858,C63)))</f>
        <v/>
      </c>
      <c r="N63" s="157" t="str">
        <f t="shared" si="3"/>
        <v/>
      </c>
      <c r="O63" s="163"/>
      <c r="P63" s="159" t="str">
        <f t="shared" si="4"/>
        <v/>
      </c>
      <c r="Q63" s="159" t="str">
        <f>IF(ISBLANK(C63),"",SUMIFS($P$22:$P5861,$C$22:$C5861,C63)-SUMIFS('LISTA DE INVENTARIO'!$N$22:$N5588,'LISTA DE INVENTARIO'!$C$22:$C5588,C63))</f>
        <v/>
      </c>
      <c r="R63" s="160"/>
      <c r="S63" s="162" t="str">
        <f ca="1"/>
        <v/>
      </c>
      <c r="T63" s="182"/>
      <c r="U63" s="180"/>
    </row>
    <row r="64" spans="2:21" ht="20.149999999999999" customHeight="1">
      <c r="B64" s="125">
        <v>43</v>
      </c>
      <c r="C64" s="253"/>
      <c r="D64" s="253"/>
      <c r="E64" s="253"/>
      <c r="F64" s="253"/>
      <c r="G64" s="253"/>
      <c r="H64" s="253"/>
      <c r="I64" s="253"/>
      <c r="J64" s="156"/>
      <c r="K64" s="126"/>
      <c r="L64" s="126"/>
      <c r="M64" s="157" t="str">
        <f>IF(ISBLANK(C64),"",IF('LISTA DE INVENTARIO'!$Q$22:$Q5587='LISTA DE INVENTARIO'!$O$9,SUMIFS('LISTA DE INVENTARIO'!$K$22:$K5587,'LISTA DE INVENTARIO'!$C$22:$C5587,C64,'LISTA DE INVENTARIO'!$Q$22:$Q5587,'LISTA DE INVENTARIO'!$O$9)-SUMIFS($L$22:$L5859,$C$22:$C5859,C64),SUMIFS('LISTA DE INVENTARIO'!$K$22:$K5587,'LISTA DE INVENTARIO'!$C$22:$C5587,C64,'LISTA DE INVENTARIO'!$Q$22:$Q5587,'LISTA DE INVENTARIO'!$O$9)-SUMIFS($L$22:$L5859,$C$22:$C5859,C64)))</f>
        <v/>
      </c>
      <c r="N64" s="157" t="str">
        <f t="shared" si="3"/>
        <v/>
      </c>
      <c r="O64" s="163"/>
      <c r="P64" s="159" t="str">
        <f t="shared" si="4"/>
        <v/>
      </c>
      <c r="Q64" s="159" t="str">
        <f>IF(ISBLANK(C64),"",SUMIFS($P$22:$P5862,$C$22:$C5862,C64)-SUMIFS('LISTA DE INVENTARIO'!$N$22:$N5589,'LISTA DE INVENTARIO'!$C$22:$C5589,C64))</f>
        <v/>
      </c>
      <c r="R64" s="160"/>
      <c r="S64" s="162" t="str">
        <f ca="1"/>
        <v/>
      </c>
      <c r="T64" s="182"/>
      <c r="U64" s="180"/>
    </row>
    <row r="65" spans="2:21" ht="20.149999999999999" customHeight="1">
      <c r="B65" s="125">
        <v>44</v>
      </c>
      <c r="C65" s="253"/>
      <c r="D65" s="253"/>
      <c r="E65" s="253"/>
      <c r="F65" s="253"/>
      <c r="G65" s="253"/>
      <c r="H65" s="253"/>
      <c r="I65" s="253"/>
      <c r="J65" s="156"/>
      <c r="K65" s="126"/>
      <c r="L65" s="126"/>
      <c r="M65" s="157" t="str">
        <f>IF(ISBLANK(C65),"",IF('LISTA DE INVENTARIO'!$Q$22:$Q5588='LISTA DE INVENTARIO'!$O$9,SUMIFS('LISTA DE INVENTARIO'!$K$22:$K5588,'LISTA DE INVENTARIO'!$C$22:$C5588,C65,'LISTA DE INVENTARIO'!$Q$22:$Q5588,'LISTA DE INVENTARIO'!$O$9)-SUMIFS($L$22:$L5860,$C$22:$C5860,C65),SUMIFS('LISTA DE INVENTARIO'!$K$22:$K5588,'LISTA DE INVENTARIO'!$C$22:$C5588,C65,'LISTA DE INVENTARIO'!$Q$22:$Q5588,'LISTA DE INVENTARIO'!$O$9)-SUMIFS($L$22:$L5860,$C$22:$C5860,C65)))</f>
        <v/>
      </c>
      <c r="N65" s="157" t="str">
        <f t="shared" si="3"/>
        <v/>
      </c>
      <c r="O65" s="163"/>
      <c r="P65" s="159" t="str">
        <f t="shared" si="4"/>
        <v/>
      </c>
      <c r="Q65" s="159" t="str">
        <f>IF(ISBLANK(C65),"",SUMIFS($P$22:$P5863,$C$22:$C5863,C65)-SUMIFS('LISTA DE INVENTARIO'!$N$22:$N5590,'LISTA DE INVENTARIO'!$C$22:$C5590,C65))</f>
        <v/>
      </c>
      <c r="R65" s="160"/>
      <c r="S65" s="162" t="str">
        <f ca="1"/>
        <v/>
      </c>
      <c r="T65" s="182"/>
      <c r="U65" s="180"/>
    </row>
    <row r="66" spans="2:21" ht="20.149999999999999" customHeight="1">
      <c r="B66" s="125">
        <v>45</v>
      </c>
      <c r="C66" s="253"/>
      <c r="D66" s="253"/>
      <c r="E66" s="253"/>
      <c r="F66" s="253"/>
      <c r="G66" s="253"/>
      <c r="H66" s="253"/>
      <c r="I66" s="253"/>
      <c r="J66" s="156"/>
      <c r="K66" s="126"/>
      <c r="L66" s="126"/>
      <c r="M66" s="157" t="str">
        <f>IF(ISBLANK(C66),"",IF('LISTA DE INVENTARIO'!$Q$22:$Q5589='LISTA DE INVENTARIO'!$O$9,SUMIFS('LISTA DE INVENTARIO'!$K$22:$K5589,'LISTA DE INVENTARIO'!$C$22:$C5589,C66,'LISTA DE INVENTARIO'!$Q$22:$Q5589,'LISTA DE INVENTARIO'!$O$9)-SUMIFS($L$22:$L5861,$C$22:$C5861,C66),SUMIFS('LISTA DE INVENTARIO'!$K$22:$K5589,'LISTA DE INVENTARIO'!$C$22:$C5589,C66,'LISTA DE INVENTARIO'!$Q$22:$Q5589,'LISTA DE INVENTARIO'!$O$9)-SUMIFS($L$22:$L5861,$C$22:$C5861,C66)))</f>
        <v/>
      </c>
      <c r="N66" s="157" t="str">
        <f t="shared" si="3"/>
        <v/>
      </c>
      <c r="O66" s="163"/>
      <c r="P66" s="159" t="str">
        <f t="shared" si="4"/>
        <v/>
      </c>
      <c r="Q66" s="159" t="str">
        <f>IF(ISBLANK(C66),"",SUMIFS($P$22:$P5864,$C$22:$C5864,C66)-SUMIFS('LISTA DE INVENTARIO'!$N$22:$N5591,'LISTA DE INVENTARIO'!$C$22:$C5591,C66))</f>
        <v/>
      </c>
      <c r="R66" s="160"/>
      <c r="S66" s="162" t="str">
        <f ca="1"/>
        <v/>
      </c>
      <c r="T66" s="182"/>
      <c r="U66" s="180"/>
    </row>
    <row r="67" spans="2:21" ht="20.149999999999999" customHeight="1">
      <c r="B67" s="125">
        <v>46</v>
      </c>
      <c r="C67" s="253"/>
      <c r="D67" s="253"/>
      <c r="E67" s="253"/>
      <c r="F67" s="253"/>
      <c r="G67" s="253"/>
      <c r="H67" s="253"/>
      <c r="I67" s="253"/>
      <c r="J67" s="156"/>
      <c r="K67" s="126"/>
      <c r="L67" s="126"/>
      <c r="M67" s="157" t="str">
        <f>IF(ISBLANK(C67),"",IF('LISTA DE INVENTARIO'!$Q$22:$Q5590='LISTA DE INVENTARIO'!$O$9,SUMIFS('LISTA DE INVENTARIO'!$K$22:$K5590,'LISTA DE INVENTARIO'!$C$22:$C5590,C67,'LISTA DE INVENTARIO'!$Q$22:$Q5590,'LISTA DE INVENTARIO'!$O$9)-SUMIFS($L$22:$L5862,$C$22:$C5862,C67),SUMIFS('LISTA DE INVENTARIO'!$K$22:$K5590,'LISTA DE INVENTARIO'!$C$22:$C5590,C67,'LISTA DE INVENTARIO'!$Q$22:$Q5590,'LISTA DE INVENTARIO'!$O$9)-SUMIFS($L$22:$L5862,$C$22:$C5862,C67)))</f>
        <v/>
      </c>
      <c r="N67" s="157" t="str">
        <f t="shared" si="3"/>
        <v/>
      </c>
      <c r="O67" s="163"/>
      <c r="P67" s="159" t="str">
        <f t="shared" si="4"/>
        <v/>
      </c>
      <c r="Q67" s="159" t="str">
        <f>IF(ISBLANK(C67),"",SUMIFS($P$22:$P5865,$C$22:$C5865,C67)-SUMIFS('LISTA DE INVENTARIO'!$N$22:$N5592,'LISTA DE INVENTARIO'!$C$22:$C5592,C67))</f>
        <v/>
      </c>
      <c r="R67" s="160"/>
      <c r="S67" s="162" t="str">
        <f ca="1"/>
        <v/>
      </c>
      <c r="T67" s="182"/>
      <c r="U67" s="180"/>
    </row>
    <row r="68" spans="2:21" ht="20.149999999999999" customHeight="1">
      <c r="B68" s="125">
        <v>47</v>
      </c>
      <c r="C68" s="253"/>
      <c r="D68" s="253"/>
      <c r="E68" s="253"/>
      <c r="F68" s="253"/>
      <c r="G68" s="253"/>
      <c r="H68" s="253"/>
      <c r="I68" s="253"/>
      <c r="J68" s="156"/>
      <c r="K68" s="126"/>
      <c r="L68" s="126"/>
      <c r="M68" s="157" t="str">
        <f>IF(ISBLANK(C68),"",IF('LISTA DE INVENTARIO'!$Q$22:$Q5591='LISTA DE INVENTARIO'!$O$9,SUMIFS('LISTA DE INVENTARIO'!$K$22:$K5591,'LISTA DE INVENTARIO'!$C$22:$C5591,C68,'LISTA DE INVENTARIO'!$Q$22:$Q5591,'LISTA DE INVENTARIO'!$O$9)-SUMIFS($L$22:$L5863,$C$22:$C5863,C68),SUMIFS('LISTA DE INVENTARIO'!$K$22:$K5591,'LISTA DE INVENTARIO'!$C$22:$C5591,C68,'LISTA DE INVENTARIO'!$Q$22:$Q5591,'LISTA DE INVENTARIO'!$O$9)-SUMIFS($L$22:$L5863,$C$22:$C5863,C68)))</f>
        <v/>
      </c>
      <c r="N68" s="157" t="str">
        <f t="shared" si="3"/>
        <v/>
      </c>
      <c r="O68" s="163"/>
      <c r="P68" s="159" t="str">
        <f t="shared" si="4"/>
        <v/>
      </c>
      <c r="Q68" s="159" t="str">
        <f>IF(ISBLANK(C68),"",SUMIFS($P$22:$P5866,$C$22:$C5866,C68)-SUMIFS('LISTA DE INVENTARIO'!$N$22:$N5593,'LISTA DE INVENTARIO'!$C$22:$C5593,C68))</f>
        <v/>
      </c>
      <c r="R68" s="160"/>
      <c r="S68" s="162" t="str">
        <f ca="1"/>
        <v/>
      </c>
      <c r="T68" s="182"/>
      <c r="U68" s="180"/>
    </row>
    <row r="69" spans="2:21" ht="20.149999999999999" customHeight="1">
      <c r="B69" s="125">
        <v>48</v>
      </c>
      <c r="C69" s="253"/>
      <c r="D69" s="253"/>
      <c r="E69" s="253"/>
      <c r="F69" s="253"/>
      <c r="G69" s="253"/>
      <c r="H69" s="253"/>
      <c r="I69" s="253"/>
      <c r="J69" s="156"/>
      <c r="K69" s="126"/>
      <c r="L69" s="126"/>
      <c r="M69" s="157" t="str">
        <f>IF(ISBLANK(C69),"",IF('LISTA DE INVENTARIO'!$Q$22:$Q5592='LISTA DE INVENTARIO'!$O$9,SUMIFS('LISTA DE INVENTARIO'!$K$22:$K5592,'LISTA DE INVENTARIO'!$C$22:$C5592,C69,'LISTA DE INVENTARIO'!$Q$22:$Q5592,'LISTA DE INVENTARIO'!$O$9)-SUMIFS($L$22:$L5864,$C$22:$C5864,C69),SUMIFS('LISTA DE INVENTARIO'!$K$22:$K5592,'LISTA DE INVENTARIO'!$C$22:$C5592,C69,'LISTA DE INVENTARIO'!$Q$22:$Q5592,'LISTA DE INVENTARIO'!$O$9)-SUMIFS($L$22:$L5864,$C$22:$C5864,C69)))</f>
        <v/>
      </c>
      <c r="N69" s="157" t="str">
        <f t="shared" si="3"/>
        <v/>
      </c>
      <c r="O69" s="163"/>
      <c r="P69" s="159" t="str">
        <f t="shared" si="4"/>
        <v/>
      </c>
      <c r="Q69" s="159" t="str">
        <f>IF(ISBLANK(C69),"",SUMIFS($P$22:$P5867,$C$22:$C5867,C69)-SUMIFS('LISTA DE INVENTARIO'!$N$22:$N5594,'LISTA DE INVENTARIO'!$C$22:$C5594,C69))</f>
        <v/>
      </c>
      <c r="R69" s="160"/>
      <c r="S69" s="162" t="str">
        <f ca="1"/>
        <v/>
      </c>
      <c r="T69" s="182"/>
      <c r="U69" s="180"/>
    </row>
    <row r="70" spans="2:21" ht="20.149999999999999" customHeight="1">
      <c r="B70" s="125">
        <v>49</v>
      </c>
      <c r="C70" s="253"/>
      <c r="D70" s="253"/>
      <c r="E70" s="253"/>
      <c r="F70" s="253"/>
      <c r="G70" s="253"/>
      <c r="H70" s="253"/>
      <c r="I70" s="253"/>
      <c r="J70" s="156"/>
      <c r="K70" s="126"/>
      <c r="L70" s="126"/>
      <c r="M70" s="157" t="str">
        <f>IF(ISBLANK(C70),"",IF('LISTA DE INVENTARIO'!$Q$22:$Q5593='LISTA DE INVENTARIO'!$O$9,SUMIFS('LISTA DE INVENTARIO'!$K$22:$K5593,'LISTA DE INVENTARIO'!$C$22:$C5593,C70,'LISTA DE INVENTARIO'!$Q$22:$Q5593,'LISTA DE INVENTARIO'!$O$9)-SUMIFS($L$22:$L5865,$C$22:$C5865,C70),SUMIFS('LISTA DE INVENTARIO'!$K$22:$K5593,'LISTA DE INVENTARIO'!$C$22:$C5593,C70,'LISTA DE INVENTARIO'!$Q$22:$Q5593,'LISTA DE INVENTARIO'!$O$9)-SUMIFS($L$22:$L5865,$C$22:$C5865,C70)))</f>
        <v/>
      </c>
      <c r="N70" s="157" t="str">
        <f t="shared" si="3"/>
        <v/>
      </c>
      <c r="O70" s="163"/>
      <c r="P70" s="159" t="str">
        <f t="shared" si="4"/>
        <v/>
      </c>
      <c r="Q70" s="159" t="str">
        <f>IF(ISBLANK(C70),"",SUMIFS($P$22:$P5868,$C$22:$C5868,C70)-SUMIFS('LISTA DE INVENTARIO'!$N$22:$N5595,'LISTA DE INVENTARIO'!$C$22:$C5595,C70))</f>
        <v/>
      </c>
      <c r="R70" s="160"/>
      <c r="S70" s="162" t="str">
        <f ca="1"/>
        <v/>
      </c>
      <c r="T70" s="182"/>
      <c r="U70" s="180"/>
    </row>
    <row r="71" spans="2:21" ht="20.149999999999999" customHeight="1">
      <c r="B71" s="125">
        <v>50</v>
      </c>
      <c r="C71" s="253"/>
      <c r="D71" s="253"/>
      <c r="E71" s="253"/>
      <c r="F71" s="253"/>
      <c r="G71" s="253"/>
      <c r="H71" s="253"/>
      <c r="I71" s="253"/>
      <c r="J71" s="156"/>
      <c r="K71" s="126"/>
      <c r="L71" s="126"/>
      <c r="M71" s="157" t="str">
        <f>IF(ISBLANK(C71),"",IF('LISTA DE INVENTARIO'!$Q$22:$Q5594='LISTA DE INVENTARIO'!$O$9,SUMIFS('LISTA DE INVENTARIO'!$K$22:$K5594,'LISTA DE INVENTARIO'!$C$22:$C5594,C71,'LISTA DE INVENTARIO'!$Q$22:$Q5594,'LISTA DE INVENTARIO'!$O$9)-SUMIFS($L$22:$L5866,$C$22:$C5866,C71),SUMIFS('LISTA DE INVENTARIO'!$K$22:$K5594,'LISTA DE INVENTARIO'!$C$22:$C5594,C71,'LISTA DE INVENTARIO'!$Q$22:$Q5594,'LISTA DE INVENTARIO'!$O$9)-SUMIFS($L$22:$L5866,$C$22:$C5866,C71)))</f>
        <v/>
      </c>
      <c r="N71" s="157" t="str">
        <f t="shared" si="3"/>
        <v/>
      </c>
      <c r="O71" s="163"/>
      <c r="P71" s="159" t="str">
        <f t="shared" si="4"/>
        <v/>
      </c>
      <c r="Q71" s="159" t="str">
        <f>IF(ISBLANK(C71),"",SUMIFS($P$22:$P5869,$C$22:$C5869,C71)-SUMIFS('LISTA DE INVENTARIO'!$N$22:$N5596,'LISTA DE INVENTARIO'!$C$22:$C5596,C71))</f>
        <v/>
      </c>
      <c r="R71" s="160"/>
      <c r="S71" s="162" t="str">
        <f ca="1"/>
        <v/>
      </c>
      <c r="T71" s="182"/>
      <c r="U71" s="180"/>
    </row>
    <row r="72" spans="2:21" ht="20.149999999999999" customHeight="1">
      <c r="B72" s="125">
        <v>51</v>
      </c>
      <c r="C72" s="253"/>
      <c r="D72" s="253"/>
      <c r="E72" s="253"/>
      <c r="F72" s="253"/>
      <c r="G72" s="253"/>
      <c r="H72" s="253"/>
      <c r="I72" s="253"/>
      <c r="J72" s="156"/>
      <c r="K72" s="126"/>
      <c r="L72" s="126"/>
      <c r="M72" s="157" t="str">
        <f>IF(ISBLANK(C72),"",IF('LISTA DE INVENTARIO'!$Q$22:$Q5595='LISTA DE INVENTARIO'!$O$9,SUMIFS('LISTA DE INVENTARIO'!$K$22:$K5595,'LISTA DE INVENTARIO'!$C$22:$C5595,C72,'LISTA DE INVENTARIO'!$Q$22:$Q5595,'LISTA DE INVENTARIO'!$O$9)-SUMIFS($L$22:$L5867,$C$22:$C5867,C72),SUMIFS('LISTA DE INVENTARIO'!$K$22:$K5595,'LISTA DE INVENTARIO'!$C$22:$C5595,C72,'LISTA DE INVENTARIO'!$Q$22:$Q5595,'LISTA DE INVENTARIO'!$O$9)-SUMIFS($L$22:$L5867,$C$22:$C5867,C72)))</f>
        <v/>
      </c>
      <c r="N72" s="157" t="str">
        <f t="shared" si="3"/>
        <v/>
      </c>
      <c r="O72" s="163"/>
      <c r="P72" s="159" t="str">
        <f t="shared" si="4"/>
        <v/>
      </c>
      <c r="Q72" s="159" t="str">
        <f>IF(ISBLANK(C72),"",SUMIFS($P$22:$P5870,$C$22:$C5870,C72)-SUMIFS('LISTA DE INVENTARIO'!$N$22:$N5597,'LISTA DE INVENTARIO'!$C$22:$C5597,C72))</f>
        <v/>
      </c>
      <c r="R72" s="160"/>
      <c r="S72" s="162" t="str">
        <f ca="1"/>
        <v/>
      </c>
      <c r="T72" s="182"/>
      <c r="U72" s="180"/>
    </row>
    <row r="73" spans="2:21" ht="20.149999999999999" customHeight="1">
      <c r="B73" s="125">
        <v>52</v>
      </c>
      <c r="C73" s="253"/>
      <c r="D73" s="253"/>
      <c r="E73" s="253"/>
      <c r="F73" s="253"/>
      <c r="G73" s="253"/>
      <c r="H73" s="253"/>
      <c r="I73" s="253"/>
      <c r="J73" s="156"/>
      <c r="K73" s="126"/>
      <c r="L73" s="126"/>
      <c r="M73" s="157" t="str">
        <f>IF(ISBLANK(C73),"",IF('LISTA DE INVENTARIO'!$Q$22:$Q5596='LISTA DE INVENTARIO'!$O$9,SUMIFS('LISTA DE INVENTARIO'!$K$22:$K5596,'LISTA DE INVENTARIO'!$C$22:$C5596,C73,'LISTA DE INVENTARIO'!$Q$22:$Q5596,'LISTA DE INVENTARIO'!$O$9)-SUMIFS($L$22:$L5868,$C$22:$C5868,C73),SUMIFS('LISTA DE INVENTARIO'!$K$22:$K5596,'LISTA DE INVENTARIO'!$C$22:$C5596,C73,'LISTA DE INVENTARIO'!$Q$22:$Q5596,'LISTA DE INVENTARIO'!$O$9)-SUMIFS($L$22:$L5868,$C$22:$C5868,C73)))</f>
        <v/>
      </c>
      <c r="N73" s="157" t="str">
        <f t="shared" si="3"/>
        <v/>
      </c>
      <c r="O73" s="163"/>
      <c r="P73" s="159" t="str">
        <f t="shared" si="4"/>
        <v/>
      </c>
      <c r="Q73" s="159" t="str">
        <f>IF(ISBLANK(C73),"",SUMIFS($P$22:$P5871,$C$22:$C5871,C73)-SUMIFS('LISTA DE INVENTARIO'!$N$22:$N5598,'LISTA DE INVENTARIO'!$C$22:$C5598,C73))</f>
        <v/>
      </c>
      <c r="R73" s="160"/>
      <c r="S73" s="162" t="str">
        <f ca="1"/>
        <v/>
      </c>
      <c r="T73" s="182"/>
      <c r="U73" s="180"/>
    </row>
    <row r="74" spans="2:21" ht="20.149999999999999" customHeight="1">
      <c r="B74" s="125">
        <v>53</v>
      </c>
      <c r="C74" s="253"/>
      <c r="D74" s="253"/>
      <c r="E74" s="253"/>
      <c r="F74" s="253"/>
      <c r="G74" s="253"/>
      <c r="H74" s="253"/>
      <c r="I74" s="253"/>
      <c r="J74" s="156"/>
      <c r="K74" s="126"/>
      <c r="L74" s="126"/>
      <c r="M74" s="157" t="str">
        <f>IF(ISBLANK(C74),"",IF('LISTA DE INVENTARIO'!$Q$22:$Q5597='LISTA DE INVENTARIO'!$O$9,SUMIFS('LISTA DE INVENTARIO'!$K$22:$K5597,'LISTA DE INVENTARIO'!$C$22:$C5597,C74,'LISTA DE INVENTARIO'!$Q$22:$Q5597,'LISTA DE INVENTARIO'!$O$9)-SUMIFS($L$22:$L5869,$C$22:$C5869,C74),SUMIFS('LISTA DE INVENTARIO'!$K$22:$K5597,'LISTA DE INVENTARIO'!$C$22:$C5597,C74,'LISTA DE INVENTARIO'!$Q$22:$Q5597,'LISTA DE INVENTARIO'!$O$9)-SUMIFS($L$22:$L5869,$C$22:$C5869,C74)))</f>
        <v/>
      </c>
      <c r="N74" s="157" t="str">
        <f t="shared" si="3"/>
        <v/>
      </c>
      <c r="O74" s="163"/>
      <c r="P74" s="159" t="str">
        <f t="shared" si="4"/>
        <v/>
      </c>
      <c r="Q74" s="159" t="str">
        <f>IF(ISBLANK(C74),"",SUMIFS($P$22:$P5872,$C$22:$C5872,C74)-SUMIFS('LISTA DE INVENTARIO'!$N$22:$N5599,'LISTA DE INVENTARIO'!$C$22:$C5599,C74))</f>
        <v/>
      </c>
      <c r="R74" s="160"/>
      <c r="S74" s="162" t="str">
        <f ca="1"/>
        <v/>
      </c>
      <c r="T74" s="182"/>
      <c r="U74" s="180"/>
    </row>
    <row r="75" spans="2:21" ht="20.149999999999999" customHeight="1">
      <c r="B75" s="125">
        <v>54</v>
      </c>
      <c r="C75" s="253"/>
      <c r="D75" s="253"/>
      <c r="E75" s="253"/>
      <c r="F75" s="253"/>
      <c r="G75" s="253"/>
      <c r="H75" s="253"/>
      <c r="I75" s="253"/>
      <c r="J75" s="156"/>
      <c r="K75" s="126"/>
      <c r="L75" s="126"/>
      <c r="M75" s="157" t="str">
        <f>IF(ISBLANK(C75),"",IF('LISTA DE INVENTARIO'!$Q$22:$Q5598='LISTA DE INVENTARIO'!$O$9,SUMIFS('LISTA DE INVENTARIO'!$K$22:$K5598,'LISTA DE INVENTARIO'!$C$22:$C5598,C75,'LISTA DE INVENTARIO'!$Q$22:$Q5598,'LISTA DE INVENTARIO'!$O$9)-SUMIFS($L$22:$L5870,$C$22:$C5870,C75),SUMIFS('LISTA DE INVENTARIO'!$K$22:$K5598,'LISTA DE INVENTARIO'!$C$22:$C5598,C75,'LISTA DE INVENTARIO'!$Q$22:$Q5598,'LISTA DE INVENTARIO'!$O$9)-SUMIFS($L$22:$L5870,$C$22:$C5870,C75)))</f>
        <v/>
      </c>
      <c r="N75" s="157" t="str">
        <f t="shared" si="3"/>
        <v/>
      </c>
      <c r="O75" s="163"/>
      <c r="P75" s="159" t="str">
        <f t="shared" si="4"/>
        <v/>
      </c>
      <c r="Q75" s="159" t="str">
        <f>IF(ISBLANK(C75),"",SUMIFS($P$22:$P5873,$C$22:$C5873,C75)-SUMIFS('LISTA DE INVENTARIO'!$N$22:$N5600,'LISTA DE INVENTARIO'!$C$22:$C5600,C75))</f>
        <v/>
      </c>
      <c r="R75" s="160"/>
      <c r="S75" s="162" t="str">
        <f ca="1"/>
        <v/>
      </c>
      <c r="T75" s="182"/>
      <c r="U75" s="180"/>
    </row>
    <row r="76" spans="2:21" ht="20.149999999999999" customHeight="1">
      <c r="B76" s="125">
        <v>55</v>
      </c>
      <c r="C76" s="253"/>
      <c r="D76" s="253"/>
      <c r="E76" s="253"/>
      <c r="F76" s="253"/>
      <c r="G76" s="253"/>
      <c r="H76" s="253"/>
      <c r="I76" s="253"/>
      <c r="J76" s="156"/>
      <c r="K76" s="126"/>
      <c r="L76" s="126"/>
      <c r="M76" s="157" t="str">
        <f>IF(ISBLANK(C76),"",IF('LISTA DE INVENTARIO'!$Q$22:$Q5599='LISTA DE INVENTARIO'!$O$9,SUMIFS('LISTA DE INVENTARIO'!$K$22:$K5599,'LISTA DE INVENTARIO'!$C$22:$C5599,C76,'LISTA DE INVENTARIO'!$Q$22:$Q5599,'LISTA DE INVENTARIO'!$O$9)-SUMIFS($L$22:$L5871,$C$22:$C5871,C76),SUMIFS('LISTA DE INVENTARIO'!$K$22:$K5599,'LISTA DE INVENTARIO'!$C$22:$C5599,C76,'LISTA DE INVENTARIO'!$Q$22:$Q5599,'LISTA DE INVENTARIO'!$O$9)-SUMIFS($L$22:$L5871,$C$22:$C5871,C76)))</f>
        <v/>
      </c>
      <c r="N76" s="157" t="str">
        <f t="shared" si="3"/>
        <v/>
      </c>
      <c r="O76" s="163"/>
      <c r="P76" s="159" t="str">
        <f t="shared" si="4"/>
        <v/>
      </c>
      <c r="Q76" s="159" t="str">
        <f>IF(ISBLANK(C76),"",SUMIFS($P$22:$P5874,$C$22:$C5874,C76)-SUMIFS('LISTA DE INVENTARIO'!$N$22:$N5601,'LISTA DE INVENTARIO'!$C$22:$C5601,C76))</f>
        <v/>
      </c>
      <c r="R76" s="160"/>
      <c r="S76" s="162" t="str">
        <f ca="1"/>
        <v/>
      </c>
      <c r="T76" s="182"/>
      <c r="U76" s="180"/>
    </row>
    <row r="77" spans="2:21" ht="20.149999999999999" customHeight="1">
      <c r="B77" s="125">
        <v>56</v>
      </c>
      <c r="C77" s="253"/>
      <c r="D77" s="253"/>
      <c r="E77" s="253"/>
      <c r="F77" s="253"/>
      <c r="G77" s="253"/>
      <c r="H77" s="253"/>
      <c r="I77" s="253"/>
      <c r="J77" s="156"/>
      <c r="K77" s="126"/>
      <c r="L77" s="126"/>
      <c r="M77" s="157" t="str">
        <f>IF(ISBLANK(C77),"",IF('LISTA DE INVENTARIO'!$Q$22:$Q5600='LISTA DE INVENTARIO'!$O$9,SUMIFS('LISTA DE INVENTARIO'!$K$22:$K5600,'LISTA DE INVENTARIO'!$C$22:$C5600,C77,'LISTA DE INVENTARIO'!$Q$22:$Q5600,'LISTA DE INVENTARIO'!$O$9)-SUMIFS($L$22:$L5872,$C$22:$C5872,C77),SUMIFS('LISTA DE INVENTARIO'!$K$22:$K5600,'LISTA DE INVENTARIO'!$C$22:$C5600,C77,'LISTA DE INVENTARIO'!$Q$22:$Q5600,'LISTA DE INVENTARIO'!$O$9)-SUMIFS($L$22:$L5872,$C$22:$C5872,C77)))</f>
        <v/>
      </c>
      <c r="N77" s="157" t="str">
        <f t="shared" si="3"/>
        <v/>
      </c>
      <c r="O77" s="163"/>
      <c r="P77" s="159" t="str">
        <f t="shared" si="4"/>
        <v/>
      </c>
      <c r="Q77" s="159" t="str">
        <f>IF(ISBLANK(C77),"",SUMIFS($P$22:$P5875,$C$22:$C5875,C77)-SUMIFS('LISTA DE INVENTARIO'!$N$22:$N5602,'LISTA DE INVENTARIO'!$C$22:$C5602,C77))</f>
        <v/>
      </c>
      <c r="R77" s="160"/>
      <c r="S77" s="162" t="str">
        <f ca="1"/>
        <v/>
      </c>
      <c r="T77" s="182"/>
      <c r="U77" s="180"/>
    </row>
    <row r="78" spans="2:21" ht="20.149999999999999" customHeight="1">
      <c r="B78" s="125">
        <v>57</v>
      </c>
      <c r="C78" s="253"/>
      <c r="D78" s="253"/>
      <c r="E78" s="253"/>
      <c r="F78" s="253"/>
      <c r="G78" s="253"/>
      <c r="H78" s="253"/>
      <c r="I78" s="253"/>
      <c r="J78" s="156"/>
      <c r="K78" s="126"/>
      <c r="L78" s="126"/>
      <c r="M78" s="157" t="str">
        <f>IF(ISBLANK(C78),"",IF('LISTA DE INVENTARIO'!$Q$22:$Q5601='LISTA DE INVENTARIO'!$O$9,SUMIFS('LISTA DE INVENTARIO'!$K$22:$K5601,'LISTA DE INVENTARIO'!$C$22:$C5601,C78,'LISTA DE INVENTARIO'!$Q$22:$Q5601,'LISTA DE INVENTARIO'!$O$9)-SUMIFS($L$22:$L5873,$C$22:$C5873,C78),SUMIFS('LISTA DE INVENTARIO'!$K$22:$K5601,'LISTA DE INVENTARIO'!$C$22:$C5601,C78,'LISTA DE INVENTARIO'!$Q$22:$Q5601,'LISTA DE INVENTARIO'!$O$9)-SUMIFS($L$22:$L5873,$C$22:$C5873,C78)))</f>
        <v/>
      </c>
      <c r="N78" s="157" t="str">
        <f t="shared" si="3"/>
        <v/>
      </c>
      <c r="O78" s="163"/>
      <c r="P78" s="159" t="str">
        <f t="shared" si="4"/>
        <v/>
      </c>
      <c r="Q78" s="159" t="str">
        <f>IF(ISBLANK(C78),"",SUMIFS($P$22:$P5876,$C$22:$C5876,C78)-SUMIFS('LISTA DE INVENTARIO'!$N$22:$N5603,'LISTA DE INVENTARIO'!$C$22:$C5603,C78))</f>
        <v/>
      </c>
      <c r="R78" s="160"/>
      <c r="S78" s="162" t="str">
        <f ca="1"/>
        <v/>
      </c>
      <c r="T78" s="182"/>
      <c r="U78" s="180"/>
    </row>
    <row r="79" spans="2:21" ht="20.149999999999999" customHeight="1">
      <c r="B79" s="125">
        <v>58</v>
      </c>
      <c r="C79" s="253"/>
      <c r="D79" s="253"/>
      <c r="E79" s="253"/>
      <c r="F79" s="253"/>
      <c r="G79" s="253"/>
      <c r="H79" s="253"/>
      <c r="I79" s="253"/>
      <c r="J79" s="156"/>
      <c r="K79" s="126"/>
      <c r="L79" s="126"/>
      <c r="M79" s="157" t="str">
        <f>IF(ISBLANK(C79),"",IF('LISTA DE INVENTARIO'!$Q$22:$Q5602='LISTA DE INVENTARIO'!$O$9,SUMIFS('LISTA DE INVENTARIO'!$K$22:$K5602,'LISTA DE INVENTARIO'!$C$22:$C5602,C79,'LISTA DE INVENTARIO'!$Q$22:$Q5602,'LISTA DE INVENTARIO'!$O$9)-SUMIFS($L$22:$L5874,$C$22:$C5874,C79),SUMIFS('LISTA DE INVENTARIO'!$K$22:$K5602,'LISTA DE INVENTARIO'!$C$22:$C5602,C79,'LISTA DE INVENTARIO'!$Q$22:$Q5602,'LISTA DE INVENTARIO'!$O$9)-SUMIFS($L$22:$L5874,$C$22:$C5874,C79)))</f>
        <v/>
      </c>
      <c r="N79" s="157" t="str">
        <f t="shared" si="3"/>
        <v/>
      </c>
      <c r="O79" s="163"/>
      <c r="P79" s="159" t="str">
        <f t="shared" si="4"/>
        <v/>
      </c>
      <c r="Q79" s="159" t="str">
        <f>IF(ISBLANK(C79),"",SUMIFS($P$22:$P5877,$C$22:$C5877,C79)-SUMIFS('LISTA DE INVENTARIO'!$N$22:$N5604,'LISTA DE INVENTARIO'!$C$22:$C5604,C79))</f>
        <v/>
      </c>
      <c r="R79" s="160"/>
      <c r="S79" s="162" t="str">
        <f ca="1"/>
        <v/>
      </c>
      <c r="T79" s="182"/>
      <c r="U79" s="180"/>
    </row>
    <row r="80" spans="2:21" ht="20.149999999999999" customHeight="1">
      <c r="B80" s="125">
        <v>59</v>
      </c>
      <c r="C80" s="253"/>
      <c r="D80" s="253"/>
      <c r="E80" s="253"/>
      <c r="F80" s="253"/>
      <c r="G80" s="253"/>
      <c r="H80" s="253"/>
      <c r="I80" s="253"/>
      <c r="J80" s="156"/>
      <c r="K80" s="126"/>
      <c r="L80" s="126"/>
      <c r="M80" s="157" t="str">
        <f>IF(ISBLANK(C80),"",IF('LISTA DE INVENTARIO'!$Q$22:$Q5603='LISTA DE INVENTARIO'!$O$9,SUMIFS('LISTA DE INVENTARIO'!$K$22:$K5603,'LISTA DE INVENTARIO'!$C$22:$C5603,C80,'LISTA DE INVENTARIO'!$Q$22:$Q5603,'LISTA DE INVENTARIO'!$O$9)-SUMIFS($L$22:$L5875,$C$22:$C5875,C80),SUMIFS('LISTA DE INVENTARIO'!$K$22:$K5603,'LISTA DE INVENTARIO'!$C$22:$C5603,C80,'LISTA DE INVENTARIO'!$Q$22:$Q5603,'LISTA DE INVENTARIO'!$O$9)-SUMIFS($L$22:$L5875,$C$22:$C5875,C80)))</f>
        <v/>
      </c>
      <c r="N80" s="157" t="str">
        <f t="shared" si="3"/>
        <v/>
      </c>
      <c r="O80" s="163"/>
      <c r="P80" s="159" t="str">
        <f t="shared" si="4"/>
        <v/>
      </c>
      <c r="Q80" s="159" t="str">
        <f>IF(ISBLANK(C80),"",SUMIFS($P$22:$P5878,$C$22:$C5878,C80)-SUMIFS('LISTA DE INVENTARIO'!$N$22:$N5605,'LISTA DE INVENTARIO'!$C$22:$C5605,C80))</f>
        <v/>
      </c>
      <c r="R80" s="160"/>
      <c r="S80" s="162" t="str">
        <f ca="1"/>
        <v/>
      </c>
      <c r="T80" s="182"/>
      <c r="U80" s="180"/>
    </row>
    <row r="81" spans="2:21" ht="20.149999999999999" customHeight="1">
      <c r="B81" s="125">
        <v>60</v>
      </c>
      <c r="C81" s="253"/>
      <c r="D81" s="253"/>
      <c r="E81" s="253"/>
      <c r="F81" s="253"/>
      <c r="G81" s="253"/>
      <c r="H81" s="253"/>
      <c r="I81" s="253"/>
      <c r="J81" s="156"/>
      <c r="K81" s="126"/>
      <c r="L81" s="126"/>
      <c r="M81" s="157" t="str">
        <f>IF(ISBLANK(C81),"",IF('LISTA DE INVENTARIO'!$Q$22:$Q5604='LISTA DE INVENTARIO'!$O$9,SUMIFS('LISTA DE INVENTARIO'!$K$22:$K5604,'LISTA DE INVENTARIO'!$C$22:$C5604,C81,'LISTA DE INVENTARIO'!$Q$22:$Q5604,'LISTA DE INVENTARIO'!$O$9)-SUMIFS($L$22:$L5876,$C$22:$C5876,C81),SUMIFS('LISTA DE INVENTARIO'!$K$22:$K5604,'LISTA DE INVENTARIO'!$C$22:$C5604,C81,'LISTA DE INVENTARIO'!$Q$22:$Q5604,'LISTA DE INVENTARIO'!$O$9)-SUMIFS($L$22:$L5876,$C$22:$C5876,C81)))</f>
        <v/>
      </c>
      <c r="N81" s="157" t="str">
        <f t="shared" si="3"/>
        <v/>
      </c>
      <c r="O81" s="163"/>
      <c r="P81" s="159" t="str">
        <f t="shared" si="4"/>
        <v/>
      </c>
      <c r="Q81" s="159" t="str">
        <f>IF(ISBLANK(C81),"",SUMIFS($P$22:$P5879,$C$22:$C5879,C81)-SUMIFS('LISTA DE INVENTARIO'!$N$22:$N5606,'LISTA DE INVENTARIO'!$C$22:$C5606,C81))</f>
        <v/>
      </c>
      <c r="R81" s="160"/>
      <c r="S81" s="162" t="str">
        <f ca="1"/>
        <v/>
      </c>
      <c r="T81" s="182"/>
      <c r="U81" s="180"/>
    </row>
    <row r="82" spans="2:21" ht="20.149999999999999" customHeight="1">
      <c r="B82" s="125">
        <v>61</v>
      </c>
      <c r="C82" s="253"/>
      <c r="D82" s="253"/>
      <c r="E82" s="253"/>
      <c r="F82" s="253"/>
      <c r="G82" s="253"/>
      <c r="H82" s="253"/>
      <c r="I82" s="253"/>
      <c r="J82" s="156"/>
      <c r="K82" s="126"/>
      <c r="L82" s="126"/>
      <c r="M82" s="157" t="str">
        <f>IF(ISBLANK(C82),"",IF('LISTA DE INVENTARIO'!$Q$22:$Q5605='LISTA DE INVENTARIO'!$O$9,SUMIFS('LISTA DE INVENTARIO'!$K$22:$K5605,'LISTA DE INVENTARIO'!$C$22:$C5605,C82,'LISTA DE INVENTARIO'!$Q$22:$Q5605,'LISTA DE INVENTARIO'!$O$9)-SUMIFS($L$22:$L5877,$C$22:$C5877,C82),SUMIFS('LISTA DE INVENTARIO'!$K$22:$K5605,'LISTA DE INVENTARIO'!$C$22:$C5605,C82,'LISTA DE INVENTARIO'!$Q$22:$Q5605,'LISTA DE INVENTARIO'!$O$9)-SUMIFS($L$22:$L5877,$C$22:$C5877,C82)))</f>
        <v/>
      </c>
      <c r="N82" s="157" t="str">
        <f t="shared" si="3"/>
        <v/>
      </c>
      <c r="O82" s="163"/>
      <c r="P82" s="159" t="str">
        <f t="shared" si="4"/>
        <v/>
      </c>
      <c r="Q82" s="159" t="str">
        <f>IF(ISBLANK(C82),"",SUMIFS($P$22:$P5880,$C$22:$C5880,C82)-SUMIFS('LISTA DE INVENTARIO'!$N$22:$N5607,'LISTA DE INVENTARIO'!$C$22:$C5607,C82))</f>
        <v/>
      </c>
      <c r="R82" s="160"/>
      <c r="S82" s="162" t="str">
        <f ca="1"/>
        <v/>
      </c>
      <c r="T82" s="182"/>
      <c r="U82" s="180"/>
    </row>
    <row r="83" spans="2:21" ht="20.149999999999999" customHeight="1">
      <c r="B83" s="125">
        <v>62</v>
      </c>
      <c r="C83" s="253"/>
      <c r="D83" s="253"/>
      <c r="E83" s="253"/>
      <c r="F83" s="253"/>
      <c r="G83" s="253"/>
      <c r="H83" s="253"/>
      <c r="I83" s="253"/>
      <c r="J83" s="156"/>
      <c r="K83" s="126"/>
      <c r="L83" s="126"/>
      <c r="M83" s="157" t="str">
        <f>IF(ISBLANK(C83),"",IF('LISTA DE INVENTARIO'!$Q$22:$Q5606='LISTA DE INVENTARIO'!$O$9,SUMIFS('LISTA DE INVENTARIO'!$K$22:$K5606,'LISTA DE INVENTARIO'!$C$22:$C5606,C83,'LISTA DE INVENTARIO'!$Q$22:$Q5606,'LISTA DE INVENTARIO'!$O$9)-SUMIFS($L$22:$L5878,$C$22:$C5878,C83),SUMIFS('LISTA DE INVENTARIO'!$K$22:$K5606,'LISTA DE INVENTARIO'!$C$22:$C5606,C83,'LISTA DE INVENTARIO'!$Q$22:$Q5606,'LISTA DE INVENTARIO'!$O$9)-SUMIFS($L$22:$L5878,$C$22:$C5878,C83)))</f>
        <v/>
      </c>
      <c r="N83" s="157" t="str">
        <f t="shared" si="3"/>
        <v/>
      </c>
      <c r="O83" s="163"/>
      <c r="P83" s="159" t="str">
        <f t="shared" si="4"/>
        <v/>
      </c>
      <c r="Q83" s="159" t="str">
        <f>IF(ISBLANK(C83),"",SUMIFS($P$22:$P5881,$C$22:$C5881,C83)-SUMIFS('LISTA DE INVENTARIO'!$N$22:$N5608,'LISTA DE INVENTARIO'!$C$22:$C5608,C83))</f>
        <v/>
      </c>
      <c r="R83" s="160"/>
      <c r="S83" s="162" t="str">
        <f ca="1"/>
        <v/>
      </c>
      <c r="T83" s="182"/>
      <c r="U83" s="180"/>
    </row>
    <row r="84" spans="2:21" ht="20.149999999999999" customHeight="1">
      <c r="B84" s="125">
        <v>63</v>
      </c>
      <c r="C84" s="253"/>
      <c r="D84" s="253"/>
      <c r="E84" s="253"/>
      <c r="F84" s="253"/>
      <c r="G84" s="253"/>
      <c r="H84" s="253"/>
      <c r="I84" s="253"/>
      <c r="J84" s="156"/>
      <c r="K84" s="126"/>
      <c r="L84" s="126"/>
      <c r="M84" s="157" t="str">
        <f>IF(ISBLANK(C84),"",IF('LISTA DE INVENTARIO'!$Q$22:$Q5607='LISTA DE INVENTARIO'!$O$9,SUMIFS('LISTA DE INVENTARIO'!$K$22:$K5607,'LISTA DE INVENTARIO'!$C$22:$C5607,C84,'LISTA DE INVENTARIO'!$Q$22:$Q5607,'LISTA DE INVENTARIO'!$O$9)-SUMIFS($L$22:$L5879,$C$22:$C5879,C84),SUMIFS('LISTA DE INVENTARIO'!$K$22:$K5607,'LISTA DE INVENTARIO'!$C$22:$C5607,C84,'LISTA DE INVENTARIO'!$Q$22:$Q5607,'LISTA DE INVENTARIO'!$O$9)-SUMIFS($L$22:$L5879,$C$22:$C5879,C84)))</f>
        <v/>
      </c>
      <c r="N84" s="157" t="str">
        <f t="shared" si="3"/>
        <v/>
      </c>
      <c r="O84" s="163"/>
      <c r="P84" s="159" t="str">
        <f t="shared" si="4"/>
        <v/>
      </c>
      <c r="Q84" s="159" t="str">
        <f>IF(ISBLANK(C84),"",SUMIFS($P$22:$P5882,$C$22:$C5882,C84)-SUMIFS('LISTA DE INVENTARIO'!$N$22:$N5609,'LISTA DE INVENTARIO'!$C$22:$C5609,C84))</f>
        <v/>
      </c>
      <c r="R84" s="160"/>
      <c r="S84" s="162" t="str">
        <f ca="1"/>
        <v/>
      </c>
      <c r="T84" s="182"/>
      <c r="U84" s="180"/>
    </row>
    <row r="85" spans="2:21" ht="20.149999999999999" customHeight="1">
      <c r="B85" s="125">
        <v>64</v>
      </c>
      <c r="C85" s="253"/>
      <c r="D85" s="253"/>
      <c r="E85" s="253"/>
      <c r="F85" s="253"/>
      <c r="G85" s="253"/>
      <c r="H85" s="253"/>
      <c r="I85" s="253"/>
      <c r="J85" s="156"/>
      <c r="K85" s="126"/>
      <c r="L85" s="126"/>
      <c r="M85" s="157" t="str">
        <f>IF(ISBLANK(C85),"",IF('LISTA DE INVENTARIO'!$Q$22:$Q5608='LISTA DE INVENTARIO'!$O$9,SUMIFS('LISTA DE INVENTARIO'!$K$22:$K5608,'LISTA DE INVENTARIO'!$C$22:$C5608,C85,'LISTA DE INVENTARIO'!$Q$22:$Q5608,'LISTA DE INVENTARIO'!$O$9)-SUMIFS($L$22:$L5880,$C$22:$C5880,C85),SUMIFS('LISTA DE INVENTARIO'!$K$22:$K5608,'LISTA DE INVENTARIO'!$C$22:$C5608,C85,'LISTA DE INVENTARIO'!$Q$22:$Q5608,'LISTA DE INVENTARIO'!$O$9)-SUMIFS($L$22:$L5880,$C$22:$C5880,C85)))</f>
        <v/>
      </c>
      <c r="N85" s="157" t="str">
        <f t="shared" si="3"/>
        <v/>
      </c>
      <c r="O85" s="163"/>
      <c r="P85" s="159" t="str">
        <f t="shared" si="4"/>
        <v/>
      </c>
      <c r="Q85" s="159" t="str">
        <f>IF(ISBLANK(C85),"",SUMIFS($P$22:$P5883,$C$22:$C5883,C85)-SUMIFS('LISTA DE INVENTARIO'!$N$22:$N5610,'LISTA DE INVENTARIO'!$C$22:$C5610,C85))</f>
        <v/>
      </c>
      <c r="R85" s="160"/>
      <c r="S85" s="162" t="str">
        <f ca="1"/>
        <v/>
      </c>
      <c r="T85" s="182"/>
      <c r="U85" s="180"/>
    </row>
    <row r="86" spans="2:21" ht="20.149999999999999" customHeight="1">
      <c r="B86" s="125">
        <v>65</v>
      </c>
      <c r="C86" s="253"/>
      <c r="D86" s="253"/>
      <c r="E86" s="253"/>
      <c r="F86" s="253"/>
      <c r="G86" s="253"/>
      <c r="H86" s="253"/>
      <c r="I86" s="253"/>
      <c r="J86" s="156"/>
      <c r="K86" s="126"/>
      <c r="L86" s="126"/>
      <c r="M86" s="157" t="str">
        <f>IF(ISBLANK(C86),"",IF('LISTA DE INVENTARIO'!$Q$22:$Q5609='LISTA DE INVENTARIO'!$O$9,SUMIFS('LISTA DE INVENTARIO'!$K$22:$K5609,'LISTA DE INVENTARIO'!$C$22:$C5609,C86,'LISTA DE INVENTARIO'!$Q$22:$Q5609,'LISTA DE INVENTARIO'!$O$9)-SUMIFS($L$22:$L5881,$C$22:$C5881,C86),SUMIFS('LISTA DE INVENTARIO'!$K$22:$K5609,'LISTA DE INVENTARIO'!$C$22:$C5609,C86,'LISTA DE INVENTARIO'!$Q$22:$Q5609,'LISTA DE INVENTARIO'!$O$9)-SUMIFS($L$22:$L5881,$C$22:$C5881,C86)))</f>
        <v/>
      </c>
      <c r="N86" s="157" t="str">
        <f t="shared" si="3"/>
        <v/>
      </c>
      <c r="O86" s="163"/>
      <c r="P86" s="159" t="str">
        <f t="shared" si="4"/>
        <v/>
      </c>
      <c r="Q86" s="159" t="str">
        <f>IF(ISBLANK(C86),"",SUMIFS($P$22:$P5884,$C$22:$C5884,C86)-SUMIFS('LISTA DE INVENTARIO'!$N$22:$N5611,'LISTA DE INVENTARIO'!$C$22:$C5611,C86))</f>
        <v/>
      </c>
      <c r="R86" s="160"/>
      <c r="S86" s="162" t="str">
        <f ca="1"/>
        <v/>
      </c>
      <c r="T86" s="182"/>
      <c r="U86" s="180"/>
    </row>
    <row r="87" spans="2:21" ht="20.149999999999999" customHeight="1">
      <c r="B87" s="125">
        <v>66</v>
      </c>
      <c r="C87" s="253"/>
      <c r="D87" s="253"/>
      <c r="E87" s="253"/>
      <c r="F87" s="253"/>
      <c r="G87" s="253"/>
      <c r="H87" s="253"/>
      <c r="I87" s="253"/>
      <c r="J87" s="156"/>
      <c r="K87" s="126"/>
      <c r="L87" s="126"/>
      <c r="M87" s="157" t="str">
        <f>IF(ISBLANK(C87),"",IF('LISTA DE INVENTARIO'!$Q$22:$Q5610='LISTA DE INVENTARIO'!$O$9,SUMIFS('LISTA DE INVENTARIO'!$K$22:$K5610,'LISTA DE INVENTARIO'!$C$22:$C5610,C87,'LISTA DE INVENTARIO'!$Q$22:$Q5610,'LISTA DE INVENTARIO'!$O$9)-SUMIFS($L$22:$L5882,$C$22:$C5882,C87),SUMIFS('LISTA DE INVENTARIO'!$K$22:$K5610,'LISTA DE INVENTARIO'!$C$22:$C5610,C87,'LISTA DE INVENTARIO'!$Q$22:$Q5610,'LISTA DE INVENTARIO'!$O$9)-SUMIFS($L$22:$L5882,$C$22:$C5882,C87)))</f>
        <v/>
      </c>
      <c r="N87" s="157" t="str">
        <f t="shared" si="3"/>
        <v/>
      </c>
      <c r="O87" s="163"/>
      <c r="P87" s="159" t="str">
        <f t="shared" si="4"/>
        <v/>
      </c>
      <c r="Q87" s="159" t="str">
        <f>IF(ISBLANK(C87),"",SUMIFS($P$22:$P5885,$C$22:$C5885,C87)-SUMIFS('LISTA DE INVENTARIO'!$N$22:$N5612,'LISTA DE INVENTARIO'!$C$22:$C5612,C87))</f>
        <v/>
      </c>
      <c r="R87" s="160"/>
      <c r="S87" s="162" t="str">
        <f ca="1"/>
        <v/>
      </c>
      <c r="T87" s="182"/>
      <c r="U87" s="180"/>
    </row>
    <row r="88" spans="2:21" ht="20.149999999999999" customHeight="1">
      <c r="B88" s="125">
        <v>67</v>
      </c>
      <c r="C88" s="253"/>
      <c r="D88" s="253"/>
      <c r="E88" s="253"/>
      <c r="F88" s="253"/>
      <c r="G88" s="253"/>
      <c r="H88" s="253"/>
      <c r="I88" s="253"/>
      <c r="J88" s="156"/>
      <c r="K88" s="126"/>
      <c r="L88" s="126"/>
      <c r="M88" s="157" t="str">
        <f>IF(ISBLANK(C88),"",IF('LISTA DE INVENTARIO'!$Q$22:$Q5611='LISTA DE INVENTARIO'!$O$9,SUMIFS('LISTA DE INVENTARIO'!$K$22:$K5611,'LISTA DE INVENTARIO'!$C$22:$C5611,C88,'LISTA DE INVENTARIO'!$Q$22:$Q5611,'LISTA DE INVENTARIO'!$O$9)-SUMIFS($L$22:$L5883,$C$22:$C5883,C88),SUMIFS('LISTA DE INVENTARIO'!$K$22:$K5611,'LISTA DE INVENTARIO'!$C$22:$C5611,C88,'LISTA DE INVENTARIO'!$Q$22:$Q5611,'LISTA DE INVENTARIO'!$O$9)-SUMIFS($L$22:$L5883,$C$22:$C5883,C88)))</f>
        <v/>
      </c>
      <c r="N88" s="157" t="str">
        <f t="shared" si="3"/>
        <v/>
      </c>
      <c r="O88" s="163"/>
      <c r="P88" s="159" t="str">
        <f t="shared" si="4"/>
        <v/>
      </c>
      <c r="Q88" s="159" t="str">
        <f>IF(ISBLANK(C88),"",SUMIFS($P$22:$P5886,$C$22:$C5886,C88)-SUMIFS('LISTA DE INVENTARIO'!$N$22:$N5613,'LISTA DE INVENTARIO'!$C$22:$C5613,C88))</f>
        <v/>
      </c>
      <c r="R88" s="160"/>
      <c r="S88" s="162" t="str">
        <f ca="1"/>
        <v/>
      </c>
      <c r="T88" s="182"/>
      <c r="U88" s="180"/>
    </row>
    <row r="89" spans="2:21" ht="20.149999999999999" customHeight="1">
      <c r="B89" s="125">
        <v>68</v>
      </c>
      <c r="C89" s="253"/>
      <c r="D89" s="253"/>
      <c r="E89" s="253"/>
      <c r="F89" s="253"/>
      <c r="G89" s="253"/>
      <c r="H89" s="253"/>
      <c r="I89" s="253"/>
      <c r="J89" s="156"/>
      <c r="K89" s="126"/>
      <c r="L89" s="126"/>
      <c r="M89" s="157" t="str">
        <f>IF(ISBLANK(C89),"",IF('LISTA DE INVENTARIO'!$Q$22:$Q5612='LISTA DE INVENTARIO'!$O$9,SUMIFS('LISTA DE INVENTARIO'!$K$22:$K5612,'LISTA DE INVENTARIO'!$C$22:$C5612,C89,'LISTA DE INVENTARIO'!$Q$22:$Q5612,'LISTA DE INVENTARIO'!$O$9)-SUMIFS($L$22:$L5884,$C$22:$C5884,C89),SUMIFS('LISTA DE INVENTARIO'!$K$22:$K5612,'LISTA DE INVENTARIO'!$C$22:$C5612,C89,'LISTA DE INVENTARIO'!$Q$22:$Q5612,'LISTA DE INVENTARIO'!$O$9)-SUMIFS($L$22:$L5884,$C$22:$C5884,C89)))</f>
        <v/>
      </c>
      <c r="N89" s="157" t="str">
        <f t="shared" si="3"/>
        <v/>
      </c>
      <c r="O89" s="163"/>
      <c r="P89" s="159" t="str">
        <f t="shared" si="4"/>
        <v/>
      </c>
      <c r="Q89" s="159" t="str">
        <f>IF(ISBLANK(C89),"",SUMIFS($P$22:$P5887,$C$22:$C5887,C89)-SUMIFS('LISTA DE INVENTARIO'!$N$22:$N5614,'LISTA DE INVENTARIO'!$C$22:$C5614,C89))</f>
        <v/>
      </c>
      <c r="R89" s="160"/>
      <c r="S89" s="162" t="str">
        <f ca="1"/>
        <v/>
      </c>
      <c r="T89" s="182"/>
      <c r="U89" s="180"/>
    </row>
    <row r="90" spans="2:21" ht="20.149999999999999" customHeight="1">
      <c r="B90" s="125">
        <v>69</v>
      </c>
      <c r="C90" s="253"/>
      <c r="D90" s="253"/>
      <c r="E90" s="253"/>
      <c r="F90" s="253"/>
      <c r="G90" s="253"/>
      <c r="H90" s="253"/>
      <c r="I90" s="253"/>
      <c r="J90" s="156"/>
      <c r="K90" s="126"/>
      <c r="L90" s="126"/>
      <c r="M90" s="157" t="str">
        <f>IF(ISBLANK(C90),"",IF('LISTA DE INVENTARIO'!$Q$22:$Q5613='LISTA DE INVENTARIO'!$O$9,SUMIFS('LISTA DE INVENTARIO'!$K$22:$K5613,'LISTA DE INVENTARIO'!$C$22:$C5613,C90,'LISTA DE INVENTARIO'!$Q$22:$Q5613,'LISTA DE INVENTARIO'!$O$9)-SUMIFS($L$22:$L5885,$C$22:$C5885,C90),SUMIFS('LISTA DE INVENTARIO'!$K$22:$K5613,'LISTA DE INVENTARIO'!$C$22:$C5613,C90,'LISTA DE INVENTARIO'!$Q$22:$Q5613,'LISTA DE INVENTARIO'!$O$9)-SUMIFS($L$22:$L5885,$C$22:$C5885,C90)))</f>
        <v/>
      </c>
      <c r="N90" s="157" t="str">
        <f t="shared" si="3"/>
        <v/>
      </c>
      <c r="O90" s="163"/>
      <c r="P90" s="159" t="str">
        <f t="shared" si="4"/>
        <v/>
      </c>
      <c r="Q90" s="159" t="str">
        <f>IF(ISBLANK(C90),"",SUMIFS($P$22:$P5888,$C$22:$C5888,C90)-SUMIFS('LISTA DE INVENTARIO'!$N$22:$N5615,'LISTA DE INVENTARIO'!$C$22:$C5615,C90))</f>
        <v/>
      </c>
      <c r="R90" s="160"/>
      <c r="S90" s="162" t="str">
        <f ca="1"/>
        <v/>
      </c>
      <c r="T90" s="182"/>
      <c r="U90" s="180"/>
    </row>
    <row r="91" spans="2:21" ht="20.149999999999999" customHeight="1">
      <c r="B91" s="125">
        <v>70</v>
      </c>
      <c r="C91" s="253"/>
      <c r="D91" s="253"/>
      <c r="E91" s="253"/>
      <c r="F91" s="253"/>
      <c r="G91" s="253"/>
      <c r="H91" s="253"/>
      <c r="I91" s="253"/>
      <c r="J91" s="156"/>
      <c r="K91" s="126"/>
      <c r="L91" s="126"/>
      <c r="M91" s="157" t="str">
        <f>IF(ISBLANK(C91),"",IF('LISTA DE INVENTARIO'!$Q$22:$Q5614='LISTA DE INVENTARIO'!$O$9,SUMIFS('LISTA DE INVENTARIO'!$K$22:$K5614,'LISTA DE INVENTARIO'!$C$22:$C5614,C91,'LISTA DE INVENTARIO'!$Q$22:$Q5614,'LISTA DE INVENTARIO'!$O$9)-SUMIFS($L$22:$L5886,$C$22:$C5886,C91),SUMIFS('LISTA DE INVENTARIO'!$K$22:$K5614,'LISTA DE INVENTARIO'!$C$22:$C5614,C91,'LISTA DE INVENTARIO'!$Q$22:$Q5614,'LISTA DE INVENTARIO'!$O$9)-SUMIFS($L$22:$L5886,$C$22:$C5886,C91)))</f>
        <v/>
      </c>
      <c r="N91" s="157" t="str">
        <f t="shared" si="3"/>
        <v/>
      </c>
      <c r="O91" s="163"/>
      <c r="P91" s="159" t="str">
        <f t="shared" si="4"/>
        <v/>
      </c>
      <c r="Q91" s="159" t="str">
        <f>IF(ISBLANK(C91),"",SUMIFS($P$22:$P5889,$C$22:$C5889,C91)-SUMIFS('LISTA DE INVENTARIO'!$N$22:$N5616,'LISTA DE INVENTARIO'!$C$22:$C5616,C91))</f>
        <v/>
      </c>
      <c r="R91" s="160"/>
      <c r="S91" s="162" t="str">
        <f ca="1"/>
        <v/>
      </c>
      <c r="T91" s="182"/>
      <c r="U91" s="180"/>
    </row>
    <row r="92" spans="2:21" ht="20.149999999999999" customHeight="1">
      <c r="B92" s="125">
        <v>71</v>
      </c>
      <c r="C92" s="253"/>
      <c r="D92" s="253"/>
      <c r="E92" s="253"/>
      <c r="F92" s="253"/>
      <c r="G92" s="253"/>
      <c r="H92" s="253"/>
      <c r="I92" s="253"/>
      <c r="J92" s="156"/>
      <c r="K92" s="126"/>
      <c r="L92" s="126"/>
      <c r="M92" s="157" t="str">
        <f>IF(ISBLANK(C92),"",IF('LISTA DE INVENTARIO'!$Q$22:$Q5615='LISTA DE INVENTARIO'!$O$9,SUMIFS('LISTA DE INVENTARIO'!$K$22:$K5615,'LISTA DE INVENTARIO'!$C$22:$C5615,C92,'LISTA DE INVENTARIO'!$Q$22:$Q5615,'LISTA DE INVENTARIO'!$O$9)-SUMIFS($L$22:$L5887,$C$22:$C5887,C92),SUMIFS('LISTA DE INVENTARIO'!$K$22:$K5615,'LISTA DE INVENTARIO'!$C$22:$C5615,C92,'LISTA DE INVENTARIO'!$Q$22:$Q5615,'LISTA DE INVENTARIO'!$O$9)-SUMIFS($L$22:$L5887,$C$22:$C5887,C92)))</f>
        <v/>
      </c>
      <c r="N92" s="157" t="str">
        <f t="shared" si="3"/>
        <v/>
      </c>
      <c r="O92" s="163"/>
      <c r="P92" s="159" t="str">
        <f t="shared" si="4"/>
        <v/>
      </c>
      <c r="Q92" s="159" t="str">
        <f>IF(ISBLANK(C92),"",SUMIFS($P$22:$P5890,$C$22:$C5890,C92)-SUMIFS('LISTA DE INVENTARIO'!$N$22:$N5617,'LISTA DE INVENTARIO'!$C$22:$C5617,C92))</f>
        <v/>
      </c>
      <c r="R92" s="160"/>
      <c r="S92" s="162" t="str">
        <f ca="1"/>
        <v/>
      </c>
      <c r="T92" s="182"/>
      <c r="U92" s="180"/>
    </row>
    <row r="93" spans="2:21" ht="20.149999999999999" customHeight="1">
      <c r="B93" s="125">
        <v>72</v>
      </c>
      <c r="C93" s="253"/>
      <c r="D93" s="253"/>
      <c r="E93" s="253"/>
      <c r="F93" s="253"/>
      <c r="G93" s="253"/>
      <c r="H93" s="253"/>
      <c r="I93" s="253"/>
      <c r="J93" s="156"/>
      <c r="K93" s="126"/>
      <c r="L93" s="126"/>
      <c r="M93" s="157" t="str">
        <f>IF(ISBLANK(C93),"",IF('LISTA DE INVENTARIO'!$Q$22:$Q5616='LISTA DE INVENTARIO'!$O$9,SUMIFS('LISTA DE INVENTARIO'!$K$22:$K5616,'LISTA DE INVENTARIO'!$C$22:$C5616,C93,'LISTA DE INVENTARIO'!$Q$22:$Q5616,'LISTA DE INVENTARIO'!$O$9)-SUMIFS($L$22:$L5888,$C$22:$C5888,C93),SUMIFS('LISTA DE INVENTARIO'!$K$22:$K5616,'LISTA DE INVENTARIO'!$C$22:$C5616,C93,'LISTA DE INVENTARIO'!$Q$22:$Q5616,'LISTA DE INVENTARIO'!$O$9)-SUMIFS($L$22:$L5888,$C$22:$C5888,C93)))</f>
        <v/>
      </c>
      <c r="N93" s="157" t="str">
        <f t="shared" si="3"/>
        <v/>
      </c>
      <c r="O93" s="163"/>
      <c r="P93" s="159" t="str">
        <f t="shared" si="4"/>
        <v/>
      </c>
      <c r="Q93" s="159" t="str">
        <f>IF(ISBLANK(C93),"",SUMIFS($P$22:$P5891,$C$22:$C5891,C93)-SUMIFS('LISTA DE INVENTARIO'!$N$22:$N5618,'LISTA DE INVENTARIO'!$C$22:$C5618,C93))</f>
        <v/>
      </c>
      <c r="R93" s="160"/>
      <c r="S93" s="162" t="str">
        <f ca="1"/>
        <v/>
      </c>
      <c r="T93" s="182"/>
      <c r="U93" s="180"/>
    </row>
    <row r="94" spans="2:21" ht="20.149999999999999" customHeight="1">
      <c r="B94" s="125">
        <v>73</v>
      </c>
      <c r="C94" s="253"/>
      <c r="D94" s="253"/>
      <c r="E94" s="253"/>
      <c r="F94" s="253"/>
      <c r="G94" s="253"/>
      <c r="H94" s="253"/>
      <c r="I94" s="253"/>
      <c r="J94" s="156"/>
      <c r="K94" s="126"/>
      <c r="L94" s="126"/>
      <c r="M94" s="157" t="str">
        <f>IF(ISBLANK(C94),"",IF('LISTA DE INVENTARIO'!$Q$22:$Q5617='LISTA DE INVENTARIO'!$O$9,SUMIFS('LISTA DE INVENTARIO'!$K$22:$K5617,'LISTA DE INVENTARIO'!$C$22:$C5617,C94,'LISTA DE INVENTARIO'!$Q$22:$Q5617,'LISTA DE INVENTARIO'!$O$9)-SUMIFS($L$22:$L5889,$C$22:$C5889,C94),SUMIFS('LISTA DE INVENTARIO'!$K$22:$K5617,'LISTA DE INVENTARIO'!$C$22:$C5617,C94,'LISTA DE INVENTARIO'!$Q$22:$Q5617,'LISTA DE INVENTARIO'!$O$9)-SUMIFS($L$22:$L5889,$C$22:$C5889,C94)))</f>
        <v/>
      </c>
      <c r="N94" s="157" t="str">
        <f t="shared" si="3"/>
        <v/>
      </c>
      <c r="O94" s="163"/>
      <c r="P94" s="159" t="str">
        <f t="shared" si="4"/>
        <v/>
      </c>
      <c r="Q94" s="159" t="str">
        <f>IF(ISBLANK(C94),"",SUMIFS($P$22:$P5892,$C$22:$C5892,C94)-SUMIFS('LISTA DE INVENTARIO'!$N$22:$N5619,'LISTA DE INVENTARIO'!$C$22:$C5619,C94))</f>
        <v/>
      </c>
      <c r="R94" s="160"/>
      <c r="S94" s="162" t="str">
        <f ca="1"/>
        <v/>
      </c>
      <c r="T94" s="182"/>
      <c r="U94" s="180"/>
    </row>
    <row r="95" spans="2:21" ht="20.149999999999999" customHeight="1">
      <c r="B95" s="125">
        <v>74</v>
      </c>
      <c r="C95" s="253"/>
      <c r="D95" s="253"/>
      <c r="E95" s="253"/>
      <c r="F95" s="253"/>
      <c r="G95" s="253"/>
      <c r="H95" s="253"/>
      <c r="I95" s="253"/>
      <c r="J95" s="156"/>
      <c r="K95" s="126"/>
      <c r="L95" s="126"/>
      <c r="M95" s="157" t="str">
        <f>IF(ISBLANK(C95),"",IF('LISTA DE INVENTARIO'!$Q$22:$Q5618='LISTA DE INVENTARIO'!$O$9,SUMIFS('LISTA DE INVENTARIO'!$K$22:$K5618,'LISTA DE INVENTARIO'!$C$22:$C5618,C95,'LISTA DE INVENTARIO'!$Q$22:$Q5618,'LISTA DE INVENTARIO'!$O$9)-SUMIFS($L$22:$L5890,$C$22:$C5890,C95),SUMIFS('LISTA DE INVENTARIO'!$K$22:$K5618,'LISTA DE INVENTARIO'!$C$22:$C5618,C95,'LISTA DE INVENTARIO'!$Q$22:$Q5618,'LISTA DE INVENTARIO'!$O$9)-SUMIFS($L$22:$L5890,$C$22:$C5890,C95)))</f>
        <v/>
      </c>
      <c r="N95" s="157" t="str">
        <f t="shared" si="3"/>
        <v/>
      </c>
      <c r="O95" s="163"/>
      <c r="P95" s="159" t="str">
        <f t="shared" si="4"/>
        <v/>
      </c>
      <c r="Q95" s="159" t="str">
        <f>IF(ISBLANK(C95),"",SUMIFS($P$22:$P5893,$C$22:$C5893,C95)-SUMIFS('LISTA DE INVENTARIO'!$N$22:$N5620,'LISTA DE INVENTARIO'!$C$22:$C5620,C95))</f>
        <v/>
      </c>
      <c r="R95" s="160"/>
      <c r="S95" s="162" t="str">
        <f ca="1"/>
        <v/>
      </c>
      <c r="T95" s="182"/>
      <c r="U95" s="180"/>
    </row>
    <row r="96" spans="2:21" ht="20.149999999999999" customHeight="1">
      <c r="B96" s="125">
        <v>75</v>
      </c>
      <c r="C96" s="253"/>
      <c r="D96" s="253"/>
      <c r="E96" s="253"/>
      <c r="F96" s="253"/>
      <c r="G96" s="253"/>
      <c r="H96" s="253"/>
      <c r="I96" s="253"/>
      <c r="J96" s="156"/>
      <c r="K96" s="126"/>
      <c r="L96" s="126"/>
      <c r="M96" s="157" t="str">
        <f>IF(ISBLANK(C96),"",IF('LISTA DE INVENTARIO'!$Q$22:$Q5619='LISTA DE INVENTARIO'!$O$9,SUMIFS('LISTA DE INVENTARIO'!$K$22:$K5619,'LISTA DE INVENTARIO'!$C$22:$C5619,C96,'LISTA DE INVENTARIO'!$Q$22:$Q5619,'LISTA DE INVENTARIO'!$O$9)-SUMIFS($L$22:$L5891,$C$22:$C5891,C96),SUMIFS('LISTA DE INVENTARIO'!$K$22:$K5619,'LISTA DE INVENTARIO'!$C$22:$C5619,C96,'LISTA DE INVENTARIO'!$Q$22:$Q5619,'LISTA DE INVENTARIO'!$O$9)-SUMIFS($L$22:$L5891,$C$22:$C5891,C96)))</f>
        <v/>
      </c>
      <c r="N96" s="157" t="str">
        <f t="shared" si="3"/>
        <v/>
      </c>
      <c r="O96" s="163"/>
      <c r="P96" s="159" t="str">
        <f t="shared" si="4"/>
        <v/>
      </c>
      <c r="Q96" s="159" t="str">
        <f>IF(ISBLANK(C96),"",SUMIFS($P$22:$P5894,$C$22:$C5894,C96)-SUMIFS('LISTA DE INVENTARIO'!$N$22:$N5621,'LISTA DE INVENTARIO'!$C$22:$C5621,C96))</f>
        <v/>
      </c>
      <c r="R96" s="160"/>
      <c r="S96" s="162" t="str">
        <f ca="1"/>
        <v/>
      </c>
      <c r="T96" s="182"/>
      <c r="U96" s="180"/>
    </row>
    <row r="97" spans="2:21" ht="20.149999999999999" customHeight="1">
      <c r="B97" s="125">
        <v>76</v>
      </c>
      <c r="C97" s="253"/>
      <c r="D97" s="253"/>
      <c r="E97" s="253"/>
      <c r="F97" s="253"/>
      <c r="G97" s="253"/>
      <c r="H97" s="253"/>
      <c r="I97" s="253"/>
      <c r="J97" s="156"/>
      <c r="K97" s="126"/>
      <c r="L97" s="126"/>
      <c r="M97" s="157" t="str">
        <f>IF(ISBLANK(C97),"",IF('LISTA DE INVENTARIO'!$Q$22:$Q5620='LISTA DE INVENTARIO'!$O$9,SUMIFS('LISTA DE INVENTARIO'!$K$22:$K5620,'LISTA DE INVENTARIO'!$C$22:$C5620,C97,'LISTA DE INVENTARIO'!$Q$22:$Q5620,'LISTA DE INVENTARIO'!$O$9)-SUMIFS($L$22:$L5892,$C$22:$C5892,C97),SUMIFS('LISTA DE INVENTARIO'!$K$22:$K5620,'LISTA DE INVENTARIO'!$C$22:$C5620,C97,'LISTA DE INVENTARIO'!$Q$22:$Q5620,'LISTA DE INVENTARIO'!$O$9)-SUMIFS($L$22:$L5892,$C$22:$C5892,C97)))</f>
        <v/>
      </c>
      <c r="N97" s="157" t="str">
        <f t="shared" si="3"/>
        <v/>
      </c>
      <c r="O97" s="163"/>
      <c r="P97" s="159" t="str">
        <f t="shared" si="4"/>
        <v/>
      </c>
      <c r="Q97" s="159" t="str">
        <f>IF(ISBLANK(C97),"",SUMIFS($P$22:$P5895,$C$22:$C5895,C97)-SUMIFS('LISTA DE INVENTARIO'!$N$22:$N5622,'LISTA DE INVENTARIO'!$C$22:$C5622,C97))</f>
        <v/>
      </c>
      <c r="R97" s="160"/>
      <c r="S97" s="162" t="str">
        <f ca="1"/>
        <v/>
      </c>
      <c r="T97" s="182"/>
      <c r="U97" s="180"/>
    </row>
    <row r="98" spans="2:21" ht="20.149999999999999" customHeight="1">
      <c r="B98" s="125">
        <v>77</v>
      </c>
      <c r="C98" s="253"/>
      <c r="D98" s="253"/>
      <c r="E98" s="253"/>
      <c r="F98" s="253"/>
      <c r="G98" s="253"/>
      <c r="H98" s="253"/>
      <c r="I98" s="253"/>
      <c r="J98" s="156"/>
      <c r="K98" s="126"/>
      <c r="L98" s="126"/>
      <c r="M98" s="157" t="str">
        <f>IF(ISBLANK(C98),"",IF('LISTA DE INVENTARIO'!$Q$22:$Q5621='LISTA DE INVENTARIO'!$O$9,SUMIFS('LISTA DE INVENTARIO'!$K$22:$K5621,'LISTA DE INVENTARIO'!$C$22:$C5621,C98,'LISTA DE INVENTARIO'!$Q$22:$Q5621,'LISTA DE INVENTARIO'!$O$9)-SUMIFS($L$22:$L5893,$C$22:$C5893,C98),SUMIFS('LISTA DE INVENTARIO'!$K$22:$K5621,'LISTA DE INVENTARIO'!$C$22:$C5621,C98,'LISTA DE INVENTARIO'!$Q$22:$Q5621,'LISTA DE INVENTARIO'!$O$9)-SUMIFS($L$22:$L5893,$C$22:$C5893,C98)))</f>
        <v/>
      </c>
      <c r="N98" s="157" t="str">
        <f t="shared" si="3"/>
        <v/>
      </c>
      <c r="O98" s="163"/>
      <c r="P98" s="159" t="str">
        <f t="shared" si="4"/>
        <v/>
      </c>
      <c r="Q98" s="159" t="str">
        <f>IF(ISBLANK(C98),"",SUMIFS($P$22:$P5896,$C$22:$C5896,C98)-SUMIFS('LISTA DE INVENTARIO'!$N$22:$N5623,'LISTA DE INVENTARIO'!$C$22:$C5623,C98))</f>
        <v/>
      </c>
      <c r="R98" s="160"/>
      <c r="S98" s="162" t="str">
        <f ca="1"/>
        <v/>
      </c>
      <c r="T98" s="182"/>
      <c r="U98" s="180"/>
    </row>
    <row r="99" spans="2:21" ht="20.149999999999999" customHeight="1">
      <c r="B99" s="125">
        <v>78</v>
      </c>
      <c r="C99" s="253"/>
      <c r="D99" s="253"/>
      <c r="E99" s="253"/>
      <c r="F99" s="253"/>
      <c r="G99" s="253"/>
      <c r="H99" s="253"/>
      <c r="I99" s="253"/>
      <c r="J99" s="156"/>
      <c r="K99" s="126"/>
      <c r="L99" s="126"/>
      <c r="M99" s="157" t="str">
        <f>IF(ISBLANK(C99),"",IF('LISTA DE INVENTARIO'!$Q$22:$Q5622='LISTA DE INVENTARIO'!$O$9,SUMIFS('LISTA DE INVENTARIO'!$K$22:$K5622,'LISTA DE INVENTARIO'!$C$22:$C5622,C99,'LISTA DE INVENTARIO'!$Q$22:$Q5622,'LISTA DE INVENTARIO'!$O$9)-SUMIFS($L$22:$L5894,$C$22:$C5894,C99),SUMIFS('LISTA DE INVENTARIO'!$K$22:$K5622,'LISTA DE INVENTARIO'!$C$22:$C5622,C99,'LISTA DE INVENTARIO'!$Q$22:$Q5622,'LISTA DE INVENTARIO'!$O$9)-SUMIFS($L$22:$L5894,$C$22:$C5894,C99)))</f>
        <v/>
      </c>
      <c r="N99" s="157" t="str">
        <f t="shared" si="3"/>
        <v/>
      </c>
      <c r="O99" s="163"/>
      <c r="P99" s="159" t="str">
        <f t="shared" si="4"/>
        <v/>
      </c>
      <c r="Q99" s="159" t="str">
        <f>IF(ISBLANK(C99),"",SUMIFS($P$22:$P5897,$C$22:$C5897,C99)-SUMIFS('LISTA DE INVENTARIO'!$N$22:$N5624,'LISTA DE INVENTARIO'!$C$22:$C5624,C99))</f>
        <v/>
      </c>
      <c r="R99" s="160"/>
      <c r="S99" s="162" t="str">
        <f ca="1"/>
        <v/>
      </c>
      <c r="T99" s="182"/>
      <c r="U99" s="180"/>
    </row>
    <row r="100" spans="2:21" ht="20.149999999999999" customHeight="1">
      <c r="B100" s="125">
        <v>79</v>
      </c>
      <c r="C100" s="253"/>
      <c r="D100" s="253"/>
      <c r="E100" s="253"/>
      <c r="F100" s="253"/>
      <c r="G100" s="253"/>
      <c r="H100" s="253"/>
      <c r="I100" s="253"/>
      <c r="J100" s="156"/>
      <c r="K100" s="126"/>
      <c r="L100" s="126"/>
      <c r="M100" s="157" t="str">
        <f>IF(ISBLANK(C100),"",IF('LISTA DE INVENTARIO'!$Q$22:$Q5623='LISTA DE INVENTARIO'!$O$9,SUMIFS('LISTA DE INVENTARIO'!$K$22:$K5623,'LISTA DE INVENTARIO'!$C$22:$C5623,C100,'LISTA DE INVENTARIO'!$Q$22:$Q5623,'LISTA DE INVENTARIO'!$O$9)-SUMIFS($L$22:$L5895,$C$22:$C5895,C100),SUMIFS('LISTA DE INVENTARIO'!$K$22:$K5623,'LISTA DE INVENTARIO'!$C$22:$C5623,C100,'LISTA DE INVENTARIO'!$Q$22:$Q5623,'LISTA DE INVENTARIO'!$O$9)-SUMIFS($L$22:$L5895,$C$22:$C5895,C100)))</f>
        <v/>
      </c>
      <c r="N100" s="157" t="str">
        <f t="shared" si="3"/>
        <v/>
      </c>
      <c r="O100" s="163"/>
      <c r="P100" s="159" t="str">
        <f t="shared" si="4"/>
        <v/>
      </c>
      <c r="Q100" s="159" t="str">
        <f>IF(ISBLANK(C100),"",SUMIFS($P$22:$P5898,$C$22:$C5898,C100)-SUMIFS('LISTA DE INVENTARIO'!$N$22:$N5625,'LISTA DE INVENTARIO'!$C$22:$C5625,C100))</f>
        <v/>
      </c>
      <c r="R100" s="160"/>
      <c r="S100" s="162" t="str">
        <f ca="1"/>
        <v/>
      </c>
      <c r="T100" s="182"/>
      <c r="U100" s="180"/>
    </row>
    <row r="101" spans="2:21" ht="20.149999999999999" customHeight="1">
      <c r="B101" s="125">
        <v>80</v>
      </c>
      <c r="C101" s="253"/>
      <c r="D101" s="253"/>
      <c r="E101" s="253"/>
      <c r="F101" s="253"/>
      <c r="G101" s="253"/>
      <c r="H101" s="253"/>
      <c r="I101" s="253"/>
      <c r="J101" s="156"/>
      <c r="K101" s="126"/>
      <c r="L101" s="126"/>
      <c r="M101" s="157" t="str">
        <f>IF(ISBLANK(C101),"",IF('LISTA DE INVENTARIO'!$Q$22:$Q5624='LISTA DE INVENTARIO'!$O$9,SUMIFS('LISTA DE INVENTARIO'!$K$22:$K5624,'LISTA DE INVENTARIO'!$C$22:$C5624,C101,'LISTA DE INVENTARIO'!$Q$22:$Q5624,'LISTA DE INVENTARIO'!$O$9)-SUMIFS($L$22:$L5896,$C$22:$C5896,C101),SUMIFS('LISTA DE INVENTARIO'!$K$22:$K5624,'LISTA DE INVENTARIO'!$C$22:$C5624,C101,'LISTA DE INVENTARIO'!$Q$22:$Q5624,'LISTA DE INVENTARIO'!$O$9)-SUMIFS($L$22:$L5896,$C$22:$C5896,C101)))</f>
        <v/>
      </c>
      <c r="N101" s="157" t="str">
        <f t="shared" si="3"/>
        <v/>
      </c>
      <c r="O101" s="163"/>
      <c r="P101" s="159" t="str">
        <f t="shared" si="4"/>
        <v/>
      </c>
      <c r="Q101" s="159" t="str">
        <f>IF(ISBLANK(C101),"",SUMIFS($P$22:$P5899,$C$22:$C5899,C101)-SUMIFS('LISTA DE INVENTARIO'!$N$22:$N5626,'LISTA DE INVENTARIO'!$C$22:$C5626,C101))</f>
        <v/>
      </c>
      <c r="R101" s="160"/>
      <c r="S101" s="162" t="str">
        <f ca="1"/>
        <v/>
      </c>
      <c r="T101" s="182"/>
      <c r="U101" s="180"/>
    </row>
    <row r="102" spans="2:21" ht="20.149999999999999" customHeight="1">
      <c r="B102" s="125">
        <v>81</v>
      </c>
      <c r="C102" s="253"/>
      <c r="D102" s="253"/>
      <c r="E102" s="253"/>
      <c r="F102" s="253"/>
      <c r="G102" s="253"/>
      <c r="H102" s="253"/>
      <c r="I102" s="253"/>
      <c r="J102" s="156"/>
      <c r="K102" s="126"/>
      <c r="L102" s="126"/>
      <c r="M102" s="157" t="str">
        <f>IF(ISBLANK(C102),"",IF('LISTA DE INVENTARIO'!$Q$22:$Q5625='LISTA DE INVENTARIO'!$O$9,SUMIFS('LISTA DE INVENTARIO'!$K$22:$K5625,'LISTA DE INVENTARIO'!$C$22:$C5625,C102,'LISTA DE INVENTARIO'!$Q$22:$Q5625,'LISTA DE INVENTARIO'!$O$9)-SUMIFS($L$22:$L5897,$C$22:$C5897,C102),SUMIFS('LISTA DE INVENTARIO'!$K$22:$K5625,'LISTA DE INVENTARIO'!$C$22:$C5625,C102,'LISTA DE INVENTARIO'!$Q$22:$Q5625,'LISTA DE INVENTARIO'!$O$9)-SUMIFS($L$22:$L5897,$C$22:$C5897,C102)))</f>
        <v/>
      </c>
      <c r="N102" s="157" t="str">
        <f t="shared" si="3"/>
        <v/>
      </c>
      <c r="O102" s="163"/>
      <c r="P102" s="159" t="str">
        <f t="shared" si="4"/>
        <v/>
      </c>
      <c r="Q102" s="159" t="str">
        <f>IF(ISBLANK(C102),"",SUMIFS($P$22:$P5900,$C$22:$C5900,C102)-SUMIFS('LISTA DE INVENTARIO'!$N$22:$N5627,'LISTA DE INVENTARIO'!$C$22:$C5627,C102))</f>
        <v/>
      </c>
      <c r="R102" s="160"/>
      <c r="S102" s="162" t="str">
        <f ca="1"/>
        <v/>
      </c>
      <c r="T102" s="182"/>
      <c r="U102" s="180"/>
    </row>
    <row r="103" spans="2:21" ht="20.149999999999999" customHeight="1">
      <c r="B103" s="125">
        <v>82</v>
      </c>
      <c r="C103" s="253"/>
      <c r="D103" s="253"/>
      <c r="E103" s="253"/>
      <c r="F103" s="253"/>
      <c r="G103" s="253"/>
      <c r="H103" s="253"/>
      <c r="I103" s="253"/>
      <c r="J103" s="156"/>
      <c r="K103" s="126"/>
      <c r="L103" s="126"/>
      <c r="M103" s="157" t="str">
        <f>IF(ISBLANK(C103),"",IF('LISTA DE INVENTARIO'!$Q$22:$Q5626='LISTA DE INVENTARIO'!$O$9,SUMIFS('LISTA DE INVENTARIO'!$K$22:$K5626,'LISTA DE INVENTARIO'!$C$22:$C5626,C103,'LISTA DE INVENTARIO'!$Q$22:$Q5626,'LISTA DE INVENTARIO'!$O$9)-SUMIFS($L$22:$L5898,$C$22:$C5898,C103),SUMIFS('LISTA DE INVENTARIO'!$K$22:$K5626,'LISTA DE INVENTARIO'!$C$22:$C5626,C103,'LISTA DE INVENTARIO'!$Q$22:$Q5626,'LISTA DE INVENTARIO'!$O$9)-SUMIFS($L$22:$L5898,$C$22:$C5898,C103)))</f>
        <v/>
      </c>
      <c r="N103" s="157" t="str">
        <f t="shared" ref="N103:N166" si="5">IF(T103=TRUE,"ENVIADO",IF(ISBLANK(C103),"",IF((AND(M103&lt;=0)),$K$9,IF(AND(M103&gt;0,M103&lt;=10),$O$9,$M$9))))</f>
        <v/>
      </c>
      <c r="O103" s="163"/>
      <c r="P103" s="159" t="str">
        <f t="shared" ref="P103:P166" si="6">IF(ISBLANK(C103),"",L103*O103)</f>
        <v/>
      </c>
      <c r="Q103" s="159" t="str">
        <f>IF(ISBLANK(C103),"",SUMIFS($P$22:$P5901,$C$22:$C5901,C103)-SUMIFS('LISTA DE INVENTARIO'!$N$22:$N5628,'LISTA DE INVENTARIO'!$C$22:$C5628,C103))</f>
        <v/>
      </c>
      <c r="R103" s="160"/>
      <c r="S103" s="162" t="str">
        <f ca="1"/>
        <v/>
      </c>
      <c r="T103" s="182"/>
      <c r="U103" s="180"/>
    </row>
    <row r="104" spans="2:21" ht="20.149999999999999" customHeight="1">
      <c r="B104" s="125">
        <v>83</v>
      </c>
      <c r="C104" s="253"/>
      <c r="D104" s="253"/>
      <c r="E104" s="253"/>
      <c r="F104" s="253"/>
      <c r="G104" s="253"/>
      <c r="H104" s="253"/>
      <c r="I104" s="253"/>
      <c r="J104" s="156"/>
      <c r="K104" s="126"/>
      <c r="L104" s="126"/>
      <c r="M104" s="157" t="str">
        <f>IF(ISBLANK(C104),"",IF('LISTA DE INVENTARIO'!$Q$22:$Q5627='LISTA DE INVENTARIO'!$O$9,SUMIFS('LISTA DE INVENTARIO'!$K$22:$K5627,'LISTA DE INVENTARIO'!$C$22:$C5627,C104,'LISTA DE INVENTARIO'!$Q$22:$Q5627,'LISTA DE INVENTARIO'!$O$9)-SUMIFS($L$22:$L5899,$C$22:$C5899,C104),SUMIFS('LISTA DE INVENTARIO'!$K$22:$K5627,'LISTA DE INVENTARIO'!$C$22:$C5627,C104,'LISTA DE INVENTARIO'!$Q$22:$Q5627,'LISTA DE INVENTARIO'!$O$9)-SUMIFS($L$22:$L5899,$C$22:$C5899,C104)))</f>
        <v/>
      </c>
      <c r="N104" s="157" t="str">
        <f t="shared" si="5"/>
        <v/>
      </c>
      <c r="O104" s="163"/>
      <c r="P104" s="159" t="str">
        <f t="shared" si="6"/>
        <v/>
      </c>
      <c r="Q104" s="159" t="str">
        <f>IF(ISBLANK(C104),"",SUMIFS($P$22:$P5902,$C$22:$C5902,C104)-SUMIFS('LISTA DE INVENTARIO'!$N$22:$N5629,'LISTA DE INVENTARIO'!$C$22:$C5629,C104))</f>
        <v/>
      </c>
      <c r="R104" s="160"/>
      <c r="S104" s="162" t="str">
        <f ca="1"/>
        <v/>
      </c>
      <c r="T104" s="182"/>
      <c r="U104" s="180"/>
    </row>
    <row r="105" spans="2:21" ht="20.149999999999999" customHeight="1">
      <c r="B105" s="125">
        <v>84</v>
      </c>
      <c r="C105" s="253"/>
      <c r="D105" s="253"/>
      <c r="E105" s="253"/>
      <c r="F105" s="253"/>
      <c r="G105" s="253"/>
      <c r="H105" s="253"/>
      <c r="I105" s="253"/>
      <c r="J105" s="156"/>
      <c r="K105" s="126"/>
      <c r="L105" s="126"/>
      <c r="M105" s="157" t="str">
        <f>IF(ISBLANK(C105),"",IF('LISTA DE INVENTARIO'!$Q$22:$Q5628='LISTA DE INVENTARIO'!$O$9,SUMIFS('LISTA DE INVENTARIO'!$K$22:$K5628,'LISTA DE INVENTARIO'!$C$22:$C5628,C105,'LISTA DE INVENTARIO'!$Q$22:$Q5628,'LISTA DE INVENTARIO'!$O$9)-SUMIFS($L$22:$L5900,$C$22:$C5900,C105),SUMIFS('LISTA DE INVENTARIO'!$K$22:$K5628,'LISTA DE INVENTARIO'!$C$22:$C5628,C105,'LISTA DE INVENTARIO'!$Q$22:$Q5628,'LISTA DE INVENTARIO'!$O$9)-SUMIFS($L$22:$L5900,$C$22:$C5900,C105)))</f>
        <v/>
      </c>
      <c r="N105" s="157" t="str">
        <f t="shared" si="5"/>
        <v/>
      </c>
      <c r="O105" s="163"/>
      <c r="P105" s="159" t="str">
        <f t="shared" si="6"/>
        <v/>
      </c>
      <c r="Q105" s="159" t="str">
        <f>IF(ISBLANK(C105),"",SUMIFS($P$22:$P5903,$C$22:$C5903,C105)-SUMIFS('LISTA DE INVENTARIO'!$N$22:$N5630,'LISTA DE INVENTARIO'!$C$22:$C5630,C105))</f>
        <v/>
      </c>
      <c r="R105" s="160"/>
      <c r="S105" s="162" t="str">
        <f ca="1"/>
        <v/>
      </c>
      <c r="T105" s="182"/>
      <c r="U105" s="180"/>
    </row>
    <row r="106" spans="2:21" ht="20.149999999999999" customHeight="1">
      <c r="B106" s="125">
        <v>85</v>
      </c>
      <c r="C106" s="253"/>
      <c r="D106" s="253"/>
      <c r="E106" s="253"/>
      <c r="F106" s="253"/>
      <c r="G106" s="253"/>
      <c r="H106" s="253"/>
      <c r="I106" s="253"/>
      <c r="J106" s="156"/>
      <c r="K106" s="126"/>
      <c r="L106" s="126"/>
      <c r="M106" s="157" t="str">
        <f>IF(ISBLANK(C106),"",IF('LISTA DE INVENTARIO'!$Q$22:$Q5629='LISTA DE INVENTARIO'!$O$9,SUMIFS('LISTA DE INVENTARIO'!$K$22:$K5629,'LISTA DE INVENTARIO'!$C$22:$C5629,C106,'LISTA DE INVENTARIO'!$Q$22:$Q5629,'LISTA DE INVENTARIO'!$O$9)-SUMIFS($L$22:$L5901,$C$22:$C5901,C106),SUMIFS('LISTA DE INVENTARIO'!$K$22:$K5629,'LISTA DE INVENTARIO'!$C$22:$C5629,C106,'LISTA DE INVENTARIO'!$Q$22:$Q5629,'LISTA DE INVENTARIO'!$O$9)-SUMIFS($L$22:$L5901,$C$22:$C5901,C106)))</f>
        <v/>
      </c>
      <c r="N106" s="157" t="str">
        <f t="shared" si="5"/>
        <v/>
      </c>
      <c r="O106" s="163"/>
      <c r="P106" s="159" t="str">
        <f t="shared" si="6"/>
        <v/>
      </c>
      <c r="Q106" s="159" t="str">
        <f>IF(ISBLANK(C106),"",SUMIFS($P$22:$P5904,$C$22:$C5904,C106)-SUMIFS('LISTA DE INVENTARIO'!$N$22:$N5631,'LISTA DE INVENTARIO'!$C$22:$C5631,C106))</f>
        <v/>
      </c>
      <c r="R106" s="160"/>
      <c r="S106" s="162" t="str">
        <f ca="1"/>
        <v/>
      </c>
      <c r="T106" s="182"/>
      <c r="U106" s="180"/>
    </row>
    <row r="107" spans="2:21" ht="20.149999999999999" customHeight="1">
      <c r="B107" s="125">
        <v>86</v>
      </c>
      <c r="C107" s="253"/>
      <c r="D107" s="253"/>
      <c r="E107" s="253"/>
      <c r="F107" s="253"/>
      <c r="G107" s="253"/>
      <c r="H107" s="253"/>
      <c r="I107" s="253"/>
      <c r="J107" s="156"/>
      <c r="K107" s="126"/>
      <c r="L107" s="126"/>
      <c r="M107" s="157" t="str">
        <f>IF(ISBLANK(C107),"",IF('LISTA DE INVENTARIO'!$Q$22:$Q5630='LISTA DE INVENTARIO'!$O$9,SUMIFS('LISTA DE INVENTARIO'!$K$22:$K5630,'LISTA DE INVENTARIO'!$C$22:$C5630,C107,'LISTA DE INVENTARIO'!$Q$22:$Q5630,'LISTA DE INVENTARIO'!$O$9)-SUMIFS($L$22:$L5902,$C$22:$C5902,C107),SUMIFS('LISTA DE INVENTARIO'!$K$22:$K5630,'LISTA DE INVENTARIO'!$C$22:$C5630,C107,'LISTA DE INVENTARIO'!$Q$22:$Q5630,'LISTA DE INVENTARIO'!$O$9)-SUMIFS($L$22:$L5902,$C$22:$C5902,C107)))</f>
        <v/>
      </c>
      <c r="N107" s="157" t="str">
        <f t="shared" si="5"/>
        <v/>
      </c>
      <c r="O107" s="163"/>
      <c r="P107" s="159" t="str">
        <f t="shared" si="6"/>
        <v/>
      </c>
      <c r="Q107" s="159" t="str">
        <f>IF(ISBLANK(C107),"",SUMIFS($P$22:$P5905,$C$22:$C5905,C107)-SUMIFS('LISTA DE INVENTARIO'!$N$22:$N5632,'LISTA DE INVENTARIO'!$C$22:$C5632,C107))</f>
        <v/>
      </c>
      <c r="R107" s="160"/>
      <c r="S107" s="162" t="str">
        <f ca="1"/>
        <v/>
      </c>
      <c r="T107" s="182"/>
      <c r="U107" s="180"/>
    </row>
    <row r="108" spans="2:21" ht="20.149999999999999" customHeight="1">
      <c r="B108" s="125">
        <v>87</v>
      </c>
      <c r="C108" s="253"/>
      <c r="D108" s="253"/>
      <c r="E108" s="253"/>
      <c r="F108" s="253"/>
      <c r="G108" s="253"/>
      <c r="H108" s="253"/>
      <c r="I108" s="253"/>
      <c r="J108" s="156"/>
      <c r="K108" s="126"/>
      <c r="L108" s="126"/>
      <c r="M108" s="157" t="str">
        <f>IF(ISBLANK(C108),"",IF('LISTA DE INVENTARIO'!$Q$22:$Q5631='LISTA DE INVENTARIO'!$O$9,SUMIFS('LISTA DE INVENTARIO'!$K$22:$K5631,'LISTA DE INVENTARIO'!$C$22:$C5631,C108,'LISTA DE INVENTARIO'!$Q$22:$Q5631,'LISTA DE INVENTARIO'!$O$9)-SUMIFS($L$22:$L5903,$C$22:$C5903,C108),SUMIFS('LISTA DE INVENTARIO'!$K$22:$K5631,'LISTA DE INVENTARIO'!$C$22:$C5631,C108,'LISTA DE INVENTARIO'!$Q$22:$Q5631,'LISTA DE INVENTARIO'!$O$9)-SUMIFS($L$22:$L5903,$C$22:$C5903,C108)))</f>
        <v/>
      </c>
      <c r="N108" s="157" t="str">
        <f t="shared" si="5"/>
        <v/>
      </c>
      <c r="O108" s="163"/>
      <c r="P108" s="159" t="str">
        <f t="shared" si="6"/>
        <v/>
      </c>
      <c r="Q108" s="159" t="str">
        <f>IF(ISBLANK(C108),"",SUMIFS($P$22:$P5906,$C$22:$C5906,C108)-SUMIFS('LISTA DE INVENTARIO'!$N$22:$N5633,'LISTA DE INVENTARIO'!$C$22:$C5633,C108))</f>
        <v/>
      </c>
      <c r="R108" s="160"/>
      <c r="S108" s="162" t="str">
        <f ca="1"/>
        <v/>
      </c>
      <c r="T108" s="182"/>
      <c r="U108" s="180"/>
    </row>
    <row r="109" spans="2:21" ht="20.149999999999999" customHeight="1">
      <c r="B109" s="125">
        <v>88</v>
      </c>
      <c r="C109" s="253"/>
      <c r="D109" s="253"/>
      <c r="E109" s="253"/>
      <c r="F109" s="253"/>
      <c r="G109" s="253"/>
      <c r="H109" s="253"/>
      <c r="I109" s="253"/>
      <c r="J109" s="156"/>
      <c r="K109" s="126"/>
      <c r="L109" s="126"/>
      <c r="M109" s="157" t="str">
        <f>IF(ISBLANK(C109),"",IF('LISTA DE INVENTARIO'!$Q$22:$Q5632='LISTA DE INVENTARIO'!$O$9,SUMIFS('LISTA DE INVENTARIO'!$K$22:$K5632,'LISTA DE INVENTARIO'!$C$22:$C5632,C109,'LISTA DE INVENTARIO'!$Q$22:$Q5632,'LISTA DE INVENTARIO'!$O$9)-SUMIFS($L$22:$L5904,$C$22:$C5904,C109),SUMIFS('LISTA DE INVENTARIO'!$K$22:$K5632,'LISTA DE INVENTARIO'!$C$22:$C5632,C109,'LISTA DE INVENTARIO'!$Q$22:$Q5632,'LISTA DE INVENTARIO'!$O$9)-SUMIFS($L$22:$L5904,$C$22:$C5904,C109)))</f>
        <v/>
      </c>
      <c r="N109" s="157" t="str">
        <f t="shared" si="5"/>
        <v/>
      </c>
      <c r="O109" s="163"/>
      <c r="P109" s="159" t="str">
        <f t="shared" si="6"/>
        <v/>
      </c>
      <c r="Q109" s="159" t="str">
        <f>IF(ISBLANK(C109),"",SUMIFS($P$22:$P5907,$C$22:$C5907,C109)-SUMIFS('LISTA DE INVENTARIO'!$N$22:$N5634,'LISTA DE INVENTARIO'!$C$22:$C5634,C109))</f>
        <v/>
      </c>
      <c r="R109" s="160"/>
      <c r="S109" s="162" t="str">
        <f ca="1"/>
        <v/>
      </c>
      <c r="T109" s="182"/>
      <c r="U109" s="180"/>
    </row>
    <row r="110" spans="2:21" ht="20.149999999999999" customHeight="1">
      <c r="B110" s="125">
        <v>89</v>
      </c>
      <c r="C110" s="253"/>
      <c r="D110" s="253"/>
      <c r="E110" s="253"/>
      <c r="F110" s="253"/>
      <c r="G110" s="253"/>
      <c r="H110" s="253"/>
      <c r="I110" s="253"/>
      <c r="J110" s="156"/>
      <c r="K110" s="126"/>
      <c r="L110" s="126"/>
      <c r="M110" s="157" t="str">
        <f>IF(ISBLANK(C110),"",IF('LISTA DE INVENTARIO'!$Q$22:$Q5633='LISTA DE INVENTARIO'!$O$9,SUMIFS('LISTA DE INVENTARIO'!$K$22:$K5633,'LISTA DE INVENTARIO'!$C$22:$C5633,C110,'LISTA DE INVENTARIO'!$Q$22:$Q5633,'LISTA DE INVENTARIO'!$O$9)-SUMIFS($L$22:$L5905,$C$22:$C5905,C110),SUMIFS('LISTA DE INVENTARIO'!$K$22:$K5633,'LISTA DE INVENTARIO'!$C$22:$C5633,C110,'LISTA DE INVENTARIO'!$Q$22:$Q5633,'LISTA DE INVENTARIO'!$O$9)-SUMIFS($L$22:$L5905,$C$22:$C5905,C110)))</f>
        <v/>
      </c>
      <c r="N110" s="157" t="str">
        <f t="shared" si="5"/>
        <v/>
      </c>
      <c r="O110" s="163"/>
      <c r="P110" s="159" t="str">
        <f t="shared" si="6"/>
        <v/>
      </c>
      <c r="Q110" s="159" t="str">
        <f>IF(ISBLANK(C110),"",SUMIFS($P$22:$P5908,$C$22:$C5908,C110)-SUMIFS('LISTA DE INVENTARIO'!$N$22:$N5635,'LISTA DE INVENTARIO'!$C$22:$C5635,C110))</f>
        <v/>
      </c>
      <c r="R110" s="160"/>
      <c r="S110" s="162" t="str">
        <f ca="1"/>
        <v/>
      </c>
      <c r="T110" s="182"/>
      <c r="U110" s="180"/>
    </row>
    <row r="111" spans="2:21" ht="20.149999999999999" customHeight="1">
      <c r="B111" s="125">
        <v>90</v>
      </c>
      <c r="C111" s="253"/>
      <c r="D111" s="253"/>
      <c r="E111" s="253"/>
      <c r="F111" s="253"/>
      <c r="G111" s="253"/>
      <c r="H111" s="253"/>
      <c r="I111" s="253"/>
      <c r="J111" s="156"/>
      <c r="K111" s="126"/>
      <c r="L111" s="126"/>
      <c r="M111" s="157" t="str">
        <f>IF(ISBLANK(C111),"",IF('LISTA DE INVENTARIO'!$Q$22:$Q5634='LISTA DE INVENTARIO'!$O$9,SUMIFS('LISTA DE INVENTARIO'!$K$22:$K5634,'LISTA DE INVENTARIO'!$C$22:$C5634,C111,'LISTA DE INVENTARIO'!$Q$22:$Q5634,'LISTA DE INVENTARIO'!$O$9)-SUMIFS($L$22:$L5906,$C$22:$C5906,C111),SUMIFS('LISTA DE INVENTARIO'!$K$22:$K5634,'LISTA DE INVENTARIO'!$C$22:$C5634,C111,'LISTA DE INVENTARIO'!$Q$22:$Q5634,'LISTA DE INVENTARIO'!$O$9)-SUMIFS($L$22:$L5906,$C$22:$C5906,C111)))</f>
        <v/>
      </c>
      <c r="N111" s="157" t="str">
        <f t="shared" si="5"/>
        <v/>
      </c>
      <c r="O111" s="163"/>
      <c r="P111" s="159" t="str">
        <f t="shared" si="6"/>
        <v/>
      </c>
      <c r="Q111" s="159" t="str">
        <f>IF(ISBLANK(C111),"",SUMIFS($P$22:$P5909,$C$22:$C5909,C111)-SUMIFS('LISTA DE INVENTARIO'!$N$22:$N5636,'LISTA DE INVENTARIO'!$C$22:$C5636,C111))</f>
        <v/>
      </c>
      <c r="R111" s="160"/>
      <c r="S111" s="162" t="str">
        <f ca="1"/>
        <v/>
      </c>
      <c r="T111" s="182"/>
      <c r="U111" s="180"/>
    </row>
    <row r="112" spans="2:21" ht="20.149999999999999" customHeight="1">
      <c r="B112" s="125">
        <v>91</v>
      </c>
      <c r="C112" s="253"/>
      <c r="D112" s="253"/>
      <c r="E112" s="253"/>
      <c r="F112" s="253"/>
      <c r="G112" s="253"/>
      <c r="H112" s="253"/>
      <c r="I112" s="253"/>
      <c r="J112" s="156"/>
      <c r="K112" s="126"/>
      <c r="L112" s="126"/>
      <c r="M112" s="157" t="str">
        <f>IF(ISBLANK(C112),"",IF('LISTA DE INVENTARIO'!$Q$22:$Q5635='LISTA DE INVENTARIO'!$O$9,SUMIFS('LISTA DE INVENTARIO'!$K$22:$K5635,'LISTA DE INVENTARIO'!$C$22:$C5635,C112,'LISTA DE INVENTARIO'!$Q$22:$Q5635,'LISTA DE INVENTARIO'!$O$9)-SUMIFS($L$22:$L5907,$C$22:$C5907,C112),SUMIFS('LISTA DE INVENTARIO'!$K$22:$K5635,'LISTA DE INVENTARIO'!$C$22:$C5635,C112,'LISTA DE INVENTARIO'!$Q$22:$Q5635,'LISTA DE INVENTARIO'!$O$9)-SUMIFS($L$22:$L5907,$C$22:$C5907,C112)))</f>
        <v/>
      </c>
      <c r="N112" s="157" t="str">
        <f t="shared" si="5"/>
        <v/>
      </c>
      <c r="O112" s="163"/>
      <c r="P112" s="159" t="str">
        <f t="shared" si="6"/>
        <v/>
      </c>
      <c r="Q112" s="159" t="str">
        <f>IF(ISBLANK(C112),"",SUMIFS($P$22:$P5910,$C$22:$C5910,C112)-SUMIFS('LISTA DE INVENTARIO'!$N$22:$N5637,'LISTA DE INVENTARIO'!$C$22:$C5637,C112))</f>
        <v/>
      </c>
      <c r="R112" s="160"/>
      <c r="S112" s="162" t="str">
        <f ca="1"/>
        <v/>
      </c>
      <c r="T112" s="182"/>
      <c r="U112" s="180"/>
    </row>
    <row r="113" spans="2:21" ht="20.149999999999999" customHeight="1">
      <c r="B113" s="125">
        <v>92</v>
      </c>
      <c r="C113" s="253"/>
      <c r="D113" s="253"/>
      <c r="E113" s="253"/>
      <c r="F113" s="253"/>
      <c r="G113" s="253"/>
      <c r="H113" s="253"/>
      <c r="I113" s="253"/>
      <c r="J113" s="156"/>
      <c r="K113" s="126"/>
      <c r="L113" s="126"/>
      <c r="M113" s="157" t="str">
        <f>IF(ISBLANK(C113),"",IF('LISTA DE INVENTARIO'!$Q$22:$Q5636='LISTA DE INVENTARIO'!$O$9,SUMIFS('LISTA DE INVENTARIO'!$K$22:$K5636,'LISTA DE INVENTARIO'!$C$22:$C5636,C113,'LISTA DE INVENTARIO'!$Q$22:$Q5636,'LISTA DE INVENTARIO'!$O$9)-SUMIFS($L$22:$L5908,$C$22:$C5908,C113),SUMIFS('LISTA DE INVENTARIO'!$K$22:$K5636,'LISTA DE INVENTARIO'!$C$22:$C5636,C113,'LISTA DE INVENTARIO'!$Q$22:$Q5636,'LISTA DE INVENTARIO'!$O$9)-SUMIFS($L$22:$L5908,$C$22:$C5908,C113)))</f>
        <v/>
      </c>
      <c r="N113" s="157" t="str">
        <f t="shared" si="5"/>
        <v/>
      </c>
      <c r="O113" s="163"/>
      <c r="P113" s="159" t="str">
        <f t="shared" si="6"/>
        <v/>
      </c>
      <c r="Q113" s="159" t="str">
        <f>IF(ISBLANK(C113),"",SUMIFS($P$22:$P5911,$C$22:$C5911,C113)-SUMIFS('LISTA DE INVENTARIO'!$N$22:$N5638,'LISTA DE INVENTARIO'!$C$22:$C5638,C113))</f>
        <v/>
      </c>
      <c r="R113" s="160"/>
      <c r="S113" s="162" t="str">
        <f ca="1"/>
        <v/>
      </c>
      <c r="T113" s="182"/>
      <c r="U113" s="180"/>
    </row>
    <row r="114" spans="2:21" ht="20.149999999999999" customHeight="1">
      <c r="B114" s="125">
        <v>93</v>
      </c>
      <c r="C114" s="253"/>
      <c r="D114" s="253"/>
      <c r="E114" s="253"/>
      <c r="F114" s="253"/>
      <c r="G114" s="253"/>
      <c r="H114" s="253"/>
      <c r="I114" s="253"/>
      <c r="J114" s="156"/>
      <c r="K114" s="126"/>
      <c r="L114" s="126"/>
      <c r="M114" s="157" t="str">
        <f>IF(ISBLANK(C114),"",IF('LISTA DE INVENTARIO'!$Q$22:$Q5637='LISTA DE INVENTARIO'!$O$9,SUMIFS('LISTA DE INVENTARIO'!$K$22:$K5637,'LISTA DE INVENTARIO'!$C$22:$C5637,C114,'LISTA DE INVENTARIO'!$Q$22:$Q5637,'LISTA DE INVENTARIO'!$O$9)-SUMIFS($L$22:$L5909,$C$22:$C5909,C114),SUMIFS('LISTA DE INVENTARIO'!$K$22:$K5637,'LISTA DE INVENTARIO'!$C$22:$C5637,C114,'LISTA DE INVENTARIO'!$Q$22:$Q5637,'LISTA DE INVENTARIO'!$O$9)-SUMIFS($L$22:$L5909,$C$22:$C5909,C114)))</f>
        <v/>
      </c>
      <c r="N114" s="157" t="str">
        <f t="shared" si="5"/>
        <v/>
      </c>
      <c r="O114" s="163"/>
      <c r="P114" s="159" t="str">
        <f t="shared" si="6"/>
        <v/>
      </c>
      <c r="Q114" s="159" t="str">
        <f>IF(ISBLANK(C114),"",SUMIFS($P$22:$P5912,$C$22:$C5912,C114)-SUMIFS('LISTA DE INVENTARIO'!$N$22:$N5639,'LISTA DE INVENTARIO'!$C$22:$C5639,C114))</f>
        <v/>
      </c>
      <c r="R114" s="160"/>
      <c r="S114" s="162" t="str">
        <f ca="1"/>
        <v/>
      </c>
      <c r="T114" s="182"/>
      <c r="U114" s="180"/>
    </row>
    <row r="115" spans="2:21" ht="20.149999999999999" customHeight="1">
      <c r="B115" s="125">
        <v>94</v>
      </c>
      <c r="C115" s="253"/>
      <c r="D115" s="253"/>
      <c r="E115" s="253"/>
      <c r="F115" s="253"/>
      <c r="G115" s="253"/>
      <c r="H115" s="253"/>
      <c r="I115" s="253"/>
      <c r="J115" s="156"/>
      <c r="K115" s="126"/>
      <c r="L115" s="126"/>
      <c r="M115" s="157" t="str">
        <f>IF(ISBLANK(C115),"",IF('LISTA DE INVENTARIO'!$Q$22:$Q5638='LISTA DE INVENTARIO'!$O$9,SUMIFS('LISTA DE INVENTARIO'!$K$22:$K5638,'LISTA DE INVENTARIO'!$C$22:$C5638,C115,'LISTA DE INVENTARIO'!$Q$22:$Q5638,'LISTA DE INVENTARIO'!$O$9)-SUMIFS($L$22:$L5910,$C$22:$C5910,C115),SUMIFS('LISTA DE INVENTARIO'!$K$22:$K5638,'LISTA DE INVENTARIO'!$C$22:$C5638,C115,'LISTA DE INVENTARIO'!$Q$22:$Q5638,'LISTA DE INVENTARIO'!$O$9)-SUMIFS($L$22:$L5910,$C$22:$C5910,C115)))</f>
        <v/>
      </c>
      <c r="N115" s="157" t="str">
        <f t="shared" si="5"/>
        <v/>
      </c>
      <c r="O115" s="163"/>
      <c r="P115" s="159" t="str">
        <f t="shared" si="6"/>
        <v/>
      </c>
      <c r="Q115" s="159" t="str">
        <f>IF(ISBLANK(C115),"",SUMIFS($P$22:$P5913,$C$22:$C5913,C115)-SUMIFS('LISTA DE INVENTARIO'!$N$22:$N5640,'LISTA DE INVENTARIO'!$C$22:$C5640,C115))</f>
        <v/>
      </c>
      <c r="R115" s="160"/>
      <c r="S115" s="162" t="str">
        <f ca="1"/>
        <v/>
      </c>
      <c r="T115" s="182"/>
      <c r="U115" s="180"/>
    </row>
    <row r="116" spans="2:21" ht="20.149999999999999" customHeight="1">
      <c r="B116" s="125">
        <v>95</v>
      </c>
      <c r="C116" s="253"/>
      <c r="D116" s="253"/>
      <c r="E116" s="253"/>
      <c r="F116" s="253"/>
      <c r="G116" s="253"/>
      <c r="H116" s="253"/>
      <c r="I116" s="253"/>
      <c r="J116" s="156"/>
      <c r="K116" s="126"/>
      <c r="L116" s="126"/>
      <c r="M116" s="157" t="str">
        <f>IF(ISBLANK(C116),"",IF('LISTA DE INVENTARIO'!$Q$22:$Q5639='LISTA DE INVENTARIO'!$O$9,SUMIFS('LISTA DE INVENTARIO'!$K$22:$K5639,'LISTA DE INVENTARIO'!$C$22:$C5639,C116,'LISTA DE INVENTARIO'!$Q$22:$Q5639,'LISTA DE INVENTARIO'!$O$9)-SUMIFS($L$22:$L5911,$C$22:$C5911,C116),SUMIFS('LISTA DE INVENTARIO'!$K$22:$K5639,'LISTA DE INVENTARIO'!$C$22:$C5639,C116,'LISTA DE INVENTARIO'!$Q$22:$Q5639,'LISTA DE INVENTARIO'!$O$9)-SUMIFS($L$22:$L5911,$C$22:$C5911,C116)))</f>
        <v/>
      </c>
      <c r="N116" s="157" t="str">
        <f t="shared" si="5"/>
        <v/>
      </c>
      <c r="O116" s="163"/>
      <c r="P116" s="159" t="str">
        <f t="shared" si="6"/>
        <v/>
      </c>
      <c r="Q116" s="159" t="str">
        <f>IF(ISBLANK(C116),"",SUMIFS($P$22:$P5914,$C$22:$C5914,C116)-SUMIFS('LISTA DE INVENTARIO'!$N$22:$N5641,'LISTA DE INVENTARIO'!$C$22:$C5641,C116))</f>
        <v/>
      </c>
      <c r="R116" s="160"/>
      <c r="S116" s="162" t="str">
        <f ca="1"/>
        <v/>
      </c>
      <c r="T116" s="182"/>
      <c r="U116" s="180"/>
    </row>
    <row r="117" spans="2:21" ht="20.149999999999999" customHeight="1">
      <c r="B117" s="125">
        <v>96</v>
      </c>
      <c r="C117" s="253"/>
      <c r="D117" s="253"/>
      <c r="E117" s="253"/>
      <c r="F117" s="253"/>
      <c r="G117" s="253"/>
      <c r="H117" s="253"/>
      <c r="I117" s="253"/>
      <c r="J117" s="156"/>
      <c r="K117" s="126"/>
      <c r="L117" s="126"/>
      <c r="M117" s="157" t="str">
        <f>IF(ISBLANK(C117),"",IF('LISTA DE INVENTARIO'!$Q$22:$Q5640='LISTA DE INVENTARIO'!$O$9,SUMIFS('LISTA DE INVENTARIO'!$K$22:$K5640,'LISTA DE INVENTARIO'!$C$22:$C5640,C117,'LISTA DE INVENTARIO'!$Q$22:$Q5640,'LISTA DE INVENTARIO'!$O$9)-SUMIFS($L$22:$L5912,$C$22:$C5912,C117),SUMIFS('LISTA DE INVENTARIO'!$K$22:$K5640,'LISTA DE INVENTARIO'!$C$22:$C5640,C117,'LISTA DE INVENTARIO'!$Q$22:$Q5640,'LISTA DE INVENTARIO'!$O$9)-SUMIFS($L$22:$L5912,$C$22:$C5912,C117)))</f>
        <v/>
      </c>
      <c r="N117" s="157" t="str">
        <f t="shared" si="5"/>
        <v/>
      </c>
      <c r="O117" s="163"/>
      <c r="P117" s="159" t="str">
        <f t="shared" si="6"/>
        <v/>
      </c>
      <c r="Q117" s="159" t="str">
        <f>IF(ISBLANK(C117),"",SUMIFS($P$22:$P5915,$C$22:$C5915,C117)-SUMIFS('LISTA DE INVENTARIO'!$N$22:$N5642,'LISTA DE INVENTARIO'!$C$22:$C5642,C117))</f>
        <v/>
      </c>
      <c r="R117" s="160"/>
      <c r="S117" s="162" t="str">
        <f ca="1"/>
        <v/>
      </c>
      <c r="T117" s="182"/>
      <c r="U117" s="180"/>
    </row>
    <row r="118" spans="2:21" ht="20.149999999999999" customHeight="1">
      <c r="B118" s="125">
        <v>97</v>
      </c>
      <c r="C118" s="253"/>
      <c r="D118" s="253"/>
      <c r="E118" s="253"/>
      <c r="F118" s="253"/>
      <c r="G118" s="253"/>
      <c r="H118" s="253"/>
      <c r="I118" s="253"/>
      <c r="J118" s="156"/>
      <c r="K118" s="126"/>
      <c r="L118" s="126"/>
      <c r="M118" s="157" t="str">
        <f>IF(ISBLANK(C118),"",IF('LISTA DE INVENTARIO'!$Q$22:$Q5641='LISTA DE INVENTARIO'!$O$9,SUMIFS('LISTA DE INVENTARIO'!$K$22:$K5641,'LISTA DE INVENTARIO'!$C$22:$C5641,C118,'LISTA DE INVENTARIO'!$Q$22:$Q5641,'LISTA DE INVENTARIO'!$O$9)-SUMIFS($L$22:$L5913,$C$22:$C5913,C118),SUMIFS('LISTA DE INVENTARIO'!$K$22:$K5641,'LISTA DE INVENTARIO'!$C$22:$C5641,C118,'LISTA DE INVENTARIO'!$Q$22:$Q5641,'LISTA DE INVENTARIO'!$O$9)-SUMIFS($L$22:$L5913,$C$22:$C5913,C118)))</f>
        <v/>
      </c>
      <c r="N118" s="157" t="str">
        <f t="shared" si="5"/>
        <v/>
      </c>
      <c r="O118" s="163"/>
      <c r="P118" s="159" t="str">
        <f t="shared" si="6"/>
        <v/>
      </c>
      <c r="Q118" s="159" t="str">
        <f>IF(ISBLANK(C118),"",SUMIFS($P$22:$P5916,$C$22:$C5916,C118)-SUMIFS('LISTA DE INVENTARIO'!$N$22:$N5643,'LISTA DE INVENTARIO'!$C$22:$C5643,C118))</f>
        <v/>
      </c>
      <c r="R118" s="160"/>
      <c r="S118" s="162" t="str">
        <f ca="1"/>
        <v/>
      </c>
      <c r="T118" s="182"/>
      <c r="U118" s="180"/>
    </row>
    <row r="119" spans="2:21" ht="20.149999999999999" customHeight="1">
      <c r="B119" s="125">
        <v>98</v>
      </c>
      <c r="C119" s="253"/>
      <c r="D119" s="253"/>
      <c r="E119" s="253"/>
      <c r="F119" s="253"/>
      <c r="G119" s="253"/>
      <c r="H119" s="253"/>
      <c r="I119" s="253"/>
      <c r="J119" s="156"/>
      <c r="K119" s="126"/>
      <c r="L119" s="126"/>
      <c r="M119" s="157" t="str">
        <f>IF(ISBLANK(C119),"",IF('LISTA DE INVENTARIO'!$Q$22:$Q5642='LISTA DE INVENTARIO'!$O$9,SUMIFS('LISTA DE INVENTARIO'!$K$22:$K5642,'LISTA DE INVENTARIO'!$C$22:$C5642,C119,'LISTA DE INVENTARIO'!$Q$22:$Q5642,'LISTA DE INVENTARIO'!$O$9)-SUMIFS($L$22:$L5914,$C$22:$C5914,C119),SUMIFS('LISTA DE INVENTARIO'!$K$22:$K5642,'LISTA DE INVENTARIO'!$C$22:$C5642,C119,'LISTA DE INVENTARIO'!$Q$22:$Q5642,'LISTA DE INVENTARIO'!$O$9)-SUMIFS($L$22:$L5914,$C$22:$C5914,C119)))</f>
        <v/>
      </c>
      <c r="N119" s="157" t="str">
        <f t="shared" si="5"/>
        <v/>
      </c>
      <c r="O119" s="163"/>
      <c r="P119" s="159" t="str">
        <f t="shared" si="6"/>
        <v/>
      </c>
      <c r="Q119" s="159" t="str">
        <f>IF(ISBLANK(C119),"",SUMIFS($P$22:$P5917,$C$22:$C5917,C119)-SUMIFS('LISTA DE INVENTARIO'!$N$22:$N5644,'LISTA DE INVENTARIO'!$C$22:$C5644,C119))</f>
        <v/>
      </c>
      <c r="R119" s="160"/>
      <c r="S119" s="162" t="str">
        <f ca="1"/>
        <v/>
      </c>
      <c r="T119" s="182"/>
      <c r="U119" s="180"/>
    </row>
    <row r="120" spans="2:21" ht="20.149999999999999" customHeight="1">
      <c r="B120" s="125">
        <v>99</v>
      </c>
      <c r="C120" s="253"/>
      <c r="D120" s="253"/>
      <c r="E120" s="253"/>
      <c r="F120" s="253"/>
      <c r="G120" s="253"/>
      <c r="H120" s="253"/>
      <c r="I120" s="253"/>
      <c r="J120" s="156"/>
      <c r="K120" s="126"/>
      <c r="L120" s="126"/>
      <c r="M120" s="157" t="str">
        <f>IF(ISBLANK(C120),"",IF('LISTA DE INVENTARIO'!$Q$22:$Q5643='LISTA DE INVENTARIO'!$O$9,SUMIFS('LISTA DE INVENTARIO'!$K$22:$K5643,'LISTA DE INVENTARIO'!$C$22:$C5643,C120,'LISTA DE INVENTARIO'!$Q$22:$Q5643,'LISTA DE INVENTARIO'!$O$9)-SUMIFS($L$22:$L5915,$C$22:$C5915,C120),SUMIFS('LISTA DE INVENTARIO'!$K$22:$K5643,'LISTA DE INVENTARIO'!$C$22:$C5643,C120,'LISTA DE INVENTARIO'!$Q$22:$Q5643,'LISTA DE INVENTARIO'!$O$9)-SUMIFS($L$22:$L5915,$C$22:$C5915,C120)))</f>
        <v/>
      </c>
      <c r="N120" s="157" t="str">
        <f t="shared" si="5"/>
        <v/>
      </c>
      <c r="O120" s="163"/>
      <c r="P120" s="159" t="str">
        <f t="shared" si="6"/>
        <v/>
      </c>
      <c r="Q120" s="159" t="str">
        <f>IF(ISBLANK(C120),"",SUMIFS($P$22:$P5918,$C$22:$C5918,C120)-SUMIFS('LISTA DE INVENTARIO'!$N$22:$N5645,'LISTA DE INVENTARIO'!$C$22:$C5645,C120))</f>
        <v/>
      </c>
      <c r="R120" s="160"/>
      <c r="S120" s="162" t="str">
        <f ca="1"/>
        <v/>
      </c>
      <c r="T120" s="182"/>
      <c r="U120" s="180"/>
    </row>
    <row r="121" spans="2:21" ht="20.149999999999999" customHeight="1">
      <c r="B121" s="125">
        <v>100</v>
      </c>
      <c r="C121" s="253"/>
      <c r="D121" s="253"/>
      <c r="E121" s="253"/>
      <c r="F121" s="253"/>
      <c r="G121" s="253"/>
      <c r="H121" s="253"/>
      <c r="I121" s="253"/>
      <c r="J121" s="156"/>
      <c r="K121" s="126"/>
      <c r="L121" s="126"/>
      <c r="M121" s="157" t="str">
        <f>IF(ISBLANK(C121),"",IF('LISTA DE INVENTARIO'!$Q$22:$Q5644='LISTA DE INVENTARIO'!$O$9,SUMIFS('LISTA DE INVENTARIO'!$K$22:$K5644,'LISTA DE INVENTARIO'!$C$22:$C5644,C121,'LISTA DE INVENTARIO'!$Q$22:$Q5644,'LISTA DE INVENTARIO'!$O$9)-SUMIFS($L$22:$L5916,$C$22:$C5916,C121),SUMIFS('LISTA DE INVENTARIO'!$K$22:$K5644,'LISTA DE INVENTARIO'!$C$22:$C5644,C121,'LISTA DE INVENTARIO'!$Q$22:$Q5644,'LISTA DE INVENTARIO'!$O$9)-SUMIFS($L$22:$L5916,$C$22:$C5916,C121)))</f>
        <v/>
      </c>
      <c r="N121" s="157" t="str">
        <f t="shared" si="5"/>
        <v/>
      </c>
      <c r="O121" s="163"/>
      <c r="P121" s="159" t="str">
        <f t="shared" si="6"/>
        <v/>
      </c>
      <c r="Q121" s="159" t="str">
        <f>IF(ISBLANK(C121),"",SUMIFS($P$22:$P5919,$C$22:$C5919,C121)-SUMIFS('LISTA DE INVENTARIO'!$N$22:$N5646,'LISTA DE INVENTARIO'!$C$22:$C5646,C121))</f>
        <v/>
      </c>
      <c r="R121" s="160"/>
      <c r="S121" s="162" t="str">
        <f ca="1"/>
        <v/>
      </c>
      <c r="T121" s="182"/>
      <c r="U121" s="180"/>
    </row>
    <row r="122" spans="2:21" ht="20.149999999999999" customHeight="1">
      <c r="B122" s="125">
        <v>101</v>
      </c>
      <c r="C122" s="253"/>
      <c r="D122" s="253"/>
      <c r="E122" s="253"/>
      <c r="F122" s="253"/>
      <c r="G122" s="253"/>
      <c r="H122" s="253"/>
      <c r="I122" s="253"/>
      <c r="J122" s="156"/>
      <c r="K122" s="126"/>
      <c r="L122" s="126"/>
      <c r="M122" s="157" t="str">
        <f>IF(ISBLANK(C122),"",IF('LISTA DE INVENTARIO'!$Q$22:$Q5645='LISTA DE INVENTARIO'!$O$9,SUMIFS('LISTA DE INVENTARIO'!$K$22:$K5645,'LISTA DE INVENTARIO'!$C$22:$C5645,C122,'LISTA DE INVENTARIO'!$Q$22:$Q5645,'LISTA DE INVENTARIO'!$O$9)-SUMIFS($L$22:$L5917,$C$22:$C5917,C122),SUMIFS('LISTA DE INVENTARIO'!$K$22:$K5645,'LISTA DE INVENTARIO'!$C$22:$C5645,C122,'LISTA DE INVENTARIO'!$Q$22:$Q5645,'LISTA DE INVENTARIO'!$O$9)-SUMIFS($L$22:$L5917,$C$22:$C5917,C122)))</f>
        <v/>
      </c>
      <c r="N122" s="157" t="str">
        <f t="shared" si="5"/>
        <v/>
      </c>
      <c r="O122" s="163"/>
      <c r="P122" s="159" t="str">
        <f t="shared" si="6"/>
        <v/>
      </c>
      <c r="Q122" s="159" t="str">
        <f>IF(ISBLANK(C122),"",SUMIFS($P$22:$P5920,$C$22:$C5920,C122)-SUMIFS('LISTA DE INVENTARIO'!$N$22:$N5647,'LISTA DE INVENTARIO'!$C$22:$C5647,C122))</f>
        <v/>
      </c>
      <c r="R122" s="160"/>
      <c r="S122" s="162" t="str">
        <f ca="1"/>
        <v/>
      </c>
      <c r="T122" s="182"/>
      <c r="U122" s="180"/>
    </row>
    <row r="123" spans="2:21" ht="20.149999999999999" customHeight="1">
      <c r="B123" s="125">
        <v>102</v>
      </c>
      <c r="C123" s="253"/>
      <c r="D123" s="253"/>
      <c r="E123" s="253"/>
      <c r="F123" s="253"/>
      <c r="G123" s="253"/>
      <c r="H123" s="253"/>
      <c r="I123" s="253"/>
      <c r="J123" s="156"/>
      <c r="K123" s="126"/>
      <c r="L123" s="126"/>
      <c r="M123" s="157" t="str">
        <f>IF(ISBLANK(C123),"",IF('LISTA DE INVENTARIO'!$Q$22:$Q5646='LISTA DE INVENTARIO'!$O$9,SUMIFS('LISTA DE INVENTARIO'!$K$22:$K5646,'LISTA DE INVENTARIO'!$C$22:$C5646,C123,'LISTA DE INVENTARIO'!$Q$22:$Q5646,'LISTA DE INVENTARIO'!$O$9)-SUMIFS($L$22:$L5918,$C$22:$C5918,C123),SUMIFS('LISTA DE INVENTARIO'!$K$22:$K5646,'LISTA DE INVENTARIO'!$C$22:$C5646,C123,'LISTA DE INVENTARIO'!$Q$22:$Q5646,'LISTA DE INVENTARIO'!$O$9)-SUMIFS($L$22:$L5918,$C$22:$C5918,C123)))</f>
        <v/>
      </c>
      <c r="N123" s="157" t="str">
        <f t="shared" si="5"/>
        <v/>
      </c>
      <c r="O123" s="163"/>
      <c r="P123" s="159" t="str">
        <f t="shared" si="6"/>
        <v/>
      </c>
      <c r="Q123" s="159" t="str">
        <f>IF(ISBLANK(C123),"",SUMIFS($P$22:$P5921,$C$22:$C5921,C123)-SUMIFS('LISTA DE INVENTARIO'!$N$22:$N5648,'LISTA DE INVENTARIO'!$C$22:$C5648,C123))</f>
        <v/>
      </c>
      <c r="R123" s="160"/>
      <c r="S123" s="162" t="str">
        <f ca="1"/>
        <v/>
      </c>
      <c r="T123" s="182"/>
      <c r="U123" s="180"/>
    </row>
    <row r="124" spans="2:21" ht="20.149999999999999" customHeight="1">
      <c r="B124" s="125">
        <v>103</v>
      </c>
      <c r="C124" s="253"/>
      <c r="D124" s="253"/>
      <c r="E124" s="253"/>
      <c r="F124" s="253"/>
      <c r="G124" s="253"/>
      <c r="H124" s="253"/>
      <c r="I124" s="253"/>
      <c r="J124" s="156"/>
      <c r="K124" s="126"/>
      <c r="L124" s="126"/>
      <c r="M124" s="157" t="str">
        <f>IF(ISBLANK(C124),"",IF('LISTA DE INVENTARIO'!$Q$22:$Q5647='LISTA DE INVENTARIO'!$O$9,SUMIFS('LISTA DE INVENTARIO'!$K$22:$K5647,'LISTA DE INVENTARIO'!$C$22:$C5647,C124,'LISTA DE INVENTARIO'!$Q$22:$Q5647,'LISTA DE INVENTARIO'!$O$9)-SUMIFS($L$22:$L5919,$C$22:$C5919,C124),SUMIFS('LISTA DE INVENTARIO'!$K$22:$K5647,'LISTA DE INVENTARIO'!$C$22:$C5647,C124,'LISTA DE INVENTARIO'!$Q$22:$Q5647,'LISTA DE INVENTARIO'!$O$9)-SUMIFS($L$22:$L5919,$C$22:$C5919,C124)))</f>
        <v/>
      </c>
      <c r="N124" s="157" t="str">
        <f t="shared" si="5"/>
        <v/>
      </c>
      <c r="O124" s="163"/>
      <c r="P124" s="159" t="str">
        <f t="shared" si="6"/>
        <v/>
      </c>
      <c r="Q124" s="159" t="str">
        <f>IF(ISBLANK(C124),"",SUMIFS($P$22:$P5922,$C$22:$C5922,C124)-SUMIFS('LISTA DE INVENTARIO'!$N$22:$N5649,'LISTA DE INVENTARIO'!$C$22:$C5649,C124))</f>
        <v/>
      </c>
      <c r="R124" s="160"/>
      <c r="S124" s="162" t="str">
        <f ca="1"/>
        <v/>
      </c>
      <c r="T124" s="182"/>
      <c r="U124" s="180"/>
    </row>
    <row r="125" spans="2:21" ht="20.149999999999999" customHeight="1">
      <c r="B125" s="125">
        <v>104</v>
      </c>
      <c r="C125" s="253"/>
      <c r="D125" s="253"/>
      <c r="E125" s="253"/>
      <c r="F125" s="253"/>
      <c r="G125" s="253"/>
      <c r="H125" s="253"/>
      <c r="I125" s="253"/>
      <c r="J125" s="156"/>
      <c r="K125" s="126"/>
      <c r="L125" s="126"/>
      <c r="M125" s="157" t="str">
        <f>IF(ISBLANK(C125),"",IF('LISTA DE INVENTARIO'!$Q$22:$Q5648='LISTA DE INVENTARIO'!$O$9,SUMIFS('LISTA DE INVENTARIO'!$K$22:$K5648,'LISTA DE INVENTARIO'!$C$22:$C5648,C125,'LISTA DE INVENTARIO'!$Q$22:$Q5648,'LISTA DE INVENTARIO'!$O$9)-SUMIFS($L$22:$L5920,$C$22:$C5920,C125),SUMIFS('LISTA DE INVENTARIO'!$K$22:$K5648,'LISTA DE INVENTARIO'!$C$22:$C5648,C125,'LISTA DE INVENTARIO'!$Q$22:$Q5648,'LISTA DE INVENTARIO'!$O$9)-SUMIFS($L$22:$L5920,$C$22:$C5920,C125)))</f>
        <v/>
      </c>
      <c r="N125" s="157" t="str">
        <f t="shared" si="5"/>
        <v/>
      </c>
      <c r="O125" s="163"/>
      <c r="P125" s="159" t="str">
        <f t="shared" si="6"/>
        <v/>
      </c>
      <c r="Q125" s="159" t="str">
        <f>IF(ISBLANK(C125),"",SUMIFS($P$22:$P5923,$C$22:$C5923,C125)-SUMIFS('LISTA DE INVENTARIO'!$N$22:$N5650,'LISTA DE INVENTARIO'!$C$22:$C5650,C125))</f>
        <v/>
      </c>
      <c r="R125" s="160"/>
      <c r="S125" s="162" t="str">
        <f ca="1"/>
        <v/>
      </c>
      <c r="T125" s="182"/>
      <c r="U125" s="180"/>
    </row>
    <row r="126" spans="2:21" ht="20.149999999999999" customHeight="1">
      <c r="B126" s="125">
        <v>105</v>
      </c>
      <c r="C126" s="253"/>
      <c r="D126" s="253"/>
      <c r="E126" s="253"/>
      <c r="F126" s="253"/>
      <c r="G126" s="253"/>
      <c r="H126" s="253"/>
      <c r="I126" s="253"/>
      <c r="J126" s="156"/>
      <c r="K126" s="126"/>
      <c r="L126" s="126"/>
      <c r="M126" s="157" t="str">
        <f>IF(ISBLANK(C126),"",IF('LISTA DE INVENTARIO'!$Q$22:$Q5649='LISTA DE INVENTARIO'!$O$9,SUMIFS('LISTA DE INVENTARIO'!$K$22:$K5649,'LISTA DE INVENTARIO'!$C$22:$C5649,C126,'LISTA DE INVENTARIO'!$Q$22:$Q5649,'LISTA DE INVENTARIO'!$O$9)-SUMIFS($L$22:$L5921,$C$22:$C5921,C126),SUMIFS('LISTA DE INVENTARIO'!$K$22:$K5649,'LISTA DE INVENTARIO'!$C$22:$C5649,C126,'LISTA DE INVENTARIO'!$Q$22:$Q5649,'LISTA DE INVENTARIO'!$O$9)-SUMIFS($L$22:$L5921,$C$22:$C5921,C126)))</f>
        <v/>
      </c>
      <c r="N126" s="157" t="str">
        <f t="shared" si="5"/>
        <v/>
      </c>
      <c r="O126" s="163"/>
      <c r="P126" s="159" t="str">
        <f t="shared" si="6"/>
        <v/>
      </c>
      <c r="Q126" s="159" t="str">
        <f>IF(ISBLANK(C126),"",SUMIFS($P$22:$P5924,$C$22:$C5924,C126)-SUMIFS('LISTA DE INVENTARIO'!$N$22:$N5651,'LISTA DE INVENTARIO'!$C$22:$C5651,C126))</f>
        <v/>
      </c>
      <c r="R126" s="160"/>
      <c r="S126" s="162" t="str">
        <f ca="1"/>
        <v/>
      </c>
      <c r="T126" s="182"/>
      <c r="U126" s="180"/>
    </row>
    <row r="127" spans="2:21" ht="20.149999999999999" customHeight="1">
      <c r="B127" s="125">
        <v>106</v>
      </c>
      <c r="C127" s="253"/>
      <c r="D127" s="253"/>
      <c r="E127" s="253"/>
      <c r="F127" s="253"/>
      <c r="G127" s="253"/>
      <c r="H127" s="253"/>
      <c r="I127" s="253"/>
      <c r="J127" s="156"/>
      <c r="K127" s="126"/>
      <c r="L127" s="126"/>
      <c r="M127" s="157" t="str">
        <f>IF(ISBLANK(C127),"",IF('LISTA DE INVENTARIO'!$Q$22:$Q5650='LISTA DE INVENTARIO'!$O$9,SUMIFS('LISTA DE INVENTARIO'!$K$22:$K5650,'LISTA DE INVENTARIO'!$C$22:$C5650,C127,'LISTA DE INVENTARIO'!$Q$22:$Q5650,'LISTA DE INVENTARIO'!$O$9)-SUMIFS($L$22:$L5922,$C$22:$C5922,C127),SUMIFS('LISTA DE INVENTARIO'!$K$22:$K5650,'LISTA DE INVENTARIO'!$C$22:$C5650,C127,'LISTA DE INVENTARIO'!$Q$22:$Q5650,'LISTA DE INVENTARIO'!$O$9)-SUMIFS($L$22:$L5922,$C$22:$C5922,C127)))</f>
        <v/>
      </c>
      <c r="N127" s="157" t="str">
        <f t="shared" si="5"/>
        <v/>
      </c>
      <c r="O127" s="163"/>
      <c r="P127" s="159" t="str">
        <f t="shared" si="6"/>
        <v/>
      </c>
      <c r="Q127" s="159" t="str">
        <f>IF(ISBLANK(C127),"",SUMIFS($P$22:$P5925,$C$22:$C5925,C127)-SUMIFS('LISTA DE INVENTARIO'!$N$22:$N5652,'LISTA DE INVENTARIO'!$C$22:$C5652,C127))</f>
        <v/>
      </c>
      <c r="R127" s="160"/>
      <c r="S127" s="162" t="str">
        <f ca="1"/>
        <v/>
      </c>
      <c r="T127" s="182"/>
      <c r="U127" s="180"/>
    </row>
    <row r="128" spans="2:21" ht="20.149999999999999" customHeight="1">
      <c r="B128" s="125">
        <v>107</v>
      </c>
      <c r="C128" s="253"/>
      <c r="D128" s="253"/>
      <c r="E128" s="253"/>
      <c r="F128" s="253"/>
      <c r="G128" s="253"/>
      <c r="H128" s="253"/>
      <c r="I128" s="253"/>
      <c r="J128" s="156"/>
      <c r="K128" s="126"/>
      <c r="L128" s="126"/>
      <c r="M128" s="157" t="str">
        <f>IF(ISBLANK(C128),"",IF('LISTA DE INVENTARIO'!$Q$22:$Q5651='LISTA DE INVENTARIO'!$O$9,SUMIFS('LISTA DE INVENTARIO'!$K$22:$K5651,'LISTA DE INVENTARIO'!$C$22:$C5651,C128,'LISTA DE INVENTARIO'!$Q$22:$Q5651,'LISTA DE INVENTARIO'!$O$9)-SUMIFS($L$22:$L5923,$C$22:$C5923,C128),SUMIFS('LISTA DE INVENTARIO'!$K$22:$K5651,'LISTA DE INVENTARIO'!$C$22:$C5651,C128,'LISTA DE INVENTARIO'!$Q$22:$Q5651,'LISTA DE INVENTARIO'!$O$9)-SUMIFS($L$22:$L5923,$C$22:$C5923,C128)))</f>
        <v/>
      </c>
      <c r="N128" s="157" t="str">
        <f t="shared" si="5"/>
        <v/>
      </c>
      <c r="O128" s="163"/>
      <c r="P128" s="159" t="str">
        <f t="shared" si="6"/>
        <v/>
      </c>
      <c r="Q128" s="159" t="str">
        <f>IF(ISBLANK(C128),"",SUMIFS($P$22:$P5926,$C$22:$C5926,C128)-SUMIFS('LISTA DE INVENTARIO'!$N$22:$N5653,'LISTA DE INVENTARIO'!$C$22:$C5653,C128))</f>
        <v/>
      </c>
      <c r="R128" s="160"/>
      <c r="S128" s="162" t="str">
        <f ca="1"/>
        <v/>
      </c>
      <c r="T128" s="182"/>
      <c r="U128" s="180"/>
    </row>
    <row r="129" spans="2:21" ht="20.149999999999999" customHeight="1">
      <c r="B129" s="125">
        <v>108</v>
      </c>
      <c r="C129" s="253"/>
      <c r="D129" s="253"/>
      <c r="E129" s="253"/>
      <c r="F129" s="253"/>
      <c r="G129" s="253"/>
      <c r="H129" s="253"/>
      <c r="I129" s="253"/>
      <c r="J129" s="156"/>
      <c r="K129" s="126"/>
      <c r="L129" s="126"/>
      <c r="M129" s="157" t="str">
        <f>IF(ISBLANK(C129),"",IF('LISTA DE INVENTARIO'!$Q$22:$Q5652='LISTA DE INVENTARIO'!$O$9,SUMIFS('LISTA DE INVENTARIO'!$K$22:$K5652,'LISTA DE INVENTARIO'!$C$22:$C5652,C129,'LISTA DE INVENTARIO'!$Q$22:$Q5652,'LISTA DE INVENTARIO'!$O$9)-SUMIFS($L$22:$L5924,$C$22:$C5924,C129),SUMIFS('LISTA DE INVENTARIO'!$K$22:$K5652,'LISTA DE INVENTARIO'!$C$22:$C5652,C129,'LISTA DE INVENTARIO'!$Q$22:$Q5652,'LISTA DE INVENTARIO'!$O$9)-SUMIFS($L$22:$L5924,$C$22:$C5924,C129)))</f>
        <v/>
      </c>
      <c r="N129" s="157" t="str">
        <f t="shared" si="5"/>
        <v/>
      </c>
      <c r="O129" s="163"/>
      <c r="P129" s="159" t="str">
        <f t="shared" si="6"/>
        <v/>
      </c>
      <c r="Q129" s="159" t="str">
        <f>IF(ISBLANK(C129),"",SUMIFS($P$22:$P5927,$C$22:$C5927,C129)-SUMIFS('LISTA DE INVENTARIO'!$N$22:$N5654,'LISTA DE INVENTARIO'!$C$22:$C5654,C129))</f>
        <v/>
      </c>
      <c r="R129" s="160"/>
      <c r="S129" s="162" t="str">
        <f ca="1"/>
        <v/>
      </c>
      <c r="T129" s="182"/>
      <c r="U129" s="180"/>
    </row>
    <row r="130" spans="2:21" ht="20.149999999999999" customHeight="1">
      <c r="B130" s="125">
        <v>109</v>
      </c>
      <c r="C130" s="253"/>
      <c r="D130" s="253"/>
      <c r="E130" s="253"/>
      <c r="F130" s="253"/>
      <c r="G130" s="253"/>
      <c r="H130" s="253"/>
      <c r="I130" s="253"/>
      <c r="J130" s="156"/>
      <c r="K130" s="126"/>
      <c r="L130" s="126"/>
      <c r="M130" s="157" t="str">
        <f>IF(ISBLANK(C130),"",IF('LISTA DE INVENTARIO'!$Q$22:$Q5653='LISTA DE INVENTARIO'!$O$9,SUMIFS('LISTA DE INVENTARIO'!$K$22:$K5653,'LISTA DE INVENTARIO'!$C$22:$C5653,C130,'LISTA DE INVENTARIO'!$Q$22:$Q5653,'LISTA DE INVENTARIO'!$O$9)-SUMIFS($L$22:$L5925,$C$22:$C5925,C130),SUMIFS('LISTA DE INVENTARIO'!$K$22:$K5653,'LISTA DE INVENTARIO'!$C$22:$C5653,C130,'LISTA DE INVENTARIO'!$Q$22:$Q5653,'LISTA DE INVENTARIO'!$O$9)-SUMIFS($L$22:$L5925,$C$22:$C5925,C130)))</f>
        <v/>
      </c>
      <c r="N130" s="157" t="str">
        <f t="shared" si="5"/>
        <v/>
      </c>
      <c r="O130" s="163"/>
      <c r="P130" s="159" t="str">
        <f t="shared" si="6"/>
        <v/>
      </c>
      <c r="Q130" s="159" t="str">
        <f>IF(ISBLANK(C130),"",SUMIFS($P$22:$P5928,$C$22:$C5928,C130)-SUMIFS('LISTA DE INVENTARIO'!$N$22:$N5655,'LISTA DE INVENTARIO'!$C$22:$C5655,C130))</f>
        <v/>
      </c>
      <c r="R130" s="160"/>
      <c r="S130" s="162" t="str">
        <f ca="1"/>
        <v/>
      </c>
      <c r="T130" s="182"/>
      <c r="U130" s="180"/>
    </row>
    <row r="131" spans="2:21" ht="20.149999999999999" customHeight="1">
      <c r="B131" s="125">
        <v>110</v>
      </c>
      <c r="C131" s="253"/>
      <c r="D131" s="253"/>
      <c r="E131" s="253"/>
      <c r="F131" s="253"/>
      <c r="G131" s="253"/>
      <c r="H131" s="253"/>
      <c r="I131" s="253"/>
      <c r="J131" s="156"/>
      <c r="K131" s="126"/>
      <c r="L131" s="126"/>
      <c r="M131" s="157" t="str">
        <f>IF(ISBLANK(C131),"",IF('LISTA DE INVENTARIO'!$Q$22:$Q5654='LISTA DE INVENTARIO'!$O$9,SUMIFS('LISTA DE INVENTARIO'!$K$22:$K5654,'LISTA DE INVENTARIO'!$C$22:$C5654,C131,'LISTA DE INVENTARIO'!$Q$22:$Q5654,'LISTA DE INVENTARIO'!$O$9)-SUMIFS($L$22:$L5926,$C$22:$C5926,C131),SUMIFS('LISTA DE INVENTARIO'!$K$22:$K5654,'LISTA DE INVENTARIO'!$C$22:$C5654,C131,'LISTA DE INVENTARIO'!$Q$22:$Q5654,'LISTA DE INVENTARIO'!$O$9)-SUMIFS($L$22:$L5926,$C$22:$C5926,C131)))</f>
        <v/>
      </c>
      <c r="N131" s="157" t="str">
        <f t="shared" si="5"/>
        <v/>
      </c>
      <c r="O131" s="163"/>
      <c r="P131" s="159" t="str">
        <f t="shared" si="6"/>
        <v/>
      </c>
      <c r="Q131" s="159" t="str">
        <f>IF(ISBLANK(C131),"",SUMIFS($P$22:$P5929,$C$22:$C5929,C131)-SUMIFS('LISTA DE INVENTARIO'!$N$22:$N5656,'LISTA DE INVENTARIO'!$C$22:$C5656,C131))</f>
        <v/>
      </c>
      <c r="R131" s="160"/>
      <c r="S131" s="162" t="str">
        <f ca="1"/>
        <v/>
      </c>
      <c r="T131" s="182"/>
      <c r="U131" s="180"/>
    </row>
    <row r="132" spans="2:21" ht="20.149999999999999" customHeight="1">
      <c r="B132" s="125">
        <v>111</v>
      </c>
      <c r="C132" s="253"/>
      <c r="D132" s="253"/>
      <c r="E132" s="253"/>
      <c r="F132" s="253"/>
      <c r="G132" s="253"/>
      <c r="H132" s="253"/>
      <c r="I132" s="253"/>
      <c r="J132" s="156"/>
      <c r="K132" s="126"/>
      <c r="L132" s="126"/>
      <c r="M132" s="157" t="str">
        <f>IF(ISBLANK(C132),"",IF('LISTA DE INVENTARIO'!$Q$22:$Q5655='LISTA DE INVENTARIO'!$O$9,SUMIFS('LISTA DE INVENTARIO'!$K$22:$K5655,'LISTA DE INVENTARIO'!$C$22:$C5655,C132,'LISTA DE INVENTARIO'!$Q$22:$Q5655,'LISTA DE INVENTARIO'!$O$9)-SUMIFS($L$22:$L5927,$C$22:$C5927,C132),SUMIFS('LISTA DE INVENTARIO'!$K$22:$K5655,'LISTA DE INVENTARIO'!$C$22:$C5655,C132,'LISTA DE INVENTARIO'!$Q$22:$Q5655,'LISTA DE INVENTARIO'!$O$9)-SUMIFS($L$22:$L5927,$C$22:$C5927,C132)))</f>
        <v/>
      </c>
      <c r="N132" s="157" t="str">
        <f t="shared" si="5"/>
        <v/>
      </c>
      <c r="O132" s="163"/>
      <c r="P132" s="159" t="str">
        <f t="shared" si="6"/>
        <v/>
      </c>
      <c r="Q132" s="159" t="str">
        <f>IF(ISBLANK(C132),"",SUMIFS($P$22:$P5930,$C$22:$C5930,C132)-SUMIFS('LISTA DE INVENTARIO'!$N$22:$N5657,'LISTA DE INVENTARIO'!$C$22:$C5657,C132))</f>
        <v/>
      </c>
      <c r="R132" s="160"/>
      <c r="S132" s="162" t="str">
        <f ca="1"/>
        <v/>
      </c>
      <c r="T132" s="182"/>
      <c r="U132" s="180"/>
    </row>
    <row r="133" spans="2:21" ht="20.149999999999999" customHeight="1">
      <c r="B133" s="125">
        <v>112</v>
      </c>
      <c r="C133" s="253"/>
      <c r="D133" s="253"/>
      <c r="E133" s="253"/>
      <c r="F133" s="253"/>
      <c r="G133" s="253"/>
      <c r="H133" s="253"/>
      <c r="I133" s="253"/>
      <c r="J133" s="156"/>
      <c r="K133" s="126"/>
      <c r="L133" s="126"/>
      <c r="M133" s="157" t="str">
        <f>IF(ISBLANK(C133),"",IF('LISTA DE INVENTARIO'!$Q$22:$Q5656='LISTA DE INVENTARIO'!$O$9,SUMIFS('LISTA DE INVENTARIO'!$K$22:$K5656,'LISTA DE INVENTARIO'!$C$22:$C5656,C133,'LISTA DE INVENTARIO'!$Q$22:$Q5656,'LISTA DE INVENTARIO'!$O$9)-SUMIFS($L$22:$L5928,$C$22:$C5928,C133),SUMIFS('LISTA DE INVENTARIO'!$K$22:$K5656,'LISTA DE INVENTARIO'!$C$22:$C5656,C133,'LISTA DE INVENTARIO'!$Q$22:$Q5656,'LISTA DE INVENTARIO'!$O$9)-SUMIFS($L$22:$L5928,$C$22:$C5928,C133)))</f>
        <v/>
      </c>
      <c r="N133" s="157" t="str">
        <f t="shared" si="5"/>
        <v/>
      </c>
      <c r="O133" s="163"/>
      <c r="P133" s="159" t="str">
        <f t="shared" si="6"/>
        <v/>
      </c>
      <c r="Q133" s="159" t="str">
        <f>IF(ISBLANK(C133),"",SUMIFS($P$22:$P5931,$C$22:$C5931,C133)-SUMIFS('LISTA DE INVENTARIO'!$N$22:$N5658,'LISTA DE INVENTARIO'!$C$22:$C5658,C133))</f>
        <v/>
      </c>
      <c r="R133" s="160"/>
      <c r="S133" s="162" t="str">
        <f ca="1"/>
        <v/>
      </c>
      <c r="T133" s="182"/>
      <c r="U133" s="180"/>
    </row>
    <row r="134" spans="2:21" ht="20.149999999999999" customHeight="1">
      <c r="B134" s="125">
        <v>113</v>
      </c>
      <c r="C134" s="253"/>
      <c r="D134" s="253"/>
      <c r="E134" s="253"/>
      <c r="F134" s="253"/>
      <c r="G134" s="253"/>
      <c r="H134" s="253"/>
      <c r="I134" s="253"/>
      <c r="J134" s="156"/>
      <c r="K134" s="126"/>
      <c r="L134" s="126"/>
      <c r="M134" s="157" t="str">
        <f>IF(ISBLANK(C134),"",IF('LISTA DE INVENTARIO'!$Q$22:$Q5657='LISTA DE INVENTARIO'!$O$9,SUMIFS('LISTA DE INVENTARIO'!$K$22:$K5657,'LISTA DE INVENTARIO'!$C$22:$C5657,C134,'LISTA DE INVENTARIO'!$Q$22:$Q5657,'LISTA DE INVENTARIO'!$O$9)-SUMIFS($L$22:$L5929,$C$22:$C5929,C134),SUMIFS('LISTA DE INVENTARIO'!$K$22:$K5657,'LISTA DE INVENTARIO'!$C$22:$C5657,C134,'LISTA DE INVENTARIO'!$Q$22:$Q5657,'LISTA DE INVENTARIO'!$O$9)-SUMIFS($L$22:$L5929,$C$22:$C5929,C134)))</f>
        <v/>
      </c>
      <c r="N134" s="157" t="str">
        <f t="shared" si="5"/>
        <v/>
      </c>
      <c r="O134" s="163"/>
      <c r="P134" s="159" t="str">
        <f t="shared" si="6"/>
        <v/>
      </c>
      <c r="Q134" s="159" t="str">
        <f>IF(ISBLANK(C134),"",SUMIFS($P$22:$P5932,$C$22:$C5932,C134)-SUMIFS('LISTA DE INVENTARIO'!$N$22:$N5659,'LISTA DE INVENTARIO'!$C$22:$C5659,C134))</f>
        <v/>
      </c>
      <c r="R134" s="160"/>
      <c r="S134" s="162" t="str">
        <f ca="1"/>
        <v/>
      </c>
      <c r="T134" s="182"/>
      <c r="U134" s="180"/>
    </row>
    <row r="135" spans="2:21" ht="20.149999999999999" customHeight="1">
      <c r="B135" s="125">
        <v>114</v>
      </c>
      <c r="C135" s="253"/>
      <c r="D135" s="253"/>
      <c r="E135" s="253"/>
      <c r="F135" s="253"/>
      <c r="G135" s="253"/>
      <c r="H135" s="253"/>
      <c r="I135" s="253"/>
      <c r="J135" s="156"/>
      <c r="K135" s="126"/>
      <c r="L135" s="126"/>
      <c r="M135" s="157" t="str">
        <f>IF(ISBLANK(C135),"",IF('LISTA DE INVENTARIO'!$Q$22:$Q5658='LISTA DE INVENTARIO'!$O$9,SUMIFS('LISTA DE INVENTARIO'!$K$22:$K5658,'LISTA DE INVENTARIO'!$C$22:$C5658,C135,'LISTA DE INVENTARIO'!$Q$22:$Q5658,'LISTA DE INVENTARIO'!$O$9)-SUMIFS($L$22:$L5930,$C$22:$C5930,C135),SUMIFS('LISTA DE INVENTARIO'!$K$22:$K5658,'LISTA DE INVENTARIO'!$C$22:$C5658,C135,'LISTA DE INVENTARIO'!$Q$22:$Q5658,'LISTA DE INVENTARIO'!$O$9)-SUMIFS($L$22:$L5930,$C$22:$C5930,C135)))</f>
        <v/>
      </c>
      <c r="N135" s="157" t="str">
        <f t="shared" si="5"/>
        <v/>
      </c>
      <c r="O135" s="163"/>
      <c r="P135" s="159" t="str">
        <f t="shared" si="6"/>
        <v/>
      </c>
      <c r="Q135" s="159" t="str">
        <f>IF(ISBLANK(C135),"",SUMIFS($P$22:$P5933,$C$22:$C5933,C135)-SUMIFS('LISTA DE INVENTARIO'!$N$22:$N5660,'LISTA DE INVENTARIO'!$C$22:$C5660,C135))</f>
        <v/>
      </c>
      <c r="R135" s="160"/>
      <c r="S135" s="162" t="str">
        <f ca="1"/>
        <v/>
      </c>
      <c r="T135" s="182"/>
      <c r="U135" s="180"/>
    </row>
    <row r="136" spans="2:21" ht="20.149999999999999" customHeight="1">
      <c r="B136" s="125">
        <v>115</v>
      </c>
      <c r="C136" s="253"/>
      <c r="D136" s="253"/>
      <c r="E136" s="253"/>
      <c r="F136" s="253"/>
      <c r="G136" s="253"/>
      <c r="H136" s="253"/>
      <c r="I136" s="253"/>
      <c r="J136" s="156"/>
      <c r="K136" s="126"/>
      <c r="L136" s="126"/>
      <c r="M136" s="157" t="str">
        <f>IF(ISBLANK(C136),"",IF('LISTA DE INVENTARIO'!$Q$22:$Q5659='LISTA DE INVENTARIO'!$O$9,SUMIFS('LISTA DE INVENTARIO'!$K$22:$K5659,'LISTA DE INVENTARIO'!$C$22:$C5659,C136,'LISTA DE INVENTARIO'!$Q$22:$Q5659,'LISTA DE INVENTARIO'!$O$9)-SUMIFS($L$22:$L5931,$C$22:$C5931,C136),SUMIFS('LISTA DE INVENTARIO'!$K$22:$K5659,'LISTA DE INVENTARIO'!$C$22:$C5659,C136,'LISTA DE INVENTARIO'!$Q$22:$Q5659,'LISTA DE INVENTARIO'!$O$9)-SUMIFS($L$22:$L5931,$C$22:$C5931,C136)))</f>
        <v/>
      </c>
      <c r="N136" s="157" t="str">
        <f t="shared" si="5"/>
        <v/>
      </c>
      <c r="O136" s="163"/>
      <c r="P136" s="159" t="str">
        <f t="shared" si="6"/>
        <v/>
      </c>
      <c r="Q136" s="159" t="str">
        <f>IF(ISBLANK(C136),"",SUMIFS($P$22:$P5934,$C$22:$C5934,C136)-SUMIFS('LISTA DE INVENTARIO'!$N$22:$N5661,'LISTA DE INVENTARIO'!$C$22:$C5661,C136))</f>
        <v/>
      </c>
      <c r="R136" s="160"/>
      <c r="S136" s="162" t="str">
        <f ca="1"/>
        <v/>
      </c>
      <c r="T136" s="182"/>
      <c r="U136" s="180"/>
    </row>
    <row r="137" spans="2:21" ht="20.149999999999999" customHeight="1">
      <c r="B137" s="125">
        <v>116</v>
      </c>
      <c r="C137" s="253"/>
      <c r="D137" s="253"/>
      <c r="E137" s="253"/>
      <c r="F137" s="253"/>
      <c r="G137" s="253"/>
      <c r="H137" s="253"/>
      <c r="I137" s="253"/>
      <c r="J137" s="156"/>
      <c r="K137" s="126"/>
      <c r="L137" s="126"/>
      <c r="M137" s="157" t="str">
        <f>IF(ISBLANK(C137),"",IF('LISTA DE INVENTARIO'!$Q$22:$Q5660='LISTA DE INVENTARIO'!$O$9,SUMIFS('LISTA DE INVENTARIO'!$K$22:$K5660,'LISTA DE INVENTARIO'!$C$22:$C5660,C137,'LISTA DE INVENTARIO'!$Q$22:$Q5660,'LISTA DE INVENTARIO'!$O$9)-SUMIFS($L$22:$L5932,$C$22:$C5932,C137),SUMIFS('LISTA DE INVENTARIO'!$K$22:$K5660,'LISTA DE INVENTARIO'!$C$22:$C5660,C137,'LISTA DE INVENTARIO'!$Q$22:$Q5660,'LISTA DE INVENTARIO'!$O$9)-SUMIFS($L$22:$L5932,$C$22:$C5932,C137)))</f>
        <v/>
      </c>
      <c r="N137" s="157" t="str">
        <f t="shared" si="5"/>
        <v/>
      </c>
      <c r="O137" s="163"/>
      <c r="P137" s="159" t="str">
        <f t="shared" si="6"/>
        <v/>
      </c>
      <c r="Q137" s="159" t="str">
        <f>IF(ISBLANK(C137),"",SUMIFS($P$22:$P5935,$C$22:$C5935,C137)-SUMIFS('LISTA DE INVENTARIO'!$N$22:$N5662,'LISTA DE INVENTARIO'!$C$22:$C5662,C137))</f>
        <v/>
      </c>
      <c r="R137" s="160"/>
      <c r="S137" s="162" t="str">
        <f ca="1"/>
        <v/>
      </c>
      <c r="T137" s="182"/>
      <c r="U137" s="180"/>
    </row>
    <row r="138" spans="2:21" ht="20.149999999999999" customHeight="1">
      <c r="B138" s="125">
        <v>117</v>
      </c>
      <c r="C138" s="253"/>
      <c r="D138" s="253"/>
      <c r="E138" s="253"/>
      <c r="F138" s="253"/>
      <c r="G138" s="253"/>
      <c r="H138" s="253"/>
      <c r="I138" s="253"/>
      <c r="J138" s="156"/>
      <c r="K138" s="126"/>
      <c r="L138" s="126"/>
      <c r="M138" s="157" t="str">
        <f>IF(ISBLANK(C138),"",IF('LISTA DE INVENTARIO'!$Q$22:$Q5661='LISTA DE INVENTARIO'!$O$9,SUMIFS('LISTA DE INVENTARIO'!$K$22:$K5661,'LISTA DE INVENTARIO'!$C$22:$C5661,C138,'LISTA DE INVENTARIO'!$Q$22:$Q5661,'LISTA DE INVENTARIO'!$O$9)-SUMIFS($L$22:$L5933,$C$22:$C5933,C138),SUMIFS('LISTA DE INVENTARIO'!$K$22:$K5661,'LISTA DE INVENTARIO'!$C$22:$C5661,C138,'LISTA DE INVENTARIO'!$Q$22:$Q5661,'LISTA DE INVENTARIO'!$O$9)-SUMIFS($L$22:$L5933,$C$22:$C5933,C138)))</f>
        <v/>
      </c>
      <c r="N138" s="157" t="str">
        <f t="shared" si="5"/>
        <v/>
      </c>
      <c r="O138" s="163"/>
      <c r="P138" s="159" t="str">
        <f t="shared" si="6"/>
        <v/>
      </c>
      <c r="Q138" s="159" t="str">
        <f>IF(ISBLANK(C138),"",SUMIFS($P$22:$P5936,$C$22:$C5936,C138)-SUMIFS('LISTA DE INVENTARIO'!$N$22:$N5663,'LISTA DE INVENTARIO'!$C$22:$C5663,C138))</f>
        <v/>
      </c>
      <c r="R138" s="160"/>
      <c r="S138" s="162" t="str">
        <f ca="1"/>
        <v/>
      </c>
      <c r="T138" s="182"/>
      <c r="U138" s="180"/>
    </row>
    <row r="139" spans="2:21" ht="20.149999999999999" customHeight="1">
      <c r="B139" s="125">
        <v>118</v>
      </c>
      <c r="C139" s="253"/>
      <c r="D139" s="253"/>
      <c r="E139" s="253"/>
      <c r="F139" s="253"/>
      <c r="G139" s="253"/>
      <c r="H139" s="253"/>
      <c r="I139" s="253"/>
      <c r="J139" s="156"/>
      <c r="K139" s="126"/>
      <c r="L139" s="126"/>
      <c r="M139" s="157" t="str">
        <f>IF(ISBLANK(C139),"",IF('LISTA DE INVENTARIO'!$Q$22:$Q5662='LISTA DE INVENTARIO'!$O$9,SUMIFS('LISTA DE INVENTARIO'!$K$22:$K5662,'LISTA DE INVENTARIO'!$C$22:$C5662,C139,'LISTA DE INVENTARIO'!$Q$22:$Q5662,'LISTA DE INVENTARIO'!$O$9)-SUMIFS($L$22:$L5934,$C$22:$C5934,C139),SUMIFS('LISTA DE INVENTARIO'!$K$22:$K5662,'LISTA DE INVENTARIO'!$C$22:$C5662,C139,'LISTA DE INVENTARIO'!$Q$22:$Q5662,'LISTA DE INVENTARIO'!$O$9)-SUMIFS($L$22:$L5934,$C$22:$C5934,C139)))</f>
        <v/>
      </c>
      <c r="N139" s="157" t="str">
        <f t="shared" si="5"/>
        <v/>
      </c>
      <c r="O139" s="163"/>
      <c r="P139" s="159" t="str">
        <f t="shared" si="6"/>
        <v/>
      </c>
      <c r="Q139" s="159" t="str">
        <f>IF(ISBLANK(C139),"",SUMIFS($P$22:$P5937,$C$22:$C5937,C139)-SUMIFS('LISTA DE INVENTARIO'!$N$22:$N5664,'LISTA DE INVENTARIO'!$C$22:$C5664,C139))</f>
        <v/>
      </c>
      <c r="R139" s="160"/>
      <c r="S139" s="162" t="str">
        <f ca="1"/>
        <v/>
      </c>
      <c r="T139" s="182"/>
      <c r="U139" s="180"/>
    </row>
    <row r="140" spans="2:21" ht="20.149999999999999" customHeight="1">
      <c r="B140" s="125">
        <v>119</v>
      </c>
      <c r="C140" s="253"/>
      <c r="D140" s="253"/>
      <c r="E140" s="253"/>
      <c r="F140" s="253"/>
      <c r="G140" s="253"/>
      <c r="H140" s="253"/>
      <c r="I140" s="253"/>
      <c r="J140" s="156"/>
      <c r="K140" s="126"/>
      <c r="L140" s="126"/>
      <c r="M140" s="157" t="str">
        <f>IF(ISBLANK(C140),"",IF('LISTA DE INVENTARIO'!$Q$22:$Q5663='LISTA DE INVENTARIO'!$O$9,SUMIFS('LISTA DE INVENTARIO'!$K$22:$K5663,'LISTA DE INVENTARIO'!$C$22:$C5663,C140,'LISTA DE INVENTARIO'!$Q$22:$Q5663,'LISTA DE INVENTARIO'!$O$9)-SUMIFS($L$22:$L5935,$C$22:$C5935,C140),SUMIFS('LISTA DE INVENTARIO'!$K$22:$K5663,'LISTA DE INVENTARIO'!$C$22:$C5663,C140,'LISTA DE INVENTARIO'!$Q$22:$Q5663,'LISTA DE INVENTARIO'!$O$9)-SUMIFS($L$22:$L5935,$C$22:$C5935,C140)))</f>
        <v/>
      </c>
      <c r="N140" s="157" t="str">
        <f t="shared" si="5"/>
        <v/>
      </c>
      <c r="O140" s="163"/>
      <c r="P140" s="159" t="str">
        <f t="shared" si="6"/>
        <v/>
      </c>
      <c r="Q140" s="159" t="str">
        <f>IF(ISBLANK(C140),"",SUMIFS($P$22:$P5938,$C$22:$C5938,C140)-SUMIFS('LISTA DE INVENTARIO'!$N$22:$N5665,'LISTA DE INVENTARIO'!$C$22:$C5665,C140))</f>
        <v/>
      </c>
      <c r="R140" s="160"/>
      <c r="S140" s="162" t="str">
        <f ca="1"/>
        <v/>
      </c>
      <c r="T140" s="182"/>
      <c r="U140" s="180"/>
    </row>
    <row r="141" spans="2:21" ht="20.149999999999999" customHeight="1">
      <c r="B141" s="125">
        <v>120</v>
      </c>
      <c r="C141" s="253"/>
      <c r="D141" s="253"/>
      <c r="E141" s="253"/>
      <c r="F141" s="253"/>
      <c r="G141" s="253"/>
      <c r="H141" s="253"/>
      <c r="I141" s="253"/>
      <c r="J141" s="156"/>
      <c r="K141" s="126"/>
      <c r="L141" s="126"/>
      <c r="M141" s="157" t="str">
        <f>IF(ISBLANK(C141),"",IF('LISTA DE INVENTARIO'!$Q$22:$Q5664='LISTA DE INVENTARIO'!$O$9,SUMIFS('LISTA DE INVENTARIO'!$K$22:$K5664,'LISTA DE INVENTARIO'!$C$22:$C5664,C141,'LISTA DE INVENTARIO'!$Q$22:$Q5664,'LISTA DE INVENTARIO'!$O$9)-SUMIFS($L$22:$L5936,$C$22:$C5936,C141),SUMIFS('LISTA DE INVENTARIO'!$K$22:$K5664,'LISTA DE INVENTARIO'!$C$22:$C5664,C141,'LISTA DE INVENTARIO'!$Q$22:$Q5664,'LISTA DE INVENTARIO'!$O$9)-SUMIFS($L$22:$L5936,$C$22:$C5936,C141)))</f>
        <v/>
      </c>
      <c r="N141" s="157" t="str">
        <f t="shared" si="5"/>
        <v/>
      </c>
      <c r="O141" s="163"/>
      <c r="P141" s="159" t="str">
        <f t="shared" si="6"/>
        <v/>
      </c>
      <c r="Q141" s="159" t="str">
        <f>IF(ISBLANK(C141),"",SUMIFS($P$22:$P5939,$C$22:$C5939,C141)-SUMIFS('LISTA DE INVENTARIO'!$N$22:$N5666,'LISTA DE INVENTARIO'!$C$22:$C5666,C141))</f>
        <v/>
      </c>
      <c r="R141" s="160"/>
      <c r="S141" s="162" t="str">
        <f ca="1"/>
        <v/>
      </c>
      <c r="T141" s="182"/>
      <c r="U141" s="180"/>
    </row>
    <row r="142" spans="2:21" ht="20.149999999999999" customHeight="1">
      <c r="B142" s="125">
        <v>121</v>
      </c>
      <c r="C142" s="253"/>
      <c r="D142" s="253"/>
      <c r="E142" s="253"/>
      <c r="F142" s="253"/>
      <c r="G142" s="253"/>
      <c r="H142" s="253"/>
      <c r="I142" s="253"/>
      <c r="J142" s="156"/>
      <c r="K142" s="126"/>
      <c r="L142" s="126"/>
      <c r="M142" s="157" t="str">
        <f>IF(ISBLANK(C142),"",IF('LISTA DE INVENTARIO'!$Q$22:$Q5665='LISTA DE INVENTARIO'!$O$9,SUMIFS('LISTA DE INVENTARIO'!$K$22:$K5665,'LISTA DE INVENTARIO'!$C$22:$C5665,C142,'LISTA DE INVENTARIO'!$Q$22:$Q5665,'LISTA DE INVENTARIO'!$O$9)-SUMIFS($L$22:$L5937,$C$22:$C5937,C142),SUMIFS('LISTA DE INVENTARIO'!$K$22:$K5665,'LISTA DE INVENTARIO'!$C$22:$C5665,C142,'LISTA DE INVENTARIO'!$Q$22:$Q5665,'LISTA DE INVENTARIO'!$O$9)-SUMIFS($L$22:$L5937,$C$22:$C5937,C142)))</f>
        <v/>
      </c>
      <c r="N142" s="157" t="str">
        <f t="shared" si="5"/>
        <v/>
      </c>
      <c r="O142" s="163"/>
      <c r="P142" s="159" t="str">
        <f t="shared" si="6"/>
        <v/>
      </c>
      <c r="Q142" s="159" t="str">
        <f>IF(ISBLANK(C142),"",SUMIFS($P$22:$P5940,$C$22:$C5940,C142)-SUMIFS('LISTA DE INVENTARIO'!$N$22:$N5667,'LISTA DE INVENTARIO'!$C$22:$C5667,C142))</f>
        <v/>
      </c>
      <c r="R142" s="160"/>
      <c r="S142" s="162" t="str">
        <f ca="1"/>
        <v/>
      </c>
      <c r="T142" s="182"/>
      <c r="U142" s="180"/>
    </row>
    <row r="143" spans="2:21" ht="20.149999999999999" customHeight="1">
      <c r="B143" s="125">
        <v>122</v>
      </c>
      <c r="C143" s="253"/>
      <c r="D143" s="253"/>
      <c r="E143" s="253"/>
      <c r="F143" s="253"/>
      <c r="G143" s="253"/>
      <c r="H143" s="253"/>
      <c r="I143" s="253"/>
      <c r="J143" s="156"/>
      <c r="K143" s="126"/>
      <c r="L143" s="126"/>
      <c r="M143" s="157" t="str">
        <f>IF(ISBLANK(C143),"",IF('LISTA DE INVENTARIO'!$Q$22:$Q5666='LISTA DE INVENTARIO'!$O$9,SUMIFS('LISTA DE INVENTARIO'!$K$22:$K5666,'LISTA DE INVENTARIO'!$C$22:$C5666,C143,'LISTA DE INVENTARIO'!$Q$22:$Q5666,'LISTA DE INVENTARIO'!$O$9)-SUMIFS($L$22:$L5938,$C$22:$C5938,C143),SUMIFS('LISTA DE INVENTARIO'!$K$22:$K5666,'LISTA DE INVENTARIO'!$C$22:$C5666,C143,'LISTA DE INVENTARIO'!$Q$22:$Q5666,'LISTA DE INVENTARIO'!$O$9)-SUMIFS($L$22:$L5938,$C$22:$C5938,C143)))</f>
        <v/>
      </c>
      <c r="N143" s="157" t="str">
        <f t="shared" si="5"/>
        <v/>
      </c>
      <c r="O143" s="163"/>
      <c r="P143" s="159" t="str">
        <f t="shared" si="6"/>
        <v/>
      </c>
      <c r="Q143" s="159" t="str">
        <f>IF(ISBLANK(C143),"",SUMIFS($P$22:$P5941,$C$22:$C5941,C143)-SUMIFS('LISTA DE INVENTARIO'!$N$22:$N5668,'LISTA DE INVENTARIO'!$C$22:$C5668,C143))</f>
        <v/>
      </c>
      <c r="R143" s="160"/>
      <c r="S143" s="162" t="str">
        <f ca="1"/>
        <v/>
      </c>
      <c r="T143" s="182"/>
      <c r="U143" s="180"/>
    </row>
    <row r="144" spans="2:21" ht="20.149999999999999" customHeight="1">
      <c r="B144" s="125">
        <v>123</v>
      </c>
      <c r="C144" s="253"/>
      <c r="D144" s="253"/>
      <c r="E144" s="253"/>
      <c r="F144" s="253"/>
      <c r="G144" s="253"/>
      <c r="H144" s="253"/>
      <c r="I144" s="253"/>
      <c r="J144" s="156"/>
      <c r="K144" s="126"/>
      <c r="L144" s="126"/>
      <c r="M144" s="157" t="str">
        <f>IF(ISBLANK(C144),"",IF('LISTA DE INVENTARIO'!$Q$22:$Q5667='LISTA DE INVENTARIO'!$O$9,SUMIFS('LISTA DE INVENTARIO'!$K$22:$K5667,'LISTA DE INVENTARIO'!$C$22:$C5667,C144,'LISTA DE INVENTARIO'!$Q$22:$Q5667,'LISTA DE INVENTARIO'!$O$9)-SUMIFS($L$22:$L5939,$C$22:$C5939,C144),SUMIFS('LISTA DE INVENTARIO'!$K$22:$K5667,'LISTA DE INVENTARIO'!$C$22:$C5667,C144,'LISTA DE INVENTARIO'!$Q$22:$Q5667,'LISTA DE INVENTARIO'!$O$9)-SUMIFS($L$22:$L5939,$C$22:$C5939,C144)))</f>
        <v/>
      </c>
      <c r="N144" s="157" t="str">
        <f t="shared" si="5"/>
        <v/>
      </c>
      <c r="O144" s="163"/>
      <c r="P144" s="159" t="str">
        <f t="shared" si="6"/>
        <v/>
      </c>
      <c r="Q144" s="159" t="str">
        <f>IF(ISBLANK(C144),"",SUMIFS($P$22:$P5942,$C$22:$C5942,C144)-SUMIFS('LISTA DE INVENTARIO'!$N$22:$N5669,'LISTA DE INVENTARIO'!$C$22:$C5669,C144))</f>
        <v/>
      </c>
      <c r="R144" s="160"/>
      <c r="S144" s="162" t="str">
        <f ca="1"/>
        <v/>
      </c>
      <c r="T144" s="182"/>
      <c r="U144" s="180"/>
    </row>
    <row r="145" spans="2:21" ht="20.149999999999999" customHeight="1">
      <c r="B145" s="125">
        <v>124</v>
      </c>
      <c r="C145" s="253"/>
      <c r="D145" s="253"/>
      <c r="E145" s="253"/>
      <c r="F145" s="253"/>
      <c r="G145" s="253"/>
      <c r="H145" s="253"/>
      <c r="I145" s="253"/>
      <c r="J145" s="156"/>
      <c r="K145" s="126"/>
      <c r="L145" s="126"/>
      <c r="M145" s="157" t="str">
        <f>IF(ISBLANK(C145),"",IF('LISTA DE INVENTARIO'!$Q$22:$Q5668='LISTA DE INVENTARIO'!$O$9,SUMIFS('LISTA DE INVENTARIO'!$K$22:$K5668,'LISTA DE INVENTARIO'!$C$22:$C5668,C145,'LISTA DE INVENTARIO'!$Q$22:$Q5668,'LISTA DE INVENTARIO'!$O$9)-SUMIFS($L$22:$L5940,$C$22:$C5940,C145),SUMIFS('LISTA DE INVENTARIO'!$K$22:$K5668,'LISTA DE INVENTARIO'!$C$22:$C5668,C145,'LISTA DE INVENTARIO'!$Q$22:$Q5668,'LISTA DE INVENTARIO'!$O$9)-SUMIFS($L$22:$L5940,$C$22:$C5940,C145)))</f>
        <v/>
      </c>
      <c r="N145" s="157" t="str">
        <f t="shared" si="5"/>
        <v/>
      </c>
      <c r="O145" s="163"/>
      <c r="P145" s="159" t="str">
        <f t="shared" si="6"/>
        <v/>
      </c>
      <c r="Q145" s="159" t="str">
        <f>IF(ISBLANK(C145),"",SUMIFS($P$22:$P5943,$C$22:$C5943,C145)-SUMIFS('LISTA DE INVENTARIO'!$N$22:$N5670,'LISTA DE INVENTARIO'!$C$22:$C5670,C145))</f>
        <v/>
      </c>
      <c r="R145" s="160"/>
      <c r="S145" s="162" t="str">
        <f ca="1"/>
        <v/>
      </c>
      <c r="T145" s="182"/>
      <c r="U145" s="180"/>
    </row>
    <row r="146" spans="2:21" ht="20.149999999999999" customHeight="1">
      <c r="B146" s="125">
        <v>125</v>
      </c>
      <c r="C146" s="253"/>
      <c r="D146" s="253"/>
      <c r="E146" s="253"/>
      <c r="F146" s="253"/>
      <c r="G146" s="253"/>
      <c r="H146" s="253"/>
      <c r="I146" s="253"/>
      <c r="J146" s="156"/>
      <c r="K146" s="126"/>
      <c r="L146" s="126"/>
      <c r="M146" s="157" t="str">
        <f>IF(ISBLANK(C146),"",IF('LISTA DE INVENTARIO'!$Q$22:$Q5669='LISTA DE INVENTARIO'!$O$9,SUMIFS('LISTA DE INVENTARIO'!$K$22:$K5669,'LISTA DE INVENTARIO'!$C$22:$C5669,C146,'LISTA DE INVENTARIO'!$Q$22:$Q5669,'LISTA DE INVENTARIO'!$O$9)-SUMIFS($L$22:$L5941,$C$22:$C5941,C146),SUMIFS('LISTA DE INVENTARIO'!$K$22:$K5669,'LISTA DE INVENTARIO'!$C$22:$C5669,C146,'LISTA DE INVENTARIO'!$Q$22:$Q5669,'LISTA DE INVENTARIO'!$O$9)-SUMIFS($L$22:$L5941,$C$22:$C5941,C146)))</f>
        <v/>
      </c>
      <c r="N146" s="157" t="str">
        <f t="shared" si="5"/>
        <v/>
      </c>
      <c r="O146" s="163"/>
      <c r="P146" s="159" t="str">
        <f t="shared" si="6"/>
        <v/>
      </c>
      <c r="Q146" s="159" t="str">
        <f>IF(ISBLANK(C146),"",SUMIFS($P$22:$P5944,$C$22:$C5944,C146)-SUMIFS('LISTA DE INVENTARIO'!$N$22:$N5671,'LISTA DE INVENTARIO'!$C$22:$C5671,C146))</f>
        <v/>
      </c>
      <c r="R146" s="160"/>
      <c r="S146" s="162" t="str">
        <f ca="1"/>
        <v/>
      </c>
      <c r="T146" s="182"/>
      <c r="U146" s="180"/>
    </row>
    <row r="147" spans="2:21" ht="20.149999999999999" customHeight="1">
      <c r="B147" s="125">
        <v>126</v>
      </c>
      <c r="C147" s="253"/>
      <c r="D147" s="253"/>
      <c r="E147" s="253"/>
      <c r="F147" s="253"/>
      <c r="G147" s="253"/>
      <c r="H147" s="253"/>
      <c r="I147" s="253"/>
      <c r="J147" s="156"/>
      <c r="K147" s="126"/>
      <c r="L147" s="126"/>
      <c r="M147" s="157" t="str">
        <f>IF(ISBLANK(C147),"",IF('LISTA DE INVENTARIO'!$Q$22:$Q5670='LISTA DE INVENTARIO'!$O$9,SUMIFS('LISTA DE INVENTARIO'!$K$22:$K5670,'LISTA DE INVENTARIO'!$C$22:$C5670,C147,'LISTA DE INVENTARIO'!$Q$22:$Q5670,'LISTA DE INVENTARIO'!$O$9)-SUMIFS($L$22:$L5942,$C$22:$C5942,C147),SUMIFS('LISTA DE INVENTARIO'!$K$22:$K5670,'LISTA DE INVENTARIO'!$C$22:$C5670,C147,'LISTA DE INVENTARIO'!$Q$22:$Q5670,'LISTA DE INVENTARIO'!$O$9)-SUMIFS($L$22:$L5942,$C$22:$C5942,C147)))</f>
        <v/>
      </c>
      <c r="N147" s="157" t="str">
        <f t="shared" si="5"/>
        <v/>
      </c>
      <c r="O147" s="163"/>
      <c r="P147" s="159" t="str">
        <f t="shared" si="6"/>
        <v/>
      </c>
      <c r="Q147" s="159" t="str">
        <f>IF(ISBLANK(C147),"",SUMIFS($P$22:$P5945,$C$22:$C5945,C147)-SUMIFS('LISTA DE INVENTARIO'!$N$22:$N5672,'LISTA DE INVENTARIO'!$C$22:$C5672,C147))</f>
        <v/>
      </c>
      <c r="R147" s="160"/>
      <c r="S147" s="162" t="str">
        <f ca="1"/>
        <v/>
      </c>
      <c r="T147" s="182"/>
      <c r="U147" s="180"/>
    </row>
    <row r="148" spans="2:21" ht="20.149999999999999" customHeight="1">
      <c r="B148" s="125">
        <v>127</v>
      </c>
      <c r="C148" s="253"/>
      <c r="D148" s="253"/>
      <c r="E148" s="253"/>
      <c r="F148" s="253"/>
      <c r="G148" s="253"/>
      <c r="H148" s="253"/>
      <c r="I148" s="253"/>
      <c r="J148" s="156"/>
      <c r="K148" s="126"/>
      <c r="L148" s="126"/>
      <c r="M148" s="157" t="str">
        <f>IF(ISBLANK(C148),"",IF('LISTA DE INVENTARIO'!$Q$22:$Q5671='LISTA DE INVENTARIO'!$O$9,SUMIFS('LISTA DE INVENTARIO'!$K$22:$K5671,'LISTA DE INVENTARIO'!$C$22:$C5671,C148,'LISTA DE INVENTARIO'!$Q$22:$Q5671,'LISTA DE INVENTARIO'!$O$9)-SUMIFS($L$22:$L5943,$C$22:$C5943,C148),SUMIFS('LISTA DE INVENTARIO'!$K$22:$K5671,'LISTA DE INVENTARIO'!$C$22:$C5671,C148,'LISTA DE INVENTARIO'!$Q$22:$Q5671,'LISTA DE INVENTARIO'!$O$9)-SUMIFS($L$22:$L5943,$C$22:$C5943,C148)))</f>
        <v/>
      </c>
      <c r="N148" s="157" t="str">
        <f t="shared" si="5"/>
        <v/>
      </c>
      <c r="O148" s="163"/>
      <c r="P148" s="159" t="str">
        <f t="shared" si="6"/>
        <v/>
      </c>
      <c r="Q148" s="159" t="str">
        <f>IF(ISBLANK(C148),"",SUMIFS($P$22:$P5946,$C$22:$C5946,C148)-SUMIFS('LISTA DE INVENTARIO'!$N$22:$N5673,'LISTA DE INVENTARIO'!$C$22:$C5673,C148))</f>
        <v/>
      </c>
      <c r="R148" s="160"/>
      <c r="S148" s="162" t="str">
        <f ca="1"/>
        <v/>
      </c>
      <c r="T148" s="182"/>
      <c r="U148" s="180"/>
    </row>
    <row r="149" spans="2:21" ht="20.149999999999999" customHeight="1">
      <c r="B149" s="125">
        <v>128</v>
      </c>
      <c r="C149" s="253"/>
      <c r="D149" s="253"/>
      <c r="E149" s="253"/>
      <c r="F149" s="253"/>
      <c r="G149" s="253"/>
      <c r="H149" s="253"/>
      <c r="I149" s="253"/>
      <c r="J149" s="156"/>
      <c r="K149" s="126"/>
      <c r="L149" s="126"/>
      <c r="M149" s="157" t="str">
        <f>IF(ISBLANK(C149),"",IF('LISTA DE INVENTARIO'!$Q$22:$Q5672='LISTA DE INVENTARIO'!$O$9,SUMIFS('LISTA DE INVENTARIO'!$K$22:$K5672,'LISTA DE INVENTARIO'!$C$22:$C5672,C149,'LISTA DE INVENTARIO'!$Q$22:$Q5672,'LISTA DE INVENTARIO'!$O$9)-SUMIFS($L$22:$L5944,$C$22:$C5944,C149),SUMIFS('LISTA DE INVENTARIO'!$K$22:$K5672,'LISTA DE INVENTARIO'!$C$22:$C5672,C149,'LISTA DE INVENTARIO'!$Q$22:$Q5672,'LISTA DE INVENTARIO'!$O$9)-SUMIFS($L$22:$L5944,$C$22:$C5944,C149)))</f>
        <v/>
      </c>
      <c r="N149" s="157" t="str">
        <f t="shared" si="5"/>
        <v/>
      </c>
      <c r="O149" s="163"/>
      <c r="P149" s="159" t="str">
        <f t="shared" si="6"/>
        <v/>
      </c>
      <c r="Q149" s="159" t="str">
        <f>IF(ISBLANK(C149),"",SUMIFS($P$22:$P5947,$C$22:$C5947,C149)-SUMIFS('LISTA DE INVENTARIO'!$N$22:$N5674,'LISTA DE INVENTARIO'!$C$22:$C5674,C149))</f>
        <v/>
      </c>
      <c r="R149" s="160"/>
      <c r="S149" s="162" t="str">
        <f ca="1"/>
        <v/>
      </c>
      <c r="T149" s="182"/>
      <c r="U149" s="180"/>
    </row>
    <row r="150" spans="2:21" ht="20.149999999999999" customHeight="1">
      <c r="B150" s="125">
        <v>129</v>
      </c>
      <c r="C150" s="253"/>
      <c r="D150" s="253"/>
      <c r="E150" s="253"/>
      <c r="F150" s="253"/>
      <c r="G150" s="253"/>
      <c r="H150" s="253"/>
      <c r="I150" s="253"/>
      <c r="J150" s="156"/>
      <c r="K150" s="126"/>
      <c r="L150" s="126"/>
      <c r="M150" s="157" t="str">
        <f>IF(ISBLANK(C150),"",IF('LISTA DE INVENTARIO'!$Q$22:$Q5673='LISTA DE INVENTARIO'!$O$9,SUMIFS('LISTA DE INVENTARIO'!$K$22:$K5673,'LISTA DE INVENTARIO'!$C$22:$C5673,C150,'LISTA DE INVENTARIO'!$Q$22:$Q5673,'LISTA DE INVENTARIO'!$O$9)-SUMIFS($L$22:$L5945,$C$22:$C5945,C150),SUMIFS('LISTA DE INVENTARIO'!$K$22:$K5673,'LISTA DE INVENTARIO'!$C$22:$C5673,C150,'LISTA DE INVENTARIO'!$Q$22:$Q5673,'LISTA DE INVENTARIO'!$O$9)-SUMIFS($L$22:$L5945,$C$22:$C5945,C150)))</f>
        <v/>
      </c>
      <c r="N150" s="157" t="str">
        <f t="shared" si="5"/>
        <v/>
      </c>
      <c r="O150" s="163"/>
      <c r="P150" s="159" t="str">
        <f t="shared" si="6"/>
        <v/>
      </c>
      <c r="Q150" s="159" t="str">
        <f>IF(ISBLANK(C150),"",SUMIFS($P$22:$P5948,$C$22:$C5948,C150)-SUMIFS('LISTA DE INVENTARIO'!$N$22:$N5675,'LISTA DE INVENTARIO'!$C$22:$C5675,C150))</f>
        <v/>
      </c>
      <c r="R150" s="160"/>
      <c r="S150" s="162" t="str">
        <f ca="1"/>
        <v/>
      </c>
      <c r="T150" s="182"/>
      <c r="U150" s="180"/>
    </row>
    <row r="151" spans="2:21" ht="20.149999999999999" customHeight="1">
      <c r="B151" s="125">
        <v>130</v>
      </c>
      <c r="C151" s="253"/>
      <c r="D151" s="253"/>
      <c r="E151" s="253"/>
      <c r="F151" s="253"/>
      <c r="G151" s="253"/>
      <c r="H151" s="253"/>
      <c r="I151" s="253"/>
      <c r="J151" s="156"/>
      <c r="K151" s="126"/>
      <c r="L151" s="126"/>
      <c r="M151" s="157" t="str">
        <f>IF(ISBLANK(C151),"",IF('LISTA DE INVENTARIO'!$Q$22:$Q5674='LISTA DE INVENTARIO'!$O$9,SUMIFS('LISTA DE INVENTARIO'!$K$22:$K5674,'LISTA DE INVENTARIO'!$C$22:$C5674,C151,'LISTA DE INVENTARIO'!$Q$22:$Q5674,'LISTA DE INVENTARIO'!$O$9)-SUMIFS($L$22:$L5946,$C$22:$C5946,C151),SUMIFS('LISTA DE INVENTARIO'!$K$22:$K5674,'LISTA DE INVENTARIO'!$C$22:$C5674,C151,'LISTA DE INVENTARIO'!$Q$22:$Q5674,'LISTA DE INVENTARIO'!$O$9)-SUMIFS($L$22:$L5946,$C$22:$C5946,C151)))</f>
        <v/>
      </c>
      <c r="N151" s="157" t="str">
        <f t="shared" si="5"/>
        <v/>
      </c>
      <c r="O151" s="163"/>
      <c r="P151" s="159" t="str">
        <f t="shared" si="6"/>
        <v/>
      </c>
      <c r="Q151" s="159" t="str">
        <f>IF(ISBLANK(C151),"",SUMIFS($P$22:$P5949,$C$22:$C5949,C151)-SUMIFS('LISTA DE INVENTARIO'!$N$22:$N5676,'LISTA DE INVENTARIO'!$C$22:$C5676,C151))</f>
        <v/>
      </c>
      <c r="R151" s="160"/>
      <c r="S151" s="162" t="str">
        <f ca="1"/>
        <v/>
      </c>
      <c r="T151" s="182"/>
      <c r="U151" s="180"/>
    </row>
    <row r="152" spans="2:21" ht="20.149999999999999" customHeight="1">
      <c r="B152" s="125">
        <v>131</v>
      </c>
      <c r="C152" s="253"/>
      <c r="D152" s="253"/>
      <c r="E152" s="253"/>
      <c r="F152" s="253"/>
      <c r="G152" s="253"/>
      <c r="H152" s="253"/>
      <c r="I152" s="253"/>
      <c r="J152" s="156"/>
      <c r="K152" s="126"/>
      <c r="L152" s="126"/>
      <c r="M152" s="157" t="str">
        <f>IF(ISBLANK(C152),"",IF('LISTA DE INVENTARIO'!$Q$22:$Q5675='LISTA DE INVENTARIO'!$O$9,SUMIFS('LISTA DE INVENTARIO'!$K$22:$K5675,'LISTA DE INVENTARIO'!$C$22:$C5675,C152,'LISTA DE INVENTARIO'!$Q$22:$Q5675,'LISTA DE INVENTARIO'!$O$9)-SUMIFS($L$22:$L5947,$C$22:$C5947,C152),SUMIFS('LISTA DE INVENTARIO'!$K$22:$K5675,'LISTA DE INVENTARIO'!$C$22:$C5675,C152,'LISTA DE INVENTARIO'!$Q$22:$Q5675,'LISTA DE INVENTARIO'!$O$9)-SUMIFS($L$22:$L5947,$C$22:$C5947,C152)))</f>
        <v/>
      </c>
      <c r="N152" s="157" t="str">
        <f t="shared" si="5"/>
        <v/>
      </c>
      <c r="O152" s="163"/>
      <c r="P152" s="159" t="str">
        <f t="shared" si="6"/>
        <v/>
      </c>
      <c r="Q152" s="159" t="str">
        <f>IF(ISBLANK(C152),"",SUMIFS($P$22:$P5950,$C$22:$C5950,C152)-SUMIFS('LISTA DE INVENTARIO'!$N$22:$N5677,'LISTA DE INVENTARIO'!$C$22:$C5677,C152))</f>
        <v/>
      </c>
      <c r="R152" s="160"/>
      <c r="S152" s="162" t="str">
        <f ca="1"/>
        <v/>
      </c>
      <c r="T152" s="182"/>
      <c r="U152" s="180"/>
    </row>
    <row r="153" spans="2:21" ht="20.149999999999999" customHeight="1">
      <c r="B153" s="125">
        <v>132</v>
      </c>
      <c r="C153" s="253"/>
      <c r="D153" s="253"/>
      <c r="E153" s="253"/>
      <c r="F153" s="253"/>
      <c r="G153" s="253"/>
      <c r="H153" s="253"/>
      <c r="I153" s="253"/>
      <c r="J153" s="156"/>
      <c r="K153" s="126"/>
      <c r="L153" s="126"/>
      <c r="M153" s="157" t="str">
        <f>IF(ISBLANK(C153),"",IF('LISTA DE INVENTARIO'!$Q$22:$Q5676='LISTA DE INVENTARIO'!$O$9,SUMIFS('LISTA DE INVENTARIO'!$K$22:$K5676,'LISTA DE INVENTARIO'!$C$22:$C5676,C153,'LISTA DE INVENTARIO'!$Q$22:$Q5676,'LISTA DE INVENTARIO'!$O$9)-SUMIFS($L$22:$L5948,$C$22:$C5948,C153),SUMIFS('LISTA DE INVENTARIO'!$K$22:$K5676,'LISTA DE INVENTARIO'!$C$22:$C5676,C153,'LISTA DE INVENTARIO'!$Q$22:$Q5676,'LISTA DE INVENTARIO'!$O$9)-SUMIFS($L$22:$L5948,$C$22:$C5948,C153)))</f>
        <v/>
      </c>
      <c r="N153" s="157" t="str">
        <f t="shared" si="5"/>
        <v/>
      </c>
      <c r="O153" s="163"/>
      <c r="P153" s="159" t="str">
        <f t="shared" si="6"/>
        <v/>
      </c>
      <c r="Q153" s="159" t="str">
        <f>IF(ISBLANK(C153),"",SUMIFS($P$22:$P5951,$C$22:$C5951,C153)-SUMIFS('LISTA DE INVENTARIO'!$N$22:$N5678,'LISTA DE INVENTARIO'!$C$22:$C5678,C153))</f>
        <v/>
      </c>
      <c r="R153" s="160"/>
      <c r="S153" s="162" t="str">
        <f ca="1"/>
        <v/>
      </c>
      <c r="T153" s="182"/>
      <c r="U153" s="180"/>
    </row>
    <row r="154" spans="2:21" ht="20.149999999999999" customHeight="1">
      <c r="B154" s="125">
        <v>133</v>
      </c>
      <c r="C154" s="253"/>
      <c r="D154" s="253"/>
      <c r="E154" s="253"/>
      <c r="F154" s="253"/>
      <c r="G154" s="253"/>
      <c r="H154" s="253"/>
      <c r="I154" s="253"/>
      <c r="J154" s="156"/>
      <c r="K154" s="126"/>
      <c r="L154" s="126"/>
      <c r="M154" s="157" t="str">
        <f>IF(ISBLANK(C154),"",IF('LISTA DE INVENTARIO'!$Q$22:$Q5677='LISTA DE INVENTARIO'!$O$9,SUMIFS('LISTA DE INVENTARIO'!$K$22:$K5677,'LISTA DE INVENTARIO'!$C$22:$C5677,C154,'LISTA DE INVENTARIO'!$Q$22:$Q5677,'LISTA DE INVENTARIO'!$O$9)-SUMIFS($L$22:$L5949,$C$22:$C5949,C154),SUMIFS('LISTA DE INVENTARIO'!$K$22:$K5677,'LISTA DE INVENTARIO'!$C$22:$C5677,C154,'LISTA DE INVENTARIO'!$Q$22:$Q5677,'LISTA DE INVENTARIO'!$O$9)-SUMIFS($L$22:$L5949,$C$22:$C5949,C154)))</f>
        <v/>
      </c>
      <c r="N154" s="157" t="str">
        <f t="shared" si="5"/>
        <v/>
      </c>
      <c r="O154" s="163"/>
      <c r="P154" s="159" t="str">
        <f t="shared" si="6"/>
        <v/>
      </c>
      <c r="Q154" s="159" t="str">
        <f>IF(ISBLANK(C154),"",SUMIFS($P$22:$P5952,$C$22:$C5952,C154)-SUMIFS('LISTA DE INVENTARIO'!$N$22:$N5679,'LISTA DE INVENTARIO'!$C$22:$C5679,C154))</f>
        <v/>
      </c>
      <c r="R154" s="160"/>
      <c r="S154" s="162" t="str">
        <f ca="1"/>
        <v/>
      </c>
      <c r="T154" s="182"/>
      <c r="U154" s="180"/>
    </row>
    <row r="155" spans="2:21" ht="20.149999999999999" customHeight="1">
      <c r="B155" s="125">
        <v>134</v>
      </c>
      <c r="C155" s="253"/>
      <c r="D155" s="253"/>
      <c r="E155" s="253"/>
      <c r="F155" s="253"/>
      <c r="G155" s="253"/>
      <c r="H155" s="253"/>
      <c r="I155" s="253"/>
      <c r="J155" s="156"/>
      <c r="K155" s="126"/>
      <c r="L155" s="126"/>
      <c r="M155" s="157" t="str">
        <f>IF(ISBLANK(C155),"",IF('LISTA DE INVENTARIO'!$Q$22:$Q5678='LISTA DE INVENTARIO'!$O$9,SUMIFS('LISTA DE INVENTARIO'!$K$22:$K5678,'LISTA DE INVENTARIO'!$C$22:$C5678,C155,'LISTA DE INVENTARIO'!$Q$22:$Q5678,'LISTA DE INVENTARIO'!$O$9)-SUMIFS($L$22:$L5950,$C$22:$C5950,C155),SUMIFS('LISTA DE INVENTARIO'!$K$22:$K5678,'LISTA DE INVENTARIO'!$C$22:$C5678,C155,'LISTA DE INVENTARIO'!$Q$22:$Q5678,'LISTA DE INVENTARIO'!$O$9)-SUMIFS($L$22:$L5950,$C$22:$C5950,C155)))</f>
        <v/>
      </c>
      <c r="N155" s="157" t="str">
        <f t="shared" si="5"/>
        <v/>
      </c>
      <c r="O155" s="163"/>
      <c r="P155" s="159" t="str">
        <f t="shared" si="6"/>
        <v/>
      </c>
      <c r="Q155" s="159" t="str">
        <f>IF(ISBLANK(C155),"",SUMIFS($P$22:$P5953,$C$22:$C5953,C155)-SUMIFS('LISTA DE INVENTARIO'!$N$22:$N5680,'LISTA DE INVENTARIO'!$C$22:$C5680,C155))</f>
        <v/>
      </c>
      <c r="R155" s="160"/>
      <c r="S155" s="162" t="str">
        <f ca="1"/>
        <v/>
      </c>
      <c r="T155" s="182"/>
      <c r="U155" s="180"/>
    </row>
    <row r="156" spans="2:21" ht="20.149999999999999" customHeight="1">
      <c r="B156" s="125">
        <v>135</v>
      </c>
      <c r="C156" s="253"/>
      <c r="D156" s="253"/>
      <c r="E156" s="253"/>
      <c r="F156" s="253"/>
      <c r="G156" s="253"/>
      <c r="H156" s="253"/>
      <c r="I156" s="253"/>
      <c r="J156" s="156"/>
      <c r="K156" s="126"/>
      <c r="L156" s="126"/>
      <c r="M156" s="157" t="str">
        <f>IF(ISBLANK(C156),"",IF('LISTA DE INVENTARIO'!$Q$22:$Q5679='LISTA DE INVENTARIO'!$O$9,SUMIFS('LISTA DE INVENTARIO'!$K$22:$K5679,'LISTA DE INVENTARIO'!$C$22:$C5679,C156,'LISTA DE INVENTARIO'!$Q$22:$Q5679,'LISTA DE INVENTARIO'!$O$9)-SUMIFS($L$22:$L5951,$C$22:$C5951,C156),SUMIFS('LISTA DE INVENTARIO'!$K$22:$K5679,'LISTA DE INVENTARIO'!$C$22:$C5679,C156,'LISTA DE INVENTARIO'!$Q$22:$Q5679,'LISTA DE INVENTARIO'!$O$9)-SUMIFS($L$22:$L5951,$C$22:$C5951,C156)))</f>
        <v/>
      </c>
      <c r="N156" s="157" t="str">
        <f t="shared" si="5"/>
        <v/>
      </c>
      <c r="O156" s="163"/>
      <c r="P156" s="159" t="str">
        <f t="shared" si="6"/>
        <v/>
      </c>
      <c r="Q156" s="159" t="str">
        <f>IF(ISBLANK(C156),"",SUMIFS($P$22:$P5954,$C$22:$C5954,C156)-SUMIFS('LISTA DE INVENTARIO'!$N$22:$N5681,'LISTA DE INVENTARIO'!$C$22:$C5681,C156))</f>
        <v/>
      </c>
      <c r="R156" s="160"/>
      <c r="S156" s="162" t="str">
        <f ca="1"/>
        <v/>
      </c>
      <c r="T156" s="182"/>
      <c r="U156" s="180"/>
    </row>
    <row r="157" spans="2:21" ht="20.149999999999999" customHeight="1">
      <c r="B157" s="125">
        <v>136</v>
      </c>
      <c r="C157" s="253"/>
      <c r="D157" s="253"/>
      <c r="E157" s="253"/>
      <c r="F157" s="253"/>
      <c r="G157" s="253"/>
      <c r="H157" s="253"/>
      <c r="I157" s="253"/>
      <c r="J157" s="156"/>
      <c r="K157" s="126"/>
      <c r="L157" s="126"/>
      <c r="M157" s="157" t="str">
        <f>IF(ISBLANK(C157),"",IF('LISTA DE INVENTARIO'!$Q$22:$Q5680='LISTA DE INVENTARIO'!$O$9,SUMIFS('LISTA DE INVENTARIO'!$K$22:$K5680,'LISTA DE INVENTARIO'!$C$22:$C5680,C157,'LISTA DE INVENTARIO'!$Q$22:$Q5680,'LISTA DE INVENTARIO'!$O$9)-SUMIFS($L$22:$L5952,$C$22:$C5952,C157),SUMIFS('LISTA DE INVENTARIO'!$K$22:$K5680,'LISTA DE INVENTARIO'!$C$22:$C5680,C157,'LISTA DE INVENTARIO'!$Q$22:$Q5680,'LISTA DE INVENTARIO'!$O$9)-SUMIFS($L$22:$L5952,$C$22:$C5952,C157)))</f>
        <v/>
      </c>
      <c r="N157" s="157" t="str">
        <f t="shared" si="5"/>
        <v/>
      </c>
      <c r="O157" s="163"/>
      <c r="P157" s="159" t="str">
        <f t="shared" si="6"/>
        <v/>
      </c>
      <c r="Q157" s="159" t="str">
        <f>IF(ISBLANK(C157),"",SUMIFS($P$22:$P5955,$C$22:$C5955,C157)-SUMIFS('LISTA DE INVENTARIO'!$N$22:$N5682,'LISTA DE INVENTARIO'!$C$22:$C5682,C157))</f>
        <v/>
      </c>
      <c r="R157" s="160"/>
      <c r="S157" s="162" t="str">
        <f ca="1"/>
        <v/>
      </c>
      <c r="T157" s="182"/>
      <c r="U157" s="180"/>
    </row>
    <row r="158" spans="2:21" ht="20.149999999999999" customHeight="1">
      <c r="B158" s="125">
        <v>137</v>
      </c>
      <c r="C158" s="253"/>
      <c r="D158" s="253"/>
      <c r="E158" s="253"/>
      <c r="F158" s="253"/>
      <c r="G158" s="253"/>
      <c r="H158" s="253"/>
      <c r="I158" s="253"/>
      <c r="J158" s="156"/>
      <c r="K158" s="126"/>
      <c r="L158" s="126"/>
      <c r="M158" s="157" t="str">
        <f>IF(ISBLANK(C158),"",IF('LISTA DE INVENTARIO'!$Q$22:$Q5681='LISTA DE INVENTARIO'!$O$9,SUMIFS('LISTA DE INVENTARIO'!$K$22:$K5681,'LISTA DE INVENTARIO'!$C$22:$C5681,C158,'LISTA DE INVENTARIO'!$Q$22:$Q5681,'LISTA DE INVENTARIO'!$O$9)-SUMIFS($L$22:$L5953,$C$22:$C5953,C158),SUMIFS('LISTA DE INVENTARIO'!$K$22:$K5681,'LISTA DE INVENTARIO'!$C$22:$C5681,C158,'LISTA DE INVENTARIO'!$Q$22:$Q5681,'LISTA DE INVENTARIO'!$O$9)-SUMIFS($L$22:$L5953,$C$22:$C5953,C158)))</f>
        <v/>
      </c>
      <c r="N158" s="157" t="str">
        <f t="shared" si="5"/>
        <v/>
      </c>
      <c r="O158" s="163"/>
      <c r="P158" s="159" t="str">
        <f t="shared" si="6"/>
        <v/>
      </c>
      <c r="Q158" s="159" t="str">
        <f>IF(ISBLANK(C158),"",SUMIFS($P$22:$P5956,$C$22:$C5956,C158)-SUMIFS('LISTA DE INVENTARIO'!$N$22:$N5683,'LISTA DE INVENTARIO'!$C$22:$C5683,C158))</f>
        <v/>
      </c>
      <c r="R158" s="160"/>
      <c r="S158" s="162" t="str">
        <f ca="1"/>
        <v/>
      </c>
      <c r="T158" s="182"/>
      <c r="U158" s="180"/>
    </row>
    <row r="159" spans="2:21" ht="20.149999999999999" customHeight="1">
      <c r="B159" s="125">
        <v>138</v>
      </c>
      <c r="C159" s="253"/>
      <c r="D159" s="253"/>
      <c r="E159" s="253"/>
      <c r="F159" s="253"/>
      <c r="G159" s="253"/>
      <c r="H159" s="253"/>
      <c r="I159" s="253"/>
      <c r="J159" s="156"/>
      <c r="K159" s="126"/>
      <c r="L159" s="126"/>
      <c r="M159" s="157" t="str">
        <f>IF(ISBLANK(C159),"",IF('LISTA DE INVENTARIO'!$Q$22:$Q5682='LISTA DE INVENTARIO'!$O$9,SUMIFS('LISTA DE INVENTARIO'!$K$22:$K5682,'LISTA DE INVENTARIO'!$C$22:$C5682,C159,'LISTA DE INVENTARIO'!$Q$22:$Q5682,'LISTA DE INVENTARIO'!$O$9)-SUMIFS($L$22:$L5954,$C$22:$C5954,C159),SUMIFS('LISTA DE INVENTARIO'!$K$22:$K5682,'LISTA DE INVENTARIO'!$C$22:$C5682,C159,'LISTA DE INVENTARIO'!$Q$22:$Q5682,'LISTA DE INVENTARIO'!$O$9)-SUMIFS($L$22:$L5954,$C$22:$C5954,C159)))</f>
        <v/>
      </c>
      <c r="N159" s="157" t="str">
        <f t="shared" si="5"/>
        <v/>
      </c>
      <c r="O159" s="163"/>
      <c r="P159" s="159" t="str">
        <f t="shared" si="6"/>
        <v/>
      </c>
      <c r="Q159" s="159" t="str">
        <f>IF(ISBLANK(C159),"",SUMIFS($P$22:$P5957,$C$22:$C5957,C159)-SUMIFS('LISTA DE INVENTARIO'!$N$22:$N5684,'LISTA DE INVENTARIO'!$C$22:$C5684,C159))</f>
        <v/>
      </c>
      <c r="R159" s="160"/>
      <c r="S159" s="162" t="str">
        <f ca="1"/>
        <v/>
      </c>
      <c r="T159" s="182"/>
      <c r="U159" s="180"/>
    </row>
    <row r="160" spans="2:21" ht="20.149999999999999" customHeight="1">
      <c r="B160" s="125">
        <v>139</v>
      </c>
      <c r="C160" s="253"/>
      <c r="D160" s="253"/>
      <c r="E160" s="253"/>
      <c r="F160" s="253"/>
      <c r="G160" s="253"/>
      <c r="H160" s="253"/>
      <c r="I160" s="253"/>
      <c r="J160" s="156"/>
      <c r="K160" s="126"/>
      <c r="L160" s="126"/>
      <c r="M160" s="157" t="str">
        <f>IF(ISBLANK(C160),"",IF('LISTA DE INVENTARIO'!$Q$22:$Q5683='LISTA DE INVENTARIO'!$O$9,SUMIFS('LISTA DE INVENTARIO'!$K$22:$K5683,'LISTA DE INVENTARIO'!$C$22:$C5683,C160,'LISTA DE INVENTARIO'!$Q$22:$Q5683,'LISTA DE INVENTARIO'!$O$9)-SUMIFS($L$22:$L5955,$C$22:$C5955,C160),SUMIFS('LISTA DE INVENTARIO'!$K$22:$K5683,'LISTA DE INVENTARIO'!$C$22:$C5683,C160,'LISTA DE INVENTARIO'!$Q$22:$Q5683,'LISTA DE INVENTARIO'!$O$9)-SUMIFS($L$22:$L5955,$C$22:$C5955,C160)))</f>
        <v/>
      </c>
      <c r="N160" s="157" t="str">
        <f t="shared" si="5"/>
        <v/>
      </c>
      <c r="O160" s="163"/>
      <c r="P160" s="159" t="str">
        <f t="shared" si="6"/>
        <v/>
      </c>
      <c r="Q160" s="159" t="str">
        <f>IF(ISBLANK(C160),"",SUMIFS($P$22:$P5958,$C$22:$C5958,C160)-SUMIFS('LISTA DE INVENTARIO'!$N$22:$N5685,'LISTA DE INVENTARIO'!$C$22:$C5685,C160))</f>
        <v/>
      </c>
      <c r="R160" s="160"/>
      <c r="S160" s="162" t="str">
        <f ca="1"/>
        <v/>
      </c>
      <c r="T160" s="182"/>
      <c r="U160" s="180"/>
    </row>
    <row r="161" spans="2:21" ht="20.149999999999999" customHeight="1">
      <c r="B161" s="125">
        <v>140</v>
      </c>
      <c r="C161" s="253"/>
      <c r="D161" s="253"/>
      <c r="E161" s="253"/>
      <c r="F161" s="253"/>
      <c r="G161" s="253"/>
      <c r="H161" s="253"/>
      <c r="I161" s="253"/>
      <c r="J161" s="156"/>
      <c r="K161" s="126"/>
      <c r="L161" s="126"/>
      <c r="M161" s="157" t="str">
        <f>IF(ISBLANK(C161),"",IF('LISTA DE INVENTARIO'!$Q$22:$Q5684='LISTA DE INVENTARIO'!$O$9,SUMIFS('LISTA DE INVENTARIO'!$K$22:$K5684,'LISTA DE INVENTARIO'!$C$22:$C5684,C161,'LISTA DE INVENTARIO'!$Q$22:$Q5684,'LISTA DE INVENTARIO'!$O$9)-SUMIFS($L$22:$L5956,$C$22:$C5956,C161),SUMIFS('LISTA DE INVENTARIO'!$K$22:$K5684,'LISTA DE INVENTARIO'!$C$22:$C5684,C161,'LISTA DE INVENTARIO'!$Q$22:$Q5684,'LISTA DE INVENTARIO'!$O$9)-SUMIFS($L$22:$L5956,$C$22:$C5956,C161)))</f>
        <v/>
      </c>
      <c r="N161" s="157" t="str">
        <f t="shared" si="5"/>
        <v/>
      </c>
      <c r="O161" s="163"/>
      <c r="P161" s="159" t="str">
        <f t="shared" si="6"/>
        <v/>
      </c>
      <c r="Q161" s="159" t="str">
        <f>IF(ISBLANK(C161),"",SUMIFS($P$22:$P5959,$C$22:$C5959,C161)-SUMIFS('LISTA DE INVENTARIO'!$N$22:$N5686,'LISTA DE INVENTARIO'!$C$22:$C5686,C161))</f>
        <v/>
      </c>
      <c r="R161" s="160"/>
      <c r="S161" s="162" t="str">
        <f ca="1"/>
        <v/>
      </c>
      <c r="T161" s="182"/>
      <c r="U161" s="180"/>
    </row>
    <row r="162" spans="2:21" ht="20.149999999999999" customHeight="1">
      <c r="B162" s="125">
        <v>141</v>
      </c>
      <c r="C162" s="253"/>
      <c r="D162" s="253"/>
      <c r="E162" s="253"/>
      <c r="F162" s="253"/>
      <c r="G162" s="253"/>
      <c r="H162" s="253"/>
      <c r="I162" s="253"/>
      <c r="J162" s="156"/>
      <c r="K162" s="126"/>
      <c r="L162" s="126"/>
      <c r="M162" s="157" t="str">
        <f>IF(ISBLANK(C162),"",IF('LISTA DE INVENTARIO'!$Q$22:$Q5685='LISTA DE INVENTARIO'!$O$9,SUMIFS('LISTA DE INVENTARIO'!$K$22:$K5685,'LISTA DE INVENTARIO'!$C$22:$C5685,C162,'LISTA DE INVENTARIO'!$Q$22:$Q5685,'LISTA DE INVENTARIO'!$O$9)-SUMIFS($L$22:$L5957,$C$22:$C5957,C162),SUMIFS('LISTA DE INVENTARIO'!$K$22:$K5685,'LISTA DE INVENTARIO'!$C$22:$C5685,C162,'LISTA DE INVENTARIO'!$Q$22:$Q5685,'LISTA DE INVENTARIO'!$O$9)-SUMIFS($L$22:$L5957,$C$22:$C5957,C162)))</f>
        <v/>
      </c>
      <c r="N162" s="157" t="str">
        <f t="shared" si="5"/>
        <v/>
      </c>
      <c r="O162" s="163"/>
      <c r="P162" s="159" t="str">
        <f t="shared" si="6"/>
        <v/>
      </c>
      <c r="Q162" s="159" t="str">
        <f>IF(ISBLANK(C162),"",SUMIFS($P$22:$P5960,$C$22:$C5960,C162)-SUMIFS('LISTA DE INVENTARIO'!$N$22:$N5687,'LISTA DE INVENTARIO'!$C$22:$C5687,C162))</f>
        <v/>
      </c>
      <c r="R162" s="160"/>
      <c r="S162" s="162" t="str">
        <f ca="1"/>
        <v/>
      </c>
      <c r="T162" s="182"/>
      <c r="U162" s="180"/>
    </row>
    <row r="163" spans="2:21" ht="20.149999999999999" customHeight="1">
      <c r="B163" s="125">
        <v>142</v>
      </c>
      <c r="C163" s="253"/>
      <c r="D163" s="253"/>
      <c r="E163" s="253"/>
      <c r="F163" s="253"/>
      <c r="G163" s="253"/>
      <c r="H163" s="253"/>
      <c r="I163" s="253"/>
      <c r="J163" s="156"/>
      <c r="K163" s="126"/>
      <c r="L163" s="126"/>
      <c r="M163" s="157" t="str">
        <f>IF(ISBLANK(C163),"",IF('LISTA DE INVENTARIO'!$Q$22:$Q5686='LISTA DE INVENTARIO'!$O$9,SUMIFS('LISTA DE INVENTARIO'!$K$22:$K5686,'LISTA DE INVENTARIO'!$C$22:$C5686,C163,'LISTA DE INVENTARIO'!$Q$22:$Q5686,'LISTA DE INVENTARIO'!$O$9)-SUMIFS($L$22:$L5958,$C$22:$C5958,C163),SUMIFS('LISTA DE INVENTARIO'!$K$22:$K5686,'LISTA DE INVENTARIO'!$C$22:$C5686,C163,'LISTA DE INVENTARIO'!$Q$22:$Q5686,'LISTA DE INVENTARIO'!$O$9)-SUMIFS($L$22:$L5958,$C$22:$C5958,C163)))</f>
        <v/>
      </c>
      <c r="N163" s="157" t="str">
        <f t="shared" si="5"/>
        <v/>
      </c>
      <c r="O163" s="163"/>
      <c r="P163" s="159" t="str">
        <f t="shared" si="6"/>
        <v/>
      </c>
      <c r="Q163" s="159" t="str">
        <f>IF(ISBLANK(C163),"",SUMIFS($P$22:$P5961,$C$22:$C5961,C163)-SUMIFS('LISTA DE INVENTARIO'!$N$22:$N5688,'LISTA DE INVENTARIO'!$C$22:$C5688,C163))</f>
        <v/>
      </c>
      <c r="R163" s="160"/>
      <c r="S163" s="162" t="str">
        <f ca="1"/>
        <v/>
      </c>
      <c r="T163" s="182"/>
      <c r="U163" s="180"/>
    </row>
    <row r="164" spans="2:21" ht="20.149999999999999" customHeight="1">
      <c r="B164" s="125">
        <v>143</v>
      </c>
      <c r="C164" s="253"/>
      <c r="D164" s="253"/>
      <c r="E164" s="253"/>
      <c r="F164" s="253"/>
      <c r="G164" s="253"/>
      <c r="H164" s="253"/>
      <c r="I164" s="253"/>
      <c r="J164" s="156"/>
      <c r="K164" s="126"/>
      <c r="L164" s="126"/>
      <c r="M164" s="157" t="str">
        <f>IF(ISBLANK(C164),"",IF('LISTA DE INVENTARIO'!$Q$22:$Q5687='LISTA DE INVENTARIO'!$O$9,SUMIFS('LISTA DE INVENTARIO'!$K$22:$K5687,'LISTA DE INVENTARIO'!$C$22:$C5687,C164,'LISTA DE INVENTARIO'!$Q$22:$Q5687,'LISTA DE INVENTARIO'!$O$9)-SUMIFS($L$22:$L5959,$C$22:$C5959,C164),SUMIFS('LISTA DE INVENTARIO'!$K$22:$K5687,'LISTA DE INVENTARIO'!$C$22:$C5687,C164,'LISTA DE INVENTARIO'!$Q$22:$Q5687,'LISTA DE INVENTARIO'!$O$9)-SUMIFS($L$22:$L5959,$C$22:$C5959,C164)))</f>
        <v/>
      </c>
      <c r="N164" s="157" t="str">
        <f t="shared" si="5"/>
        <v/>
      </c>
      <c r="O164" s="163"/>
      <c r="P164" s="159" t="str">
        <f t="shared" si="6"/>
        <v/>
      </c>
      <c r="Q164" s="159" t="str">
        <f>IF(ISBLANK(C164),"",SUMIFS($P$22:$P5962,$C$22:$C5962,C164)-SUMIFS('LISTA DE INVENTARIO'!$N$22:$N5689,'LISTA DE INVENTARIO'!$C$22:$C5689,C164))</f>
        <v/>
      </c>
      <c r="R164" s="160"/>
      <c r="S164" s="162" t="str">
        <f ca="1"/>
        <v/>
      </c>
      <c r="T164" s="182"/>
      <c r="U164" s="180"/>
    </row>
    <row r="165" spans="2:21" ht="20.149999999999999" customHeight="1">
      <c r="B165" s="125">
        <v>144</v>
      </c>
      <c r="C165" s="253"/>
      <c r="D165" s="253"/>
      <c r="E165" s="253"/>
      <c r="F165" s="253"/>
      <c r="G165" s="253"/>
      <c r="H165" s="253"/>
      <c r="I165" s="253"/>
      <c r="J165" s="156"/>
      <c r="K165" s="126"/>
      <c r="L165" s="126"/>
      <c r="M165" s="157" t="str">
        <f>IF(ISBLANK(C165),"",IF('LISTA DE INVENTARIO'!$Q$22:$Q5688='LISTA DE INVENTARIO'!$O$9,SUMIFS('LISTA DE INVENTARIO'!$K$22:$K5688,'LISTA DE INVENTARIO'!$C$22:$C5688,C165,'LISTA DE INVENTARIO'!$Q$22:$Q5688,'LISTA DE INVENTARIO'!$O$9)-SUMIFS($L$22:$L5960,$C$22:$C5960,C165),SUMIFS('LISTA DE INVENTARIO'!$K$22:$K5688,'LISTA DE INVENTARIO'!$C$22:$C5688,C165,'LISTA DE INVENTARIO'!$Q$22:$Q5688,'LISTA DE INVENTARIO'!$O$9)-SUMIFS($L$22:$L5960,$C$22:$C5960,C165)))</f>
        <v/>
      </c>
      <c r="N165" s="157" t="str">
        <f t="shared" si="5"/>
        <v/>
      </c>
      <c r="O165" s="163"/>
      <c r="P165" s="159" t="str">
        <f t="shared" si="6"/>
        <v/>
      </c>
      <c r="Q165" s="159" t="str">
        <f>IF(ISBLANK(C165),"",SUMIFS($P$22:$P5963,$C$22:$C5963,C165)-SUMIFS('LISTA DE INVENTARIO'!$N$22:$N5690,'LISTA DE INVENTARIO'!$C$22:$C5690,C165))</f>
        <v/>
      </c>
      <c r="R165" s="160"/>
      <c r="S165" s="162" t="str">
        <f ca="1"/>
        <v/>
      </c>
      <c r="T165" s="182"/>
      <c r="U165" s="180"/>
    </row>
    <row r="166" spans="2:21" ht="20.149999999999999" customHeight="1">
      <c r="B166" s="125">
        <v>145</v>
      </c>
      <c r="C166" s="253"/>
      <c r="D166" s="253"/>
      <c r="E166" s="253"/>
      <c r="F166" s="253"/>
      <c r="G166" s="253"/>
      <c r="H166" s="253"/>
      <c r="I166" s="253"/>
      <c r="J166" s="156"/>
      <c r="K166" s="126"/>
      <c r="L166" s="126"/>
      <c r="M166" s="157" t="str">
        <f>IF(ISBLANK(C166),"",IF('LISTA DE INVENTARIO'!$Q$22:$Q5689='LISTA DE INVENTARIO'!$O$9,SUMIFS('LISTA DE INVENTARIO'!$K$22:$K5689,'LISTA DE INVENTARIO'!$C$22:$C5689,C166,'LISTA DE INVENTARIO'!$Q$22:$Q5689,'LISTA DE INVENTARIO'!$O$9)-SUMIFS($L$22:$L5961,$C$22:$C5961,C166),SUMIFS('LISTA DE INVENTARIO'!$K$22:$K5689,'LISTA DE INVENTARIO'!$C$22:$C5689,C166,'LISTA DE INVENTARIO'!$Q$22:$Q5689,'LISTA DE INVENTARIO'!$O$9)-SUMIFS($L$22:$L5961,$C$22:$C5961,C166)))</f>
        <v/>
      </c>
      <c r="N166" s="157" t="str">
        <f t="shared" si="5"/>
        <v/>
      </c>
      <c r="O166" s="163"/>
      <c r="P166" s="159" t="str">
        <f t="shared" si="6"/>
        <v/>
      </c>
      <c r="Q166" s="159" t="str">
        <f>IF(ISBLANK(C166),"",SUMIFS($P$22:$P5964,$C$22:$C5964,C166)-SUMIFS('LISTA DE INVENTARIO'!$N$22:$N5691,'LISTA DE INVENTARIO'!$C$22:$C5691,C166))</f>
        <v/>
      </c>
      <c r="R166" s="160"/>
      <c r="S166" s="162" t="str">
        <f ca="1"/>
        <v/>
      </c>
      <c r="T166" s="182"/>
      <c r="U166" s="180"/>
    </row>
    <row r="167" spans="2:21" ht="20.149999999999999" customHeight="1">
      <c r="B167" s="125">
        <v>146</v>
      </c>
      <c r="C167" s="253"/>
      <c r="D167" s="253"/>
      <c r="E167" s="253"/>
      <c r="F167" s="253"/>
      <c r="G167" s="253"/>
      <c r="H167" s="253"/>
      <c r="I167" s="253"/>
      <c r="J167" s="156"/>
      <c r="K167" s="126"/>
      <c r="L167" s="126"/>
      <c r="M167" s="157" t="str">
        <f>IF(ISBLANK(C167),"",IF('LISTA DE INVENTARIO'!$Q$22:$Q5690='LISTA DE INVENTARIO'!$O$9,SUMIFS('LISTA DE INVENTARIO'!$K$22:$K5690,'LISTA DE INVENTARIO'!$C$22:$C5690,C167,'LISTA DE INVENTARIO'!$Q$22:$Q5690,'LISTA DE INVENTARIO'!$O$9)-SUMIFS($L$22:$L5962,$C$22:$C5962,C167),SUMIFS('LISTA DE INVENTARIO'!$K$22:$K5690,'LISTA DE INVENTARIO'!$C$22:$C5690,C167,'LISTA DE INVENTARIO'!$Q$22:$Q5690,'LISTA DE INVENTARIO'!$O$9)-SUMIFS($L$22:$L5962,$C$22:$C5962,C167)))</f>
        <v/>
      </c>
      <c r="N167" s="157" t="str">
        <f t="shared" ref="N167:N230" si="7">IF(T167=TRUE,"ENVIADO",IF(ISBLANK(C167),"",IF((AND(M167&lt;=0)),$K$9,IF(AND(M167&gt;0,M167&lt;=10),$O$9,$M$9))))</f>
        <v/>
      </c>
      <c r="O167" s="163"/>
      <c r="P167" s="159" t="str">
        <f t="shared" ref="P167:P230" si="8">IF(ISBLANK(C167),"",L167*O167)</f>
        <v/>
      </c>
      <c r="Q167" s="159" t="str">
        <f>IF(ISBLANK(C167),"",SUMIFS($P$22:$P5965,$C$22:$C5965,C167)-SUMIFS('LISTA DE INVENTARIO'!$N$22:$N5692,'LISTA DE INVENTARIO'!$C$22:$C5692,C167))</f>
        <v/>
      </c>
      <c r="R167" s="160"/>
      <c r="S167" s="162" t="str">
        <f ca="1"/>
        <v/>
      </c>
      <c r="T167" s="182"/>
      <c r="U167" s="180"/>
    </row>
    <row r="168" spans="2:21" ht="20.149999999999999" customHeight="1">
      <c r="B168" s="125">
        <v>147</v>
      </c>
      <c r="C168" s="253"/>
      <c r="D168" s="253"/>
      <c r="E168" s="253"/>
      <c r="F168" s="253"/>
      <c r="G168" s="253"/>
      <c r="H168" s="253"/>
      <c r="I168" s="253"/>
      <c r="J168" s="156"/>
      <c r="K168" s="126"/>
      <c r="L168" s="126"/>
      <c r="M168" s="157" t="str">
        <f>IF(ISBLANK(C168),"",IF('LISTA DE INVENTARIO'!$Q$22:$Q5691='LISTA DE INVENTARIO'!$O$9,SUMIFS('LISTA DE INVENTARIO'!$K$22:$K5691,'LISTA DE INVENTARIO'!$C$22:$C5691,C168,'LISTA DE INVENTARIO'!$Q$22:$Q5691,'LISTA DE INVENTARIO'!$O$9)-SUMIFS($L$22:$L5963,$C$22:$C5963,C168),SUMIFS('LISTA DE INVENTARIO'!$K$22:$K5691,'LISTA DE INVENTARIO'!$C$22:$C5691,C168,'LISTA DE INVENTARIO'!$Q$22:$Q5691,'LISTA DE INVENTARIO'!$O$9)-SUMIFS($L$22:$L5963,$C$22:$C5963,C168)))</f>
        <v/>
      </c>
      <c r="N168" s="157" t="str">
        <f t="shared" si="7"/>
        <v/>
      </c>
      <c r="O168" s="163"/>
      <c r="P168" s="159" t="str">
        <f t="shared" si="8"/>
        <v/>
      </c>
      <c r="Q168" s="159" t="str">
        <f>IF(ISBLANK(C168),"",SUMIFS($P$22:$P5966,$C$22:$C5966,C168)-SUMIFS('LISTA DE INVENTARIO'!$N$22:$N5693,'LISTA DE INVENTARIO'!$C$22:$C5693,C168))</f>
        <v/>
      </c>
      <c r="R168" s="160"/>
      <c r="S168" s="162" t="str">
        <f ca="1"/>
        <v/>
      </c>
      <c r="T168" s="182"/>
      <c r="U168" s="180"/>
    </row>
    <row r="169" spans="2:21" ht="20.149999999999999" customHeight="1">
      <c r="B169" s="125">
        <v>148</v>
      </c>
      <c r="C169" s="253"/>
      <c r="D169" s="253"/>
      <c r="E169" s="253"/>
      <c r="F169" s="253"/>
      <c r="G169" s="253"/>
      <c r="H169" s="253"/>
      <c r="I169" s="253"/>
      <c r="J169" s="156"/>
      <c r="K169" s="126"/>
      <c r="L169" s="126"/>
      <c r="M169" s="157" t="str">
        <f>IF(ISBLANK(C169),"",IF('LISTA DE INVENTARIO'!$Q$22:$Q5692='LISTA DE INVENTARIO'!$O$9,SUMIFS('LISTA DE INVENTARIO'!$K$22:$K5692,'LISTA DE INVENTARIO'!$C$22:$C5692,C169,'LISTA DE INVENTARIO'!$Q$22:$Q5692,'LISTA DE INVENTARIO'!$O$9)-SUMIFS($L$22:$L5964,$C$22:$C5964,C169),SUMIFS('LISTA DE INVENTARIO'!$K$22:$K5692,'LISTA DE INVENTARIO'!$C$22:$C5692,C169,'LISTA DE INVENTARIO'!$Q$22:$Q5692,'LISTA DE INVENTARIO'!$O$9)-SUMIFS($L$22:$L5964,$C$22:$C5964,C169)))</f>
        <v/>
      </c>
      <c r="N169" s="157" t="str">
        <f t="shared" si="7"/>
        <v/>
      </c>
      <c r="O169" s="163"/>
      <c r="P169" s="159" t="str">
        <f t="shared" si="8"/>
        <v/>
      </c>
      <c r="Q169" s="159" t="str">
        <f>IF(ISBLANK(C169),"",SUMIFS($P$22:$P5967,$C$22:$C5967,C169)-SUMIFS('LISTA DE INVENTARIO'!$N$22:$N5694,'LISTA DE INVENTARIO'!$C$22:$C5694,C169))</f>
        <v/>
      </c>
      <c r="R169" s="160"/>
      <c r="S169" s="162" t="str">
        <f ca="1"/>
        <v/>
      </c>
      <c r="T169" s="182"/>
      <c r="U169" s="180"/>
    </row>
    <row r="170" spans="2:21" ht="20.149999999999999" customHeight="1">
      <c r="B170" s="125">
        <v>149</v>
      </c>
      <c r="C170" s="253"/>
      <c r="D170" s="253"/>
      <c r="E170" s="253"/>
      <c r="F170" s="253"/>
      <c r="G170" s="253"/>
      <c r="H170" s="253"/>
      <c r="I170" s="253"/>
      <c r="J170" s="156"/>
      <c r="K170" s="126"/>
      <c r="L170" s="126"/>
      <c r="M170" s="157" t="str">
        <f>IF(ISBLANK(C170),"",IF('LISTA DE INVENTARIO'!$Q$22:$Q5693='LISTA DE INVENTARIO'!$O$9,SUMIFS('LISTA DE INVENTARIO'!$K$22:$K5693,'LISTA DE INVENTARIO'!$C$22:$C5693,C170,'LISTA DE INVENTARIO'!$Q$22:$Q5693,'LISTA DE INVENTARIO'!$O$9)-SUMIFS($L$22:$L5965,$C$22:$C5965,C170),SUMIFS('LISTA DE INVENTARIO'!$K$22:$K5693,'LISTA DE INVENTARIO'!$C$22:$C5693,C170,'LISTA DE INVENTARIO'!$Q$22:$Q5693,'LISTA DE INVENTARIO'!$O$9)-SUMIFS($L$22:$L5965,$C$22:$C5965,C170)))</f>
        <v/>
      </c>
      <c r="N170" s="157" t="str">
        <f t="shared" si="7"/>
        <v/>
      </c>
      <c r="O170" s="163"/>
      <c r="P170" s="159" t="str">
        <f t="shared" si="8"/>
        <v/>
      </c>
      <c r="Q170" s="159" t="str">
        <f>IF(ISBLANK(C170),"",SUMIFS($P$22:$P5968,$C$22:$C5968,C170)-SUMIFS('LISTA DE INVENTARIO'!$N$22:$N5695,'LISTA DE INVENTARIO'!$C$22:$C5695,C170))</f>
        <v/>
      </c>
      <c r="R170" s="160"/>
      <c r="S170" s="162" t="str">
        <f ca="1"/>
        <v/>
      </c>
      <c r="T170" s="182"/>
      <c r="U170" s="180"/>
    </row>
    <row r="171" spans="2:21" ht="20.149999999999999" customHeight="1">
      <c r="B171" s="125">
        <v>150</v>
      </c>
      <c r="C171" s="253"/>
      <c r="D171" s="253"/>
      <c r="E171" s="253"/>
      <c r="F171" s="253"/>
      <c r="G171" s="253"/>
      <c r="H171" s="253"/>
      <c r="I171" s="253"/>
      <c r="J171" s="156"/>
      <c r="K171" s="126"/>
      <c r="L171" s="126"/>
      <c r="M171" s="157" t="str">
        <f>IF(ISBLANK(C171),"",IF('LISTA DE INVENTARIO'!$Q$22:$Q5694='LISTA DE INVENTARIO'!$O$9,SUMIFS('LISTA DE INVENTARIO'!$K$22:$K5694,'LISTA DE INVENTARIO'!$C$22:$C5694,C171,'LISTA DE INVENTARIO'!$Q$22:$Q5694,'LISTA DE INVENTARIO'!$O$9)-SUMIFS($L$22:$L5966,$C$22:$C5966,C171),SUMIFS('LISTA DE INVENTARIO'!$K$22:$K5694,'LISTA DE INVENTARIO'!$C$22:$C5694,C171,'LISTA DE INVENTARIO'!$Q$22:$Q5694,'LISTA DE INVENTARIO'!$O$9)-SUMIFS($L$22:$L5966,$C$22:$C5966,C171)))</f>
        <v/>
      </c>
      <c r="N171" s="157" t="str">
        <f t="shared" si="7"/>
        <v/>
      </c>
      <c r="O171" s="163"/>
      <c r="P171" s="159" t="str">
        <f t="shared" si="8"/>
        <v/>
      </c>
      <c r="Q171" s="159" t="str">
        <f>IF(ISBLANK(C171),"",SUMIFS($P$22:$P5969,$C$22:$C5969,C171)-SUMIFS('LISTA DE INVENTARIO'!$N$22:$N5696,'LISTA DE INVENTARIO'!$C$22:$C5696,C171))</f>
        <v/>
      </c>
      <c r="R171" s="160"/>
      <c r="S171" s="162" t="str">
        <f ca="1"/>
        <v/>
      </c>
      <c r="T171" s="182"/>
      <c r="U171" s="180"/>
    </row>
    <row r="172" spans="2:21" ht="20.149999999999999" customHeight="1">
      <c r="B172" s="125">
        <v>151</v>
      </c>
      <c r="C172" s="253"/>
      <c r="D172" s="253"/>
      <c r="E172" s="253"/>
      <c r="F172" s="253"/>
      <c r="G172" s="253"/>
      <c r="H172" s="253"/>
      <c r="I172" s="253"/>
      <c r="J172" s="156"/>
      <c r="K172" s="126"/>
      <c r="L172" s="126"/>
      <c r="M172" s="157" t="str">
        <f>IF(ISBLANK(C172),"",IF('LISTA DE INVENTARIO'!$Q$22:$Q5695='LISTA DE INVENTARIO'!$O$9,SUMIFS('LISTA DE INVENTARIO'!$K$22:$K5695,'LISTA DE INVENTARIO'!$C$22:$C5695,C172,'LISTA DE INVENTARIO'!$Q$22:$Q5695,'LISTA DE INVENTARIO'!$O$9)-SUMIFS($L$22:$L5967,$C$22:$C5967,C172),SUMIFS('LISTA DE INVENTARIO'!$K$22:$K5695,'LISTA DE INVENTARIO'!$C$22:$C5695,C172,'LISTA DE INVENTARIO'!$Q$22:$Q5695,'LISTA DE INVENTARIO'!$O$9)-SUMIFS($L$22:$L5967,$C$22:$C5967,C172)))</f>
        <v/>
      </c>
      <c r="N172" s="157" t="str">
        <f t="shared" si="7"/>
        <v/>
      </c>
      <c r="O172" s="163"/>
      <c r="P172" s="159" t="str">
        <f t="shared" si="8"/>
        <v/>
      </c>
      <c r="Q172" s="159" t="str">
        <f>IF(ISBLANK(C172),"",SUMIFS($P$22:$P5970,$C$22:$C5970,C172)-SUMIFS('LISTA DE INVENTARIO'!$N$22:$N5697,'LISTA DE INVENTARIO'!$C$22:$C5697,C172))</f>
        <v/>
      </c>
      <c r="R172" s="160"/>
      <c r="S172" s="162" t="str">
        <f ca="1"/>
        <v/>
      </c>
      <c r="T172" s="182"/>
      <c r="U172" s="180"/>
    </row>
    <row r="173" spans="2:21" ht="20.149999999999999" customHeight="1">
      <c r="B173" s="125">
        <v>152</v>
      </c>
      <c r="C173" s="253"/>
      <c r="D173" s="253"/>
      <c r="E173" s="253"/>
      <c r="F173" s="253"/>
      <c r="G173" s="253"/>
      <c r="H173" s="253"/>
      <c r="I173" s="253"/>
      <c r="J173" s="156"/>
      <c r="K173" s="126"/>
      <c r="L173" s="126"/>
      <c r="M173" s="157" t="str">
        <f>IF(ISBLANK(C173),"",IF('LISTA DE INVENTARIO'!$Q$22:$Q5696='LISTA DE INVENTARIO'!$O$9,SUMIFS('LISTA DE INVENTARIO'!$K$22:$K5696,'LISTA DE INVENTARIO'!$C$22:$C5696,C173,'LISTA DE INVENTARIO'!$Q$22:$Q5696,'LISTA DE INVENTARIO'!$O$9)-SUMIFS($L$22:$L5968,$C$22:$C5968,C173),SUMIFS('LISTA DE INVENTARIO'!$K$22:$K5696,'LISTA DE INVENTARIO'!$C$22:$C5696,C173,'LISTA DE INVENTARIO'!$Q$22:$Q5696,'LISTA DE INVENTARIO'!$O$9)-SUMIFS($L$22:$L5968,$C$22:$C5968,C173)))</f>
        <v/>
      </c>
      <c r="N173" s="157" t="str">
        <f t="shared" si="7"/>
        <v/>
      </c>
      <c r="O173" s="163"/>
      <c r="P173" s="159" t="str">
        <f t="shared" si="8"/>
        <v/>
      </c>
      <c r="Q173" s="159" t="str">
        <f>IF(ISBLANK(C173),"",SUMIFS($P$22:$P5971,$C$22:$C5971,C173)-SUMIFS('LISTA DE INVENTARIO'!$N$22:$N5698,'LISTA DE INVENTARIO'!$C$22:$C5698,C173))</f>
        <v/>
      </c>
      <c r="R173" s="160"/>
      <c r="S173" s="162" t="str">
        <f ca="1"/>
        <v/>
      </c>
      <c r="T173" s="182"/>
      <c r="U173" s="180"/>
    </row>
    <row r="174" spans="2:21" ht="20.149999999999999" customHeight="1">
      <c r="B174" s="125">
        <v>153</v>
      </c>
      <c r="C174" s="253"/>
      <c r="D174" s="253"/>
      <c r="E174" s="253"/>
      <c r="F174" s="253"/>
      <c r="G174" s="253"/>
      <c r="H174" s="253"/>
      <c r="I174" s="253"/>
      <c r="J174" s="156"/>
      <c r="K174" s="126"/>
      <c r="L174" s="126"/>
      <c r="M174" s="157" t="str">
        <f>IF(ISBLANK(C174),"",IF('LISTA DE INVENTARIO'!$Q$22:$Q5697='LISTA DE INVENTARIO'!$O$9,SUMIFS('LISTA DE INVENTARIO'!$K$22:$K5697,'LISTA DE INVENTARIO'!$C$22:$C5697,C174,'LISTA DE INVENTARIO'!$Q$22:$Q5697,'LISTA DE INVENTARIO'!$O$9)-SUMIFS($L$22:$L5969,$C$22:$C5969,C174),SUMIFS('LISTA DE INVENTARIO'!$K$22:$K5697,'LISTA DE INVENTARIO'!$C$22:$C5697,C174,'LISTA DE INVENTARIO'!$Q$22:$Q5697,'LISTA DE INVENTARIO'!$O$9)-SUMIFS($L$22:$L5969,$C$22:$C5969,C174)))</f>
        <v/>
      </c>
      <c r="N174" s="157" t="str">
        <f t="shared" si="7"/>
        <v/>
      </c>
      <c r="O174" s="163"/>
      <c r="P174" s="159" t="str">
        <f t="shared" si="8"/>
        <v/>
      </c>
      <c r="Q174" s="159" t="str">
        <f>IF(ISBLANK(C174),"",SUMIFS($P$22:$P5972,$C$22:$C5972,C174)-SUMIFS('LISTA DE INVENTARIO'!$N$22:$N5699,'LISTA DE INVENTARIO'!$C$22:$C5699,C174))</f>
        <v/>
      </c>
      <c r="R174" s="160"/>
      <c r="S174" s="162" t="str">
        <f ca="1"/>
        <v/>
      </c>
      <c r="T174" s="182"/>
      <c r="U174" s="180"/>
    </row>
    <row r="175" spans="2:21" ht="20.149999999999999" customHeight="1">
      <c r="B175" s="125">
        <v>154</v>
      </c>
      <c r="C175" s="253"/>
      <c r="D175" s="253"/>
      <c r="E175" s="253"/>
      <c r="F175" s="253"/>
      <c r="G175" s="253"/>
      <c r="H175" s="253"/>
      <c r="I175" s="253"/>
      <c r="J175" s="156"/>
      <c r="K175" s="126"/>
      <c r="L175" s="126"/>
      <c r="M175" s="157" t="str">
        <f>IF(ISBLANK(C175),"",IF('LISTA DE INVENTARIO'!$Q$22:$Q5698='LISTA DE INVENTARIO'!$O$9,SUMIFS('LISTA DE INVENTARIO'!$K$22:$K5698,'LISTA DE INVENTARIO'!$C$22:$C5698,C175,'LISTA DE INVENTARIO'!$Q$22:$Q5698,'LISTA DE INVENTARIO'!$O$9)-SUMIFS($L$22:$L5970,$C$22:$C5970,C175),SUMIFS('LISTA DE INVENTARIO'!$K$22:$K5698,'LISTA DE INVENTARIO'!$C$22:$C5698,C175,'LISTA DE INVENTARIO'!$Q$22:$Q5698,'LISTA DE INVENTARIO'!$O$9)-SUMIFS($L$22:$L5970,$C$22:$C5970,C175)))</f>
        <v/>
      </c>
      <c r="N175" s="157" t="str">
        <f t="shared" si="7"/>
        <v/>
      </c>
      <c r="O175" s="163"/>
      <c r="P175" s="159" t="str">
        <f t="shared" si="8"/>
        <v/>
      </c>
      <c r="Q175" s="159" t="str">
        <f>IF(ISBLANK(C175),"",SUMIFS($P$22:$P5973,$C$22:$C5973,C175)-SUMIFS('LISTA DE INVENTARIO'!$N$22:$N5700,'LISTA DE INVENTARIO'!$C$22:$C5700,C175))</f>
        <v/>
      </c>
      <c r="R175" s="160"/>
      <c r="S175" s="162" t="str">
        <f ca="1"/>
        <v/>
      </c>
      <c r="T175" s="182"/>
      <c r="U175" s="180"/>
    </row>
    <row r="176" spans="2:21" ht="20.149999999999999" customHeight="1">
      <c r="B176" s="125">
        <v>155</v>
      </c>
      <c r="C176" s="253"/>
      <c r="D176" s="253"/>
      <c r="E176" s="253"/>
      <c r="F176" s="253"/>
      <c r="G176" s="253"/>
      <c r="H176" s="253"/>
      <c r="I176" s="253"/>
      <c r="J176" s="156"/>
      <c r="K176" s="126"/>
      <c r="L176" s="126"/>
      <c r="M176" s="157" t="str">
        <f>IF(ISBLANK(C176),"",IF('LISTA DE INVENTARIO'!$Q$22:$Q5699='LISTA DE INVENTARIO'!$O$9,SUMIFS('LISTA DE INVENTARIO'!$K$22:$K5699,'LISTA DE INVENTARIO'!$C$22:$C5699,C176,'LISTA DE INVENTARIO'!$Q$22:$Q5699,'LISTA DE INVENTARIO'!$O$9)-SUMIFS($L$22:$L5971,$C$22:$C5971,C176),SUMIFS('LISTA DE INVENTARIO'!$K$22:$K5699,'LISTA DE INVENTARIO'!$C$22:$C5699,C176,'LISTA DE INVENTARIO'!$Q$22:$Q5699,'LISTA DE INVENTARIO'!$O$9)-SUMIFS($L$22:$L5971,$C$22:$C5971,C176)))</f>
        <v/>
      </c>
      <c r="N176" s="157" t="str">
        <f t="shared" si="7"/>
        <v/>
      </c>
      <c r="O176" s="163"/>
      <c r="P176" s="159" t="str">
        <f t="shared" si="8"/>
        <v/>
      </c>
      <c r="Q176" s="159" t="str">
        <f>IF(ISBLANK(C176),"",SUMIFS($P$22:$P5974,$C$22:$C5974,C176)-SUMIFS('LISTA DE INVENTARIO'!$N$22:$N5701,'LISTA DE INVENTARIO'!$C$22:$C5701,C176))</f>
        <v/>
      </c>
      <c r="R176" s="160"/>
      <c r="S176" s="162" t="str">
        <f ca="1"/>
        <v/>
      </c>
      <c r="T176" s="182"/>
      <c r="U176" s="180"/>
    </row>
    <row r="177" spans="2:21" ht="20.149999999999999" customHeight="1">
      <c r="B177" s="125">
        <v>156</v>
      </c>
      <c r="C177" s="253"/>
      <c r="D177" s="253"/>
      <c r="E177" s="253"/>
      <c r="F177" s="253"/>
      <c r="G177" s="253"/>
      <c r="H177" s="253"/>
      <c r="I177" s="253"/>
      <c r="J177" s="156"/>
      <c r="K177" s="126"/>
      <c r="L177" s="126"/>
      <c r="M177" s="157" t="str">
        <f>IF(ISBLANK(C177),"",IF('LISTA DE INVENTARIO'!$Q$22:$Q5700='LISTA DE INVENTARIO'!$O$9,SUMIFS('LISTA DE INVENTARIO'!$K$22:$K5700,'LISTA DE INVENTARIO'!$C$22:$C5700,C177,'LISTA DE INVENTARIO'!$Q$22:$Q5700,'LISTA DE INVENTARIO'!$O$9)-SUMIFS($L$22:$L5972,$C$22:$C5972,C177),SUMIFS('LISTA DE INVENTARIO'!$K$22:$K5700,'LISTA DE INVENTARIO'!$C$22:$C5700,C177,'LISTA DE INVENTARIO'!$Q$22:$Q5700,'LISTA DE INVENTARIO'!$O$9)-SUMIFS($L$22:$L5972,$C$22:$C5972,C177)))</f>
        <v/>
      </c>
      <c r="N177" s="157" t="str">
        <f t="shared" si="7"/>
        <v/>
      </c>
      <c r="O177" s="163"/>
      <c r="P177" s="159" t="str">
        <f t="shared" si="8"/>
        <v/>
      </c>
      <c r="Q177" s="159" t="str">
        <f>IF(ISBLANK(C177),"",SUMIFS($P$22:$P5975,$C$22:$C5975,C177)-SUMIFS('LISTA DE INVENTARIO'!$N$22:$N5702,'LISTA DE INVENTARIO'!$C$22:$C5702,C177))</f>
        <v/>
      </c>
      <c r="R177" s="160"/>
      <c r="S177" s="162" t="str">
        <f ca="1"/>
        <v/>
      </c>
      <c r="T177" s="182"/>
      <c r="U177" s="180"/>
    </row>
    <row r="178" spans="2:21" ht="20.149999999999999" customHeight="1">
      <c r="B178" s="125">
        <v>157</v>
      </c>
      <c r="C178" s="253"/>
      <c r="D178" s="253"/>
      <c r="E178" s="253"/>
      <c r="F178" s="253"/>
      <c r="G178" s="253"/>
      <c r="H178" s="253"/>
      <c r="I178" s="253"/>
      <c r="J178" s="156"/>
      <c r="K178" s="126"/>
      <c r="L178" s="126"/>
      <c r="M178" s="157" t="str">
        <f>IF(ISBLANK(C178),"",IF('LISTA DE INVENTARIO'!$Q$22:$Q5701='LISTA DE INVENTARIO'!$O$9,SUMIFS('LISTA DE INVENTARIO'!$K$22:$K5701,'LISTA DE INVENTARIO'!$C$22:$C5701,C178,'LISTA DE INVENTARIO'!$Q$22:$Q5701,'LISTA DE INVENTARIO'!$O$9)-SUMIFS($L$22:$L5973,$C$22:$C5973,C178),SUMIFS('LISTA DE INVENTARIO'!$K$22:$K5701,'LISTA DE INVENTARIO'!$C$22:$C5701,C178,'LISTA DE INVENTARIO'!$Q$22:$Q5701,'LISTA DE INVENTARIO'!$O$9)-SUMIFS($L$22:$L5973,$C$22:$C5973,C178)))</f>
        <v/>
      </c>
      <c r="N178" s="157" t="str">
        <f t="shared" si="7"/>
        <v/>
      </c>
      <c r="O178" s="163"/>
      <c r="P178" s="159" t="str">
        <f t="shared" si="8"/>
        <v/>
      </c>
      <c r="Q178" s="159" t="str">
        <f>IF(ISBLANK(C178),"",SUMIFS($P$22:$P5976,$C$22:$C5976,C178)-SUMIFS('LISTA DE INVENTARIO'!$N$22:$N5703,'LISTA DE INVENTARIO'!$C$22:$C5703,C178))</f>
        <v/>
      </c>
      <c r="R178" s="160"/>
      <c r="S178" s="162" t="str">
        <f ca="1"/>
        <v/>
      </c>
      <c r="T178" s="182"/>
      <c r="U178" s="180"/>
    </row>
    <row r="179" spans="2:21" ht="20.149999999999999" customHeight="1">
      <c r="B179" s="125">
        <v>158</v>
      </c>
      <c r="C179" s="253"/>
      <c r="D179" s="253"/>
      <c r="E179" s="253"/>
      <c r="F179" s="253"/>
      <c r="G179" s="253"/>
      <c r="H179" s="253"/>
      <c r="I179" s="253"/>
      <c r="J179" s="156"/>
      <c r="K179" s="126"/>
      <c r="L179" s="126"/>
      <c r="M179" s="157" t="str">
        <f>IF(ISBLANK(C179),"",IF('LISTA DE INVENTARIO'!$Q$22:$Q5702='LISTA DE INVENTARIO'!$O$9,SUMIFS('LISTA DE INVENTARIO'!$K$22:$K5702,'LISTA DE INVENTARIO'!$C$22:$C5702,C179,'LISTA DE INVENTARIO'!$Q$22:$Q5702,'LISTA DE INVENTARIO'!$O$9)-SUMIFS($L$22:$L5974,$C$22:$C5974,C179),SUMIFS('LISTA DE INVENTARIO'!$K$22:$K5702,'LISTA DE INVENTARIO'!$C$22:$C5702,C179,'LISTA DE INVENTARIO'!$Q$22:$Q5702,'LISTA DE INVENTARIO'!$O$9)-SUMIFS($L$22:$L5974,$C$22:$C5974,C179)))</f>
        <v/>
      </c>
      <c r="N179" s="157" t="str">
        <f t="shared" si="7"/>
        <v/>
      </c>
      <c r="O179" s="163"/>
      <c r="P179" s="159" t="str">
        <f t="shared" si="8"/>
        <v/>
      </c>
      <c r="Q179" s="159" t="str">
        <f>IF(ISBLANK(C179),"",SUMIFS($P$22:$P5977,$C$22:$C5977,C179)-SUMIFS('LISTA DE INVENTARIO'!$N$22:$N5704,'LISTA DE INVENTARIO'!$C$22:$C5704,C179))</f>
        <v/>
      </c>
      <c r="R179" s="160"/>
      <c r="S179" s="162" t="str">
        <f ca="1"/>
        <v/>
      </c>
      <c r="T179" s="182"/>
      <c r="U179" s="180"/>
    </row>
    <row r="180" spans="2:21" ht="20.149999999999999" customHeight="1">
      <c r="B180" s="125">
        <v>159</v>
      </c>
      <c r="C180" s="253"/>
      <c r="D180" s="253"/>
      <c r="E180" s="253"/>
      <c r="F180" s="253"/>
      <c r="G180" s="253"/>
      <c r="H180" s="253"/>
      <c r="I180" s="253"/>
      <c r="J180" s="156"/>
      <c r="K180" s="126"/>
      <c r="L180" s="126"/>
      <c r="M180" s="157" t="str">
        <f>IF(ISBLANK(C180),"",IF('LISTA DE INVENTARIO'!$Q$22:$Q5703='LISTA DE INVENTARIO'!$O$9,SUMIFS('LISTA DE INVENTARIO'!$K$22:$K5703,'LISTA DE INVENTARIO'!$C$22:$C5703,C180,'LISTA DE INVENTARIO'!$Q$22:$Q5703,'LISTA DE INVENTARIO'!$O$9)-SUMIFS($L$22:$L5975,$C$22:$C5975,C180),SUMIFS('LISTA DE INVENTARIO'!$K$22:$K5703,'LISTA DE INVENTARIO'!$C$22:$C5703,C180,'LISTA DE INVENTARIO'!$Q$22:$Q5703,'LISTA DE INVENTARIO'!$O$9)-SUMIFS($L$22:$L5975,$C$22:$C5975,C180)))</f>
        <v/>
      </c>
      <c r="N180" s="157" t="str">
        <f t="shared" si="7"/>
        <v/>
      </c>
      <c r="O180" s="163"/>
      <c r="P180" s="159" t="str">
        <f t="shared" si="8"/>
        <v/>
      </c>
      <c r="Q180" s="159" t="str">
        <f>IF(ISBLANK(C180),"",SUMIFS($P$22:$P5978,$C$22:$C5978,C180)-SUMIFS('LISTA DE INVENTARIO'!$N$22:$N5705,'LISTA DE INVENTARIO'!$C$22:$C5705,C180))</f>
        <v/>
      </c>
      <c r="R180" s="160"/>
      <c r="S180" s="162" t="str">
        <f ca="1"/>
        <v/>
      </c>
      <c r="T180" s="182"/>
      <c r="U180" s="180"/>
    </row>
    <row r="181" spans="2:21" ht="20.149999999999999" customHeight="1">
      <c r="B181" s="125">
        <v>160</v>
      </c>
      <c r="C181" s="253"/>
      <c r="D181" s="253"/>
      <c r="E181" s="253"/>
      <c r="F181" s="253"/>
      <c r="G181" s="253"/>
      <c r="H181" s="253"/>
      <c r="I181" s="253"/>
      <c r="J181" s="156"/>
      <c r="K181" s="126"/>
      <c r="L181" s="126"/>
      <c r="M181" s="157" t="str">
        <f>IF(ISBLANK(C181),"",IF('LISTA DE INVENTARIO'!$Q$22:$Q5704='LISTA DE INVENTARIO'!$O$9,SUMIFS('LISTA DE INVENTARIO'!$K$22:$K5704,'LISTA DE INVENTARIO'!$C$22:$C5704,C181,'LISTA DE INVENTARIO'!$Q$22:$Q5704,'LISTA DE INVENTARIO'!$O$9)-SUMIFS($L$22:$L5976,$C$22:$C5976,C181),SUMIFS('LISTA DE INVENTARIO'!$K$22:$K5704,'LISTA DE INVENTARIO'!$C$22:$C5704,C181,'LISTA DE INVENTARIO'!$Q$22:$Q5704,'LISTA DE INVENTARIO'!$O$9)-SUMIFS($L$22:$L5976,$C$22:$C5976,C181)))</f>
        <v/>
      </c>
      <c r="N181" s="157" t="str">
        <f t="shared" si="7"/>
        <v/>
      </c>
      <c r="O181" s="163"/>
      <c r="P181" s="159" t="str">
        <f t="shared" si="8"/>
        <v/>
      </c>
      <c r="Q181" s="159" t="str">
        <f>IF(ISBLANK(C181),"",SUMIFS($P$22:$P5979,$C$22:$C5979,C181)-SUMIFS('LISTA DE INVENTARIO'!$N$22:$N5706,'LISTA DE INVENTARIO'!$C$22:$C5706,C181))</f>
        <v/>
      </c>
      <c r="R181" s="160"/>
      <c r="S181" s="162" t="str">
        <f ca="1"/>
        <v/>
      </c>
      <c r="T181" s="182"/>
      <c r="U181" s="180"/>
    </row>
    <row r="182" spans="2:21" ht="20.149999999999999" customHeight="1">
      <c r="B182" s="125">
        <v>161</v>
      </c>
      <c r="C182" s="253"/>
      <c r="D182" s="253"/>
      <c r="E182" s="253"/>
      <c r="F182" s="253"/>
      <c r="G182" s="253"/>
      <c r="H182" s="253"/>
      <c r="I182" s="253"/>
      <c r="J182" s="156"/>
      <c r="K182" s="126"/>
      <c r="L182" s="126"/>
      <c r="M182" s="157" t="str">
        <f>IF(ISBLANK(C182),"",IF('LISTA DE INVENTARIO'!$Q$22:$Q5705='LISTA DE INVENTARIO'!$O$9,SUMIFS('LISTA DE INVENTARIO'!$K$22:$K5705,'LISTA DE INVENTARIO'!$C$22:$C5705,C182,'LISTA DE INVENTARIO'!$Q$22:$Q5705,'LISTA DE INVENTARIO'!$O$9)-SUMIFS($L$22:$L5977,$C$22:$C5977,C182),SUMIFS('LISTA DE INVENTARIO'!$K$22:$K5705,'LISTA DE INVENTARIO'!$C$22:$C5705,C182,'LISTA DE INVENTARIO'!$Q$22:$Q5705,'LISTA DE INVENTARIO'!$O$9)-SUMIFS($L$22:$L5977,$C$22:$C5977,C182)))</f>
        <v/>
      </c>
      <c r="N182" s="157" t="str">
        <f t="shared" si="7"/>
        <v/>
      </c>
      <c r="O182" s="163"/>
      <c r="P182" s="159" t="str">
        <f t="shared" si="8"/>
        <v/>
      </c>
      <c r="Q182" s="159" t="str">
        <f>IF(ISBLANK(C182),"",SUMIFS($P$22:$P5980,$C$22:$C5980,C182)-SUMIFS('LISTA DE INVENTARIO'!$N$22:$N5707,'LISTA DE INVENTARIO'!$C$22:$C5707,C182))</f>
        <v/>
      </c>
      <c r="R182" s="160"/>
      <c r="S182" s="162" t="str">
        <f ca="1"/>
        <v/>
      </c>
      <c r="T182" s="182"/>
      <c r="U182" s="180"/>
    </row>
    <row r="183" spans="2:21" ht="20.149999999999999" customHeight="1">
      <c r="B183" s="125">
        <v>162</v>
      </c>
      <c r="C183" s="253"/>
      <c r="D183" s="253"/>
      <c r="E183" s="253"/>
      <c r="F183" s="253"/>
      <c r="G183" s="253"/>
      <c r="H183" s="253"/>
      <c r="I183" s="253"/>
      <c r="J183" s="156"/>
      <c r="K183" s="126"/>
      <c r="L183" s="126"/>
      <c r="M183" s="157" t="str">
        <f>IF(ISBLANK(C183),"",IF('LISTA DE INVENTARIO'!$Q$22:$Q5706='LISTA DE INVENTARIO'!$O$9,SUMIFS('LISTA DE INVENTARIO'!$K$22:$K5706,'LISTA DE INVENTARIO'!$C$22:$C5706,C183,'LISTA DE INVENTARIO'!$Q$22:$Q5706,'LISTA DE INVENTARIO'!$O$9)-SUMIFS($L$22:$L5978,$C$22:$C5978,C183),SUMIFS('LISTA DE INVENTARIO'!$K$22:$K5706,'LISTA DE INVENTARIO'!$C$22:$C5706,C183,'LISTA DE INVENTARIO'!$Q$22:$Q5706,'LISTA DE INVENTARIO'!$O$9)-SUMIFS($L$22:$L5978,$C$22:$C5978,C183)))</f>
        <v/>
      </c>
      <c r="N183" s="157" t="str">
        <f t="shared" si="7"/>
        <v/>
      </c>
      <c r="O183" s="163"/>
      <c r="P183" s="159" t="str">
        <f t="shared" si="8"/>
        <v/>
      </c>
      <c r="Q183" s="159" t="str">
        <f>IF(ISBLANK(C183),"",SUMIFS($P$22:$P5981,$C$22:$C5981,C183)-SUMIFS('LISTA DE INVENTARIO'!$N$22:$N5708,'LISTA DE INVENTARIO'!$C$22:$C5708,C183))</f>
        <v/>
      </c>
      <c r="R183" s="160"/>
      <c r="S183" s="162" t="str">
        <f ca="1"/>
        <v/>
      </c>
      <c r="T183" s="182"/>
      <c r="U183" s="180"/>
    </row>
    <row r="184" spans="2:21" ht="20.149999999999999" customHeight="1">
      <c r="B184" s="125">
        <v>163</v>
      </c>
      <c r="C184" s="253"/>
      <c r="D184" s="253"/>
      <c r="E184" s="253"/>
      <c r="F184" s="253"/>
      <c r="G184" s="253"/>
      <c r="H184" s="253"/>
      <c r="I184" s="253"/>
      <c r="J184" s="156"/>
      <c r="K184" s="126"/>
      <c r="L184" s="126"/>
      <c r="M184" s="157" t="str">
        <f>IF(ISBLANK(C184),"",IF('LISTA DE INVENTARIO'!$Q$22:$Q5707='LISTA DE INVENTARIO'!$O$9,SUMIFS('LISTA DE INVENTARIO'!$K$22:$K5707,'LISTA DE INVENTARIO'!$C$22:$C5707,C184,'LISTA DE INVENTARIO'!$Q$22:$Q5707,'LISTA DE INVENTARIO'!$O$9)-SUMIFS($L$22:$L5979,$C$22:$C5979,C184),SUMIFS('LISTA DE INVENTARIO'!$K$22:$K5707,'LISTA DE INVENTARIO'!$C$22:$C5707,C184,'LISTA DE INVENTARIO'!$Q$22:$Q5707,'LISTA DE INVENTARIO'!$O$9)-SUMIFS($L$22:$L5979,$C$22:$C5979,C184)))</f>
        <v/>
      </c>
      <c r="N184" s="157" t="str">
        <f t="shared" si="7"/>
        <v/>
      </c>
      <c r="O184" s="163"/>
      <c r="P184" s="159" t="str">
        <f t="shared" si="8"/>
        <v/>
      </c>
      <c r="Q184" s="159" t="str">
        <f>IF(ISBLANK(C184),"",SUMIFS($P$22:$P5982,$C$22:$C5982,C184)-SUMIFS('LISTA DE INVENTARIO'!$N$22:$N5709,'LISTA DE INVENTARIO'!$C$22:$C5709,C184))</f>
        <v/>
      </c>
      <c r="R184" s="160"/>
      <c r="S184" s="162" t="str">
        <f ca="1"/>
        <v/>
      </c>
      <c r="T184" s="182"/>
      <c r="U184" s="180"/>
    </row>
    <row r="185" spans="2:21" ht="20.149999999999999" customHeight="1">
      <c r="B185" s="125">
        <v>164</v>
      </c>
      <c r="C185" s="253"/>
      <c r="D185" s="253"/>
      <c r="E185" s="253"/>
      <c r="F185" s="253"/>
      <c r="G185" s="253"/>
      <c r="H185" s="253"/>
      <c r="I185" s="253"/>
      <c r="J185" s="156"/>
      <c r="K185" s="126"/>
      <c r="L185" s="126"/>
      <c r="M185" s="157" t="str">
        <f>IF(ISBLANK(C185),"",IF('LISTA DE INVENTARIO'!$Q$22:$Q5708='LISTA DE INVENTARIO'!$O$9,SUMIFS('LISTA DE INVENTARIO'!$K$22:$K5708,'LISTA DE INVENTARIO'!$C$22:$C5708,C185,'LISTA DE INVENTARIO'!$Q$22:$Q5708,'LISTA DE INVENTARIO'!$O$9)-SUMIFS($L$22:$L5980,$C$22:$C5980,C185),SUMIFS('LISTA DE INVENTARIO'!$K$22:$K5708,'LISTA DE INVENTARIO'!$C$22:$C5708,C185,'LISTA DE INVENTARIO'!$Q$22:$Q5708,'LISTA DE INVENTARIO'!$O$9)-SUMIFS($L$22:$L5980,$C$22:$C5980,C185)))</f>
        <v/>
      </c>
      <c r="N185" s="157" t="str">
        <f t="shared" si="7"/>
        <v/>
      </c>
      <c r="O185" s="163"/>
      <c r="P185" s="159" t="str">
        <f t="shared" si="8"/>
        <v/>
      </c>
      <c r="Q185" s="159" t="str">
        <f>IF(ISBLANK(C185),"",SUMIFS($P$22:$P5983,$C$22:$C5983,C185)-SUMIFS('LISTA DE INVENTARIO'!$N$22:$N5710,'LISTA DE INVENTARIO'!$C$22:$C5710,C185))</f>
        <v/>
      </c>
      <c r="R185" s="160"/>
      <c r="S185" s="162" t="str">
        <f ca="1"/>
        <v/>
      </c>
      <c r="T185" s="182"/>
      <c r="U185" s="180"/>
    </row>
    <row r="186" spans="2:21" ht="20.149999999999999" customHeight="1">
      <c r="B186" s="125">
        <v>165</v>
      </c>
      <c r="C186" s="253"/>
      <c r="D186" s="253"/>
      <c r="E186" s="253"/>
      <c r="F186" s="253"/>
      <c r="G186" s="253"/>
      <c r="H186" s="253"/>
      <c r="I186" s="253"/>
      <c r="J186" s="156"/>
      <c r="K186" s="126"/>
      <c r="L186" s="126"/>
      <c r="M186" s="157" t="str">
        <f>IF(ISBLANK(C186),"",IF('LISTA DE INVENTARIO'!$Q$22:$Q5709='LISTA DE INVENTARIO'!$O$9,SUMIFS('LISTA DE INVENTARIO'!$K$22:$K5709,'LISTA DE INVENTARIO'!$C$22:$C5709,C186,'LISTA DE INVENTARIO'!$Q$22:$Q5709,'LISTA DE INVENTARIO'!$O$9)-SUMIFS($L$22:$L5981,$C$22:$C5981,C186),SUMIFS('LISTA DE INVENTARIO'!$K$22:$K5709,'LISTA DE INVENTARIO'!$C$22:$C5709,C186,'LISTA DE INVENTARIO'!$Q$22:$Q5709,'LISTA DE INVENTARIO'!$O$9)-SUMIFS($L$22:$L5981,$C$22:$C5981,C186)))</f>
        <v/>
      </c>
      <c r="N186" s="157" t="str">
        <f t="shared" si="7"/>
        <v/>
      </c>
      <c r="O186" s="163"/>
      <c r="P186" s="159" t="str">
        <f t="shared" si="8"/>
        <v/>
      </c>
      <c r="Q186" s="159" t="str">
        <f>IF(ISBLANK(C186),"",SUMIFS($P$22:$P5984,$C$22:$C5984,C186)-SUMIFS('LISTA DE INVENTARIO'!$N$22:$N5711,'LISTA DE INVENTARIO'!$C$22:$C5711,C186))</f>
        <v/>
      </c>
      <c r="R186" s="160"/>
      <c r="S186" s="162" t="str">
        <f ca="1"/>
        <v/>
      </c>
      <c r="T186" s="182"/>
      <c r="U186" s="180"/>
    </row>
    <row r="187" spans="2:21" ht="20.149999999999999" customHeight="1">
      <c r="B187" s="125">
        <v>166</v>
      </c>
      <c r="C187" s="253"/>
      <c r="D187" s="253"/>
      <c r="E187" s="253"/>
      <c r="F187" s="253"/>
      <c r="G187" s="253"/>
      <c r="H187" s="253"/>
      <c r="I187" s="253"/>
      <c r="J187" s="156"/>
      <c r="K187" s="126"/>
      <c r="L187" s="126"/>
      <c r="M187" s="157" t="str">
        <f>IF(ISBLANK(C187),"",IF('LISTA DE INVENTARIO'!$Q$22:$Q5710='LISTA DE INVENTARIO'!$O$9,SUMIFS('LISTA DE INVENTARIO'!$K$22:$K5710,'LISTA DE INVENTARIO'!$C$22:$C5710,C187,'LISTA DE INVENTARIO'!$Q$22:$Q5710,'LISTA DE INVENTARIO'!$O$9)-SUMIFS($L$22:$L5982,$C$22:$C5982,C187),SUMIFS('LISTA DE INVENTARIO'!$K$22:$K5710,'LISTA DE INVENTARIO'!$C$22:$C5710,C187,'LISTA DE INVENTARIO'!$Q$22:$Q5710,'LISTA DE INVENTARIO'!$O$9)-SUMIFS($L$22:$L5982,$C$22:$C5982,C187)))</f>
        <v/>
      </c>
      <c r="N187" s="157" t="str">
        <f t="shared" si="7"/>
        <v/>
      </c>
      <c r="O187" s="163"/>
      <c r="P187" s="159" t="str">
        <f t="shared" si="8"/>
        <v/>
      </c>
      <c r="Q187" s="159" t="str">
        <f>IF(ISBLANK(C187),"",SUMIFS($P$22:$P5985,$C$22:$C5985,C187)-SUMIFS('LISTA DE INVENTARIO'!$N$22:$N5712,'LISTA DE INVENTARIO'!$C$22:$C5712,C187))</f>
        <v/>
      </c>
      <c r="R187" s="160"/>
      <c r="S187" s="162" t="str">
        <f ca="1"/>
        <v/>
      </c>
      <c r="T187" s="182"/>
      <c r="U187" s="180"/>
    </row>
    <row r="188" spans="2:21" ht="20.149999999999999" customHeight="1">
      <c r="B188" s="125">
        <v>167</v>
      </c>
      <c r="C188" s="253"/>
      <c r="D188" s="253"/>
      <c r="E188" s="253"/>
      <c r="F188" s="253"/>
      <c r="G188" s="253"/>
      <c r="H188" s="253"/>
      <c r="I188" s="253"/>
      <c r="J188" s="156"/>
      <c r="K188" s="126"/>
      <c r="L188" s="126"/>
      <c r="M188" s="157" t="str">
        <f>IF(ISBLANK(C188),"",IF('LISTA DE INVENTARIO'!$Q$22:$Q5711='LISTA DE INVENTARIO'!$O$9,SUMIFS('LISTA DE INVENTARIO'!$K$22:$K5711,'LISTA DE INVENTARIO'!$C$22:$C5711,C188,'LISTA DE INVENTARIO'!$Q$22:$Q5711,'LISTA DE INVENTARIO'!$O$9)-SUMIFS($L$22:$L5983,$C$22:$C5983,C188),SUMIFS('LISTA DE INVENTARIO'!$K$22:$K5711,'LISTA DE INVENTARIO'!$C$22:$C5711,C188,'LISTA DE INVENTARIO'!$Q$22:$Q5711,'LISTA DE INVENTARIO'!$O$9)-SUMIFS($L$22:$L5983,$C$22:$C5983,C188)))</f>
        <v/>
      </c>
      <c r="N188" s="157" t="str">
        <f t="shared" si="7"/>
        <v/>
      </c>
      <c r="O188" s="163"/>
      <c r="P188" s="159" t="str">
        <f t="shared" si="8"/>
        <v/>
      </c>
      <c r="Q188" s="159" t="str">
        <f>IF(ISBLANK(C188),"",SUMIFS($P$22:$P5986,$C$22:$C5986,C188)-SUMIFS('LISTA DE INVENTARIO'!$N$22:$N5713,'LISTA DE INVENTARIO'!$C$22:$C5713,C188))</f>
        <v/>
      </c>
      <c r="R188" s="160"/>
      <c r="S188" s="162" t="str">
        <f ca="1"/>
        <v/>
      </c>
      <c r="T188" s="182"/>
      <c r="U188" s="180"/>
    </row>
    <row r="189" spans="2:21" ht="20.149999999999999" customHeight="1">
      <c r="B189" s="125">
        <v>168</v>
      </c>
      <c r="C189" s="253"/>
      <c r="D189" s="253"/>
      <c r="E189" s="253"/>
      <c r="F189" s="253"/>
      <c r="G189" s="253"/>
      <c r="H189" s="253"/>
      <c r="I189" s="253"/>
      <c r="J189" s="156"/>
      <c r="K189" s="126"/>
      <c r="L189" s="126"/>
      <c r="M189" s="157" t="str">
        <f>IF(ISBLANK(C189),"",IF('LISTA DE INVENTARIO'!$Q$22:$Q5712='LISTA DE INVENTARIO'!$O$9,SUMIFS('LISTA DE INVENTARIO'!$K$22:$K5712,'LISTA DE INVENTARIO'!$C$22:$C5712,C189,'LISTA DE INVENTARIO'!$Q$22:$Q5712,'LISTA DE INVENTARIO'!$O$9)-SUMIFS($L$22:$L5984,$C$22:$C5984,C189),SUMIFS('LISTA DE INVENTARIO'!$K$22:$K5712,'LISTA DE INVENTARIO'!$C$22:$C5712,C189,'LISTA DE INVENTARIO'!$Q$22:$Q5712,'LISTA DE INVENTARIO'!$O$9)-SUMIFS($L$22:$L5984,$C$22:$C5984,C189)))</f>
        <v/>
      </c>
      <c r="N189" s="157" t="str">
        <f t="shared" si="7"/>
        <v/>
      </c>
      <c r="O189" s="163"/>
      <c r="P189" s="159" t="str">
        <f t="shared" si="8"/>
        <v/>
      </c>
      <c r="Q189" s="159" t="str">
        <f>IF(ISBLANK(C189),"",SUMIFS($P$22:$P5987,$C$22:$C5987,C189)-SUMIFS('LISTA DE INVENTARIO'!$N$22:$N5714,'LISTA DE INVENTARIO'!$C$22:$C5714,C189))</f>
        <v/>
      </c>
      <c r="R189" s="160"/>
      <c r="S189" s="162" t="str">
        <f ca="1"/>
        <v/>
      </c>
      <c r="T189" s="182"/>
      <c r="U189" s="180"/>
    </row>
    <row r="190" spans="2:21" ht="20.149999999999999" customHeight="1">
      <c r="B190" s="125">
        <v>169</v>
      </c>
      <c r="C190" s="253"/>
      <c r="D190" s="253"/>
      <c r="E190" s="253"/>
      <c r="F190" s="253"/>
      <c r="G190" s="253"/>
      <c r="H190" s="253"/>
      <c r="I190" s="253"/>
      <c r="J190" s="156"/>
      <c r="K190" s="126"/>
      <c r="L190" s="126"/>
      <c r="M190" s="157" t="str">
        <f>IF(ISBLANK(C190),"",IF('LISTA DE INVENTARIO'!$Q$22:$Q5713='LISTA DE INVENTARIO'!$O$9,SUMIFS('LISTA DE INVENTARIO'!$K$22:$K5713,'LISTA DE INVENTARIO'!$C$22:$C5713,C190,'LISTA DE INVENTARIO'!$Q$22:$Q5713,'LISTA DE INVENTARIO'!$O$9)-SUMIFS($L$22:$L5985,$C$22:$C5985,C190),SUMIFS('LISTA DE INVENTARIO'!$K$22:$K5713,'LISTA DE INVENTARIO'!$C$22:$C5713,C190,'LISTA DE INVENTARIO'!$Q$22:$Q5713,'LISTA DE INVENTARIO'!$O$9)-SUMIFS($L$22:$L5985,$C$22:$C5985,C190)))</f>
        <v/>
      </c>
      <c r="N190" s="157" t="str">
        <f t="shared" si="7"/>
        <v/>
      </c>
      <c r="O190" s="163"/>
      <c r="P190" s="159" t="str">
        <f t="shared" si="8"/>
        <v/>
      </c>
      <c r="Q190" s="159" t="str">
        <f>IF(ISBLANK(C190),"",SUMIFS($P$22:$P5988,$C$22:$C5988,C190)-SUMIFS('LISTA DE INVENTARIO'!$N$22:$N5715,'LISTA DE INVENTARIO'!$C$22:$C5715,C190))</f>
        <v/>
      </c>
      <c r="R190" s="160"/>
      <c r="S190" s="162" t="str">
        <f ca="1"/>
        <v/>
      </c>
      <c r="T190" s="182"/>
      <c r="U190" s="180"/>
    </row>
    <row r="191" spans="2:21" ht="20.149999999999999" customHeight="1">
      <c r="B191" s="125">
        <v>170</v>
      </c>
      <c r="C191" s="253"/>
      <c r="D191" s="253"/>
      <c r="E191" s="253"/>
      <c r="F191" s="253"/>
      <c r="G191" s="253"/>
      <c r="H191" s="253"/>
      <c r="I191" s="253"/>
      <c r="J191" s="156"/>
      <c r="K191" s="126"/>
      <c r="L191" s="126"/>
      <c r="M191" s="157" t="str">
        <f>IF(ISBLANK(C191),"",IF('LISTA DE INVENTARIO'!$Q$22:$Q5714='LISTA DE INVENTARIO'!$O$9,SUMIFS('LISTA DE INVENTARIO'!$K$22:$K5714,'LISTA DE INVENTARIO'!$C$22:$C5714,C191,'LISTA DE INVENTARIO'!$Q$22:$Q5714,'LISTA DE INVENTARIO'!$O$9)-SUMIFS($L$22:$L5986,$C$22:$C5986,C191),SUMIFS('LISTA DE INVENTARIO'!$K$22:$K5714,'LISTA DE INVENTARIO'!$C$22:$C5714,C191,'LISTA DE INVENTARIO'!$Q$22:$Q5714,'LISTA DE INVENTARIO'!$O$9)-SUMIFS($L$22:$L5986,$C$22:$C5986,C191)))</f>
        <v/>
      </c>
      <c r="N191" s="157" t="str">
        <f t="shared" si="7"/>
        <v/>
      </c>
      <c r="O191" s="163"/>
      <c r="P191" s="159" t="str">
        <f t="shared" si="8"/>
        <v/>
      </c>
      <c r="Q191" s="159" t="str">
        <f>IF(ISBLANK(C191),"",SUMIFS($P$22:$P5989,$C$22:$C5989,C191)-SUMIFS('LISTA DE INVENTARIO'!$N$22:$N5716,'LISTA DE INVENTARIO'!$C$22:$C5716,C191))</f>
        <v/>
      </c>
      <c r="R191" s="160"/>
      <c r="S191" s="162" t="str">
        <f ca="1"/>
        <v/>
      </c>
      <c r="T191" s="182"/>
      <c r="U191" s="180"/>
    </row>
    <row r="192" spans="2:21" ht="20.149999999999999" customHeight="1">
      <c r="B192" s="125">
        <v>171</v>
      </c>
      <c r="C192" s="253"/>
      <c r="D192" s="253"/>
      <c r="E192" s="253"/>
      <c r="F192" s="253"/>
      <c r="G192" s="253"/>
      <c r="H192" s="253"/>
      <c r="I192" s="253"/>
      <c r="J192" s="156"/>
      <c r="K192" s="126"/>
      <c r="L192" s="126"/>
      <c r="M192" s="157" t="str">
        <f>IF(ISBLANK(C192),"",IF('LISTA DE INVENTARIO'!$Q$22:$Q5715='LISTA DE INVENTARIO'!$O$9,SUMIFS('LISTA DE INVENTARIO'!$K$22:$K5715,'LISTA DE INVENTARIO'!$C$22:$C5715,C192,'LISTA DE INVENTARIO'!$Q$22:$Q5715,'LISTA DE INVENTARIO'!$O$9)-SUMIFS($L$22:$L5987,$C$22:$C5987,C192),SUMIFS('LISTA DE INVENTARIO'!$K$22:$K5715,'LISTA DE INVENTARIO'!$C$22:$C5715,C192,'LISTA DE INVENTARIO'!$Q$22:$Q5715,'LISTA DE INVENTARIO'!$O$9)-SUMIFS($L$22:$L5987,$C$22:$C5987,C192)))</f>
        <v/>
      </c>
      <c r="N192" s="157" t="str">
        <f t="shared" si="7"/>
        <v/>
      </c>
      <c r="O192" s="163"/>
      <c r="P192" s="159" t="str">
        <f t="shared" si="8"/>
        <v/>
      </c>
      <c r="Q192" s="159" t="str">
        <f>IF(ISBLANK(C192),"",SUMIFS($P$22:$P5990,$C$22:$C5990,C192)-SUMIFS('LISTA DE INVENTARIO'!$N$22:$N5717,'LISTA DE INVENTARIO'!$C$22:$C5717,C192))</f>
        <v/>
      </c>
      <c r="R192" s="160"/>
      <c r="S192" s="162" t="str">
        <f ca="1"/>
        <v/>
      </c>
      <c r="T192" s="182"/>
      <c r="U192" s="180"/>
    </row>
    <row r="193" spans="2:21" ht="20.149999999999999" customHeight="1">
      <c r="B193" s="125">
        <v>172</v>
      </c>
      <c r="C193" s="253"/>
      <c r="D193" s="253"/>
      <c r="E193" s="253"/>
      <c r="F193" s="253"/>
      <c r="G193" s="253"/>
      <c r="H193" s="253"/>
      <c r="I193" s="253"/>
      <c r="J193" s="156"/>
      <c r="K193" s="126"/>
      <c r="L193" s="126"/>
      <c r="M193" s="157" t="str">
        <f>IF(ISBLANK(C193),"",IF('LISTA DE INVENTARIO'!$Q$22:$Q5716='LISTA DE INVENTARIO'!$O$9,SUMIFS('LISTA DE INVENTARIO'!$K$22:$K5716,'LISTA DE INVENTARIO'!$C$22:$C5716,C193,'LISTA DE INVENTARIO'!$Q$22:$Q5716,'LISTA DE INVENTARIO'!$O$9)-SUMIFS($L$22:$L5988,$C$22:$C5988,C193),SUMIFS('LISTA DE INVENTARIO'!$K$22:$K5716,'LISTA DE INVENTARIO'!$C$22:$C5716,C193,'LISTA DE INVENTARIO'!$Q$22:$Q5716,'LISTA DE INVENTARIO'!$O$9)-SUMIFS($L$22:$L5988,$C$22:$C5988,C193)))</f>
        <v/>
      </c>
      <c r="N193" s="157" t="str">
        <f t="shared" si="7"/>
        <v/>
      </c>
      <c r="O193" s="163"/>
      <c r="P193" s="159" t="str">
        <f t="shared" si="8"/>
        <v/>
      </c>
      <c r="Q193" s="159" t="str">
        <f>IF(ISBLANK(C193),"",SUMIFS($P$22:$P5991,$C$22:$C5991,C193)-SUMIFS('LISTA DE INVENTARIO'!$N$22:$N5718,'LISTA DE INVENTARIO'!$C$22:$C5718,C193))</f>
        <v/>
      </c>
      <c r="R193" s="160"/>
      <c r="S193" s="162" t="str">
        <f ca="1"/>
        <v/>
      </c>
      <c r="T193" s="182"/>
      <c r="U193" s="180"/>
    </row>
    <row r="194" spans="2:21" ht="20.149999999999999" customHeight="1">
      <c r="B194" s="125">
        <v>173</v>
      </c>
      <c r="C194" s="253"/>
      <c r="D194" s="253"/>
      <c r="E194" s="253"/>
      <c r="F194" s="253"/>
      <c r="G194" s="253"/>
      <c r="H194" s="253"/>
      <c r="I194" s="253"/>
      <c r="J194" s="156"/>
      <c r="K194" s="126"/>
      <c r="L194" s="126"/>
      <c r="M194" s="157" t="str">
        <f>IF(ISBLANK(C194),"",IF('LISTA DE INVENTARIO'!$Q$22:$Q5717='LISTA DE INVENTARIO'!$O$9,SUMIFS('LISTA DE INVENTARIO'!$K$22:$K5717,'LISTA DE INVENTARIO'!$C$22:$C5717,C194,'LISTA DE INVENTARIO'!$Q$22:$Q5717,'LISTA DE INVENTARIO'!$O$9)-SUMIFS($L$22:$L5989,$C$22:$C5989,C194),SUMIFS('LISTA DE INVENTARIO'!$K$22:$K5717,'LISTA DE INVENTARIO'!$C$22:$C5717,C194,'LISTA DE INVENTARIO'!$Q$22:$Q5717,'LISTA DE INVENTARIO'!$O$9)-SUMIFS($L$22:$L5989,$C$22:$C5989,C194)))</f>
        <v/>
      </c>
      <c r="N194" s="157" t="str">
        <f t="shared" si="7"/>
        <v/>
      </c>
      <c r="O194" s="163"/>
      <c r="P194" s="159" t="str">
        <f t="shared" si="8"/>
        <v/>
      </c>
      <c r="Q194" s="159" t="str">
        <f>IF(ISBLANK(C194),"",SUMIFS($P$22:$P5992,$C$22:$C5992,C194)-SUMIFS('LISTA DE INVENTARIO'!$N$22:$N5719,'LISTA DE INVENTARIO'!$C$22:$C5719,C194))</f>
        <v/>
      </c>
      <c r="R194" s="160"/>
      <c r="S194" s="162" t="str">
        <f ca="1"/>
        <v/>
      </c>
      <c r="T194" s="182"/>
      <c r="U194" s="180"/>
    </row>
    <row r="195" spans="2:21" ht="20.149999999999999" customHeight="1">
      <c r="B195" s="125">
        <v>174</v>
      </c>
      <c r="C195" s="253"/>
      <c r="D195" s="253"/>
      <c r="E195" s="253"/>
      <c r="F195" s="253"/>
      <c r="G195" s="253"/>
      <c r="H195" s="253"/>
      <c r="I195" s="253"/>
      <c r="J195" s="156"/>
      <c r="K195" s="126"/>
      <c r="L195" s="126"/>
      <c r="M195" s="157" t="str">
        <f>IF(ISBLANK(C195),"",IF('LISTA DE INVENTARIO'!$Q$22:$Q5718='LISTA DE INVENTARIO'!$O$9,SUMIFS('LISTA DE INVENTARIO'!$K$22:$K5718,'LISTA DE INVENTARIO'!$C$22:$C5718,C195,'LISTA DE INVENTARIO'!$Q$22:$Q5718,'LISTA DE INVENTARIO'!$O$9)-SUMIFS($L$22:$L5990,$C$22:$C5990,C195),SUMIFS('LISTA DE INVENTARIO'!$K$22:$K5718,'LISTA DE INVENTARIO'!$C$22:$C5718,C195,'LISTA DE INVENTARIO'!$Q$22:$Q5718,'LISTA DE INVENTARIO'!$O$9)-SUMIFS($L$22:$L5990,$C$22:$C5990,C195)))</f>
        <v/>
      </c>
      <c r="N195" s="157" t="str">
        <f t="shared" si="7"/>
        <v/>
      </c>
      <c r="O195" s="163"/>
      <c r="P195" s="159" t="str">
        <f t="shared" si="8"/>
        <v/>
      </c>
      <c r="Q195" s="159" t="str">
        <f>IF(ISBLANK(C195),"",SUMIFS($P$22:$P5993,$C$22:$C5993,C195)-SUMIFS('LISTA DE INVENTARIO'!$N$22:$N5720,'LISTA DE INVENTARIO'!$C$22:$C5720,C195))</f>
        <v/>
      </c>
      <c r="R195" s="160"/>
      <c r="S195" s="162" t="str">
        <f ca="1"/>
        <v/>
      </c>
      <c r="T195" s="182"/>
      <c r="U195" s="180"/>
    </row>
    <row r="196" spans="2:21" ht="20.149999999999999" customHeight="1">
      <c r="B196" s="125">
        <v>175</v>
      </c>
      <c r="C196" s="253"/>
      <c r="D196" s="253"/>
      <c r="E196" s="253"/>
      <c r="F196" s="253"/>
      <c r="G196" s="253"/>
      <c r="H196" s="253"/>
      <c r="I196" s="253"/>
      <c r="J196" s="156"/>
      <c r="K196" s="126"/>
      <c r="L196" s="126"/>
      <c r="M196" s="157" t="str">
        <f>IF(ISBLANK(C196),"",IF('LISTA DE INVENTARIO'!$Q$22:$Q5719='LISTA DE INVENTARIO'!$O$9,SUMIFS('LISTA DE INVENTARIO'!$K$22:$K5719,'LISTA DE INVENTARIO'!$C$22:$C5719,C196,'LISTA DE INVENTARIO'!$Q$22:$Q5719,'LISTA DE INVENTARIO'!$O$9)-SUMIFS($L$22:$L5991,$C$22:$C5991,C196),SUMIFS('LISTA DE INVENTARIO'!$K$22:$K5719,'LISTA DE INVENTARIO'!$C$22:$C5719,C196,'LISTA DE INVENTARIO'!$Q$22:$Q5719,'LISTA DE INVENTARIO'!$O$9)-SUMIFS($L$22:$L5991,$C$22:$C5991,C196)))</f>
        <v/>
      </c>
      <c r="N196" s="157" t="str">
        <f t="shared" si="7"/>
        <v/>
      </c>
      <c r="O196" s="163"/>
      <c r="P196" s="159" t="str">
        <f t="shared" si="8"/>
        <v/>
      </c>
      <c r="Q196" s="159" t="str">
        <f>IF(ISBLANK(C196),"",SUMIFS($P$22:$P5994,$C$22:$C5994,C196)-SUMIFS('LISTA DE INVENTARIO'!$N$22:$N5721,'LISTA DE INVENTARIO'!$C$22:$C5721,C196))</f>
        <v/>
      </c>
      <c r="R196" s="160"/>
      <c r="S196" s="162" t="str">
        <f ca="1"/>
        <v/>
      </c>
      <c r="T196" s="182"/>
      <c r="U196" s="180"/>
    </row>
    <row r="197" spans="2:21" ht="20.149999999999999" customHeight="1">
      <c r="B197" s="125">
        <v>176</v>
      </c>
      <c r="C197" s="253"/>
      <c r="D197" s="253"/>
      <c r="E197" s="253"/>
      <c r="F197" s="253"/>
      <c r="G197" s="253"/>
      <c r="H197" s="253"/>
      <c r="I197" s="253"/>
      <c r="J197" s="156"/>
      <c r="K197" s="126"/>
      <c r="L197" s="126"/>
      <c r="M197" s="157" t="str">
        <f>IF(ISBLANK(C197),"",IF('LISTA DE INVENTARIO'!$Q$22:$Q5720='LISTA DE INVENTARIO'!$O$9,SUMIFS('LISTA DE INVENTARIO'!$K$22:$K5720,'LISTA DE INVENTARIO'!$C$22:$C5720,C197,'LISTA DE INVENTARIO'!$Q$22:$Q5720,'LISTA DE INVENTARIO'!$O$9)-SUMIFS($L$22:$L5992,$C$22:$C5992,C197),SUMIFS('LISTA DE INVENTARIO'!$K$22:$K5720,'LISTA DE INVENTARIO'!$C$22:$C5720,C197,'LISTA DE INVENTARIO'!$Q$22:$Q5720,'LISTA DE INVENTARIO'!$O$9)-SUMIFS($L$22:$L5992,$C$22:$C5992,C197)))</f>
        <v/>
      </c>
      <c r="N197" s="157" t="str">
        <f t="shared" si="7"/>
        <v/>
      </c>
      <c r="O197" s="163"/>
      <c r="P197" s="159" t="str">
        <f t="shared" si="8"/>
        <v/>
      </c>
      <c r="Q197" s="159" t="str">
        <f>IF(ISBLANK(C197),"",SUMIFS($P$22:$P5995,$C$22:$C5995,C197)-SUMIFS('LISTA DE INVENTARIO'!$N$22:$N5722,'LISTA DE INVENTARIO'!$C$22:$C5722,C197))</f>
        <v/>
      </c>
      <c r="R197" s="160"/>
      <c r="S197" s="162" t="str">
        <f ca="1"/>
        <v/>
      </c>
      <c r="T197" s="182"/>
      <c r="U197" s="180"/>
    </row>
    <row r="198" spans="2:21" ht="20.149999999999999" customHeight="1">
      <c r="B198" s="125">
        <v>177</v>
      </c>
      <c r="C198" s="253"/>
      <c r="D198" s="253"/>
      <c r="E198" s="253"/>
      <c r="F198" s="253"/>
      <c r="G198" s="253"/>
      <c r="H198" s="253"/>
      <c r="I198" s="253"/>
      <c r="J198" s="156"/>
      <c r="K198" s="126"/>
      <c r="L198" s="126"/>
      <c r="M198" s="157" t="str">
        <f>IF(ISBLANK(C198),"",IF('LISTA DE INVENTARIO'!$Q$22:$Q5721='LISTA DE INVENTARIO'!$O$9,SUMIFS('LISTA DE INVENTARIO'!$K$22:$K5721,'LISTA DE INVENTARIO'!$C$22:$C5721,C198,'LISTA DE INVENTARIO'!$Q$22:$Q5721,'LISTA DE INVENTARIO'!$O$9)-SUMIFS($L$22:$L5993,$C$22:$C5993,C198),SUMIFS('LISTA DE INVENTARIO'!$K$22:$K5721,'LISTA DE INVENTARIO'!$C$22:$C5721,C198,'LISTA DE INVENTARIO'!$Q$22:$Q5721,'LISTA DE INVENTARIO'!$O$9)-SUMIFS($L$22:$L5993,$C$22:$C5993,C198)))</f>
        <v/>
      </c>
      <c r="N198" s="157" t="str">
        <f t="shared" si="7"/>
        <v/>
      </c>
      <c r="O198" s="163"/>
      <c r="P198" s="159" t="str">
        <f t="shared" si="8"/>
        <v/>
      </c>
      <c r="Q198" s="159" t="str">
        <f>IF(ISBLANK(C198),"",SUMIFS($P$22:$P5996,$C$22:$C5996,C198)-SUMIFS('LISTA DE INVENTARIO'!$N$22:$N5723,'LISTA DE INVENTARIO'!$C$22:$C5723,C198))</f>
        <v/>
      </c>
      <c r="R198" s="160"/>
      <c r="S198" s="162" t="str">
        <f ca="1"/>
        <v/>
      </c>
      <c r="T198" s="182"/>
      <c r="U198" s="180"/>
    </row>
    <row r="199" spans="2:21" ht="20.149999999999999" customHeight="1">
      <c r="B199" s="125">
        <v>178</v>
      </c>
      <c r="C199" s="253"/>
      <c r="D199" s="253"/>
      <c r="E199" s="253"/>
      <c r="F199" s="253"/>
      <c r="G199" s="253"/>
      <c r="H199" s="253"/>
      <c r="I199" s="253"/>
      <c r="J199" s="156"/>
      <c r="K199" s="126"/>
      <c r="L199" s="126"/>
      <c r="M199" s="157" t="str">
        <f>IF(ISBLANK(C199),"",IF('LISTA DE INVENTARIO'!$Q$22:$Q5722='LISTA DE INVENTARIO'!$O$9,SUMIFS('LISTA DE INVENTARIO'!$K$22:$K5722,'LISTA DE INVENTARIO'!$C$22:$C5722,C199,'LISTA DE INVENTARIO'!$Q$22:$Q5722,'LISTA DE INVENTARIO'!$O$9)-SUMIFS($L$22:$L5994,$C$22:$C5994,C199),SUMIFS('LISTA DE INVENTARIO'!$K$22:$K5722,'LISTA DE INVENTARIO'!$C$22:$C5722,C199,'LISTA DE INVENTARIO'!$Q$22:$Q5722,'LISTA DE INVENTARIO'!$O$9)-SUMIFS($L$22:$L5994,$C$22:$C5994,C199)))</f>
        <v/>
      </c>
      <c r="N199" s="157" t="str">
        <f t="shared" si="7"/>
        <v/>
      </c>
      <c r="O199" s="163"/>
      <c r="P199" s="159" t="str">
        <f t="shared" si="8"/>
        <v/>
      </c>
      <c r="Q199" s="159" t="str">
        <f>IF(ISBLANK(C199),"",SUMIFS($P$22:$P5997,$C$22:$C5997,C199)-SUMIFS('LISTA DE INVENTARIO'!$N$22:$N5724,'LISTA DE INVENTARIO'!$C$22:$C5724,C199))</f>
        <v/>
      </c>
      <c r="R199" s="160"/>
      <c r="S199" s="162" t="str">
        <f ca="1"/>
        <v/>
      </c>
      <c r="T199" s="182"/>
      <c r="U199" s="180"/>
    </row>
    <row r="200" spans="2:21" ht="20.149999999999999" customHeight="1">
      <c r="B200" s="125">
        <v>179</v>
      </c>
      <c r="C200" s="253"/>
      <c r="D200" s="253"/>
      <c r="E200" s="253"/>
      <c r="F200" s="253"/>
      <c r="G200" s="253"/>
      <c r="H200" s="253"/>
      <c r="I200" s="253"/>
      <c r="J200" s="156"/>
      <c r="K200" s="126"/>
      <c r="L200" s="126"/>
      <c r="M200" s="157" t="str">
        <f>IF(ISBLANK(C200),"",IF('LISTA DE INVENTARIO'!$Q$22:$Q5723='LISTA DE INVENTARIO'!$O$9,SUMIFS('LISTA DE INVENTARIO'!$K$22:$K5723,'LISTA DE INVENTARIO'!$C$22:$C5723,C200,'LISTA DE INVENTARIO'!$Q$22:$Q5723,'LISTA DE INVENTARIO'!$O$9)-SUMIFS($L$22:$L5995,$C$22:$C5995,C200),SUMIFS('LISTA DE INVENTARIO'!$K$22:$K5723,'LISTA DE INVENTARIO'!$C$22:$C5723,C200,'LISTA DE INVENTARIO'!$Q$22:$Q5723,'LISTA DE INVENTARIO'!$O$9)-SUMIFS($L$22:$L5995,$C$22:$C5995,C200)))</f>
        <v/>
      </c>
      <c r="N200" s="157" t="str">
        <f t="shared" si="7"/>
        <v/>
      </c>
      <c r="O200" s="163"/>
      <c r="P200" s="159" t="str">
        <f t="shared" si="8"/>
        <v/>
      </c>
      <c r="Q200" s="159" t="str">
        <f>IF(ISBLANK(C200),"",SUMIFS($P$22:$P5998,$C$22:$C5998,C200)-SUMIFS('LISTA DE INVENTARIO'!$N$22:$N5725,'LISTA DE INVENTARIO'!$C$22:$C5725,C200))</f>
        <v/>
      </c>
      <c r="R200" s="160"/>
      <c r="S200" s="162" t="str">
        <f ca="1"/>
        <v/>
      </c>
      <c r="T200" s="182"/>
      <c r="U200" s="180"/>
    </row>
    <row r="201" spans="2:21" ht="20.149999999999999" customHeight="1">
      <c r="B201" s="125">
        <v>180</v>
      </c>
      <c r="C201" s="253"/>
      <c r="D201" s="253"/>
      <c r="E201" s="253"/>
      <c r="F201" s="253"/>
      <c r="G201" s="253"/>
      <c r="H201" s="253"/>
      <c r="I201" s="253"/>
      <c r="J201" s="156"/>
      <c r="K201" s="126"/>
      <c r="L201" s="126"/>
      <c r="M201" s="157" t="str">
        <f>IF(ISBLANK(C201),"",IF('LISTA DE INVENTARIO'!$Q$22:$Q5724='LISTA DE INVENTARIO'!$O$9,SUMIFS('LISTA DE INVENTARIO'!$K$22:$K5724,'LISTA DE INVENTARIO'!$C$22:$C5724,C201,'LISTA DE INVENTARIO'!$Q$22:$Q5724,'LISTA DE INVENTARIO'!$O$9)-SUMIFS($L$22:$L5996,$C$22:$C5996,C201),SUMIFS('LISTA DE INVENTARIO'!$K$22:$K5724,'LISTA DE INVENTARIO'!$C$22:$C5724,C201,'LISTA DE INVENTARIO'!$Q$22:$Q5724,'LISTA DE INVENTARIO'!$O$9)-SUMIFS($L$22:$L5996,$C$22:$C5996,C201)))</f>
        <v/>
      </c>
      <c r="N201" s="157" t="str">
        <f t="shared" si="7"/>
        <v/>
      </c>
      <c r="O201" s="163"/>
      <c r="P201" s="159" t="str">
        <f t="shared" si="8"/>
        <v/>
      </c>
      <c r="Q201" s="159" t="str">
        <f>IF(ISBLANK(C201),"",SUMIFS($P$22:$P5999,$C$22:$C5999,C201)-SUMIFS('LISTA DE INVENTARIO'!$N$22:$N5726,'LISTA DE INVENTARIO'!$C$22:$C5726,C201))</f>
        <v/>
      </c>
      <c r="R201" s="160"/>
      <c r="S201" s="162" t="str">
        <f ca="1"/>
        <v/>
      </c>
      <c r="T201" s="182"/>
      <c r="U201" s="180"/>
    </row>
    <row r="202" spans="2:21" ht="20.149999999999999" customHeight="1">
      <c r="B202" s="125">
        <v>181</v>
      </c>
      <c r="C202" s="253"/>
      <c r="D202" s="253"/>
      <c r="E202" s="253"/>
      <c r="F202" s="253"/>
      <c r="G202" s="253"/>
      <c r="H202" s="253"/>
      <c r="I202" s="253"/>
      <c r="J202" s="156"/>
      <c r="K202" s="126"/>
      <c r="L202" s="126"/>
      <c r="M202" s="157" t="str">
        <f>IF(ISBLANK(C202),"",IF('LISTA DE INVENTARIO'!$Q$22:$Q5725='LISTA DE INVENTARIO'!$O$9,SUMIFS('LISTA DE INVENTARIO'!$K$22:$K5725,'LISTA DE INVENTARIO'!$C$22:$C5725,C202,'LISTA DE INVENTARIO'!$Q$22:$Q5725,'LISTA DE INVENTARIO'!$O$9)-SUMIFS($L$22:$L5997,$C$22:$C5997,C202),SUMIFS('LISTA DE INVENTARIO'!$K$22:$K5725,'LISTA DE INVENTARIO'!$C$22:$C5725,C202,'LISTA DE INVENTARIO'!$Q$22:$Q5725,'LISTA DE INVENTARIO'!$O$9)-SUMIFS($L$22:$L5997,$C$22:$C5997,C202)))</f>
        <v/>
      </c>
      <c r="N202" s="157" t="str">
        <f t="shared" si="7"/>
        <v/>
      </c>
      <c r="O202" s="163"/>
      <c r="P202" s="159" t="str">
        <f t="shared" si="8"/>
        <v/>
      </c>
      <c r="Q202" s="159" t="str">
        <f>IF(ISBLANK(C202),"",SUMIFS($P$22:$P6000,$C$22:$C6000,C202)-SUMIFS('LISTA DE INVENTARIO'!$N$22:$N5727,'LISTA DE INVENTARIO'!$C$22:$C5727,C202))</f>
        <v/>
      </c>
      <c r="R202" s="160"/>
      <c r="S202" s="162" t="str">
        <f ca="1"/>
        <v/>
      </c>
      <c r="T202" s="182"/>
      <c r="U202" s="180"/>
    </row>
    <row r="203" spans="2:21" ht="20.149999999999999" customHeight="1">
      <c r="B203" s="125">
        <v>182</v>
      </c>
      <c r="C203" s="253"/>
      <c r="D203" s="253"/>
      <c r="E203" s="253"/>
      <c r="F203" s="253"/>
      <c r="G203" s="253"/>
      <c r="H203" s="253"/>
      <c r="I203" s="253"/>
      <c r="J203" s="156"/>
      <c r="K203" s="126"/>
      <c r="L203" s="126"/>
      <c r="M203" s="157" t="str">
        <f>IF(ISBLANK(C203),"",IF('LISTA DE INVENTARIO'!$Q$22:$Q5726='LISTA DE INVENTARIO'!$O$9,SUMIFS('LISTA DE INVENTARIO'!$K$22:$K5726,'LISTA DE INVENTARIO'!$C$22:$C5726,C203,'LISTA DE INVENTARIO'!$Q$22:$Q5726,'LISTA DE INVENTARIO'!$O$9)-SUMIFS($L$22:$L5998,$C$22:$C5998,C203),SUMIFS('LISTA DE INVENTARIO'!$K$22:$K5726,'LISTA DE INVENTARIO'!$C$22:$C5726,C203,'LISTA DE INVENTARIO'!$Q$22:$Q5726,'LISTA DE INVENTARIO'!$O$9)-SUMIFS($L$22:$L5998,$C$22:$C5998,C203)))</f>
        <v/>
      </c>
      <c r="N203" s="157" t="str">
        <f t="shared" si="7"/>
        <v/>
      </c>
      <c r="O203" s="163"/>
      <c r="P203" s="159" t="str">
        <f t="shared" si="8"/>
        <v/>
      </c>
      <c r="Q203" s="159" t="str">
        <f>IF(ISBLANK(C203),"",SUMIFS($P$22:$P6001,$C$22:$C6001,C203)-SUMIFS('LISTA DE INVENTARIO'!$N$22:$N5728,'LISTA DE INVENTARIO'!$C$22:$C5728,C203))</f>
        <v/>
      </c>
      <c r="R203" s="160"/>
      <c r="S203" s="162" t="str">
        <f ca="1"/>
        <v/>
      </c>
      <c r="T203" s="182"/>
      <c r="U203" s="180"/>
    </row>
    <row r="204" spans="2:21" ht="20.149999999999999" customHeight="1">
      <c r="B204" s="125">
        <v>183</v>
      </c>
      <c r="C204" s="253"/>
      <c r="D204" s="253"/>
      <c r="E204" s="253"/>
      <c r="F204" s="253"/>
      <c r="G204" s="253"/>
      <c r="H204" s="253"/>
      <c r="I204" s="253"/>
      <c r="J204" s="156"/>
      <c r="K204" s="126"/>
      <c r="L204" s="126"/>
      <c r="M204" s="157" t="str">
        <f>IF(ISBLANK(C204),"",IF('LISTA DE INVENTARIO'!$Q$22:$Q5727='LISTA DE INVENTARIO'!$O$9,SUMIFS('LISTA DE INVENTARIO'!$K$22:$K5727,'LISTA DE INVENTARIO'!$C$22:$C5727,C204,'LISTA DE INVENTARIO'!$Q$22:$Q5727,'LISTA DE INVENTARIO'!$O$9)-SUMIFS($L$22:$L5999,$C$22:$C5999,C204),SUMIFS('LISTA DE INVENTARIO'!$K$22:$K5727,'LISTA DE INVENTARIO'!$C$22:$C5727,C204,'LISTA DE INVENTARIO'!$Q$22:$Q5727,'LISTA DE INVENTARIO'!$O$9)-SUMIFS($L$22:$L5999,$C$22:$C5999,C204)))</f>
        <v/>
      </c>
      <c r="N204" s="157" t="str">
        <f t="shared" si="7"/>
        <v/>
      </c>
      <c r="O204" s="163"/>
      <c r="P204" s="159" t="str">
        <f t="shared" si="8"/>
        <v/>
      </c>
      <c r="Q204" s="159" t="str">
        <f>IF(ISBLANK(C204),"",SUMIFS($P$22:$P6002,$C$22:$C6002,C204)-SUMIFS('LISTA DE INVENTARIO'!$N$22:$N5729,'LISTA DE INVENTARIO'!$C$22:$C5729,C204))</f>
        <v/>
      </c>
      <c r="R204" s="160"/>
      <c r="S204" s="162" t="str">
        <f ca="1"/>
        <v/>
      </c>
      <c r="T204" s="182"/>
      <c r="U204" s="180"/>
    </row>
    <row r="205" spans="2:21" ht="20.149999999999999" customHeight="1">
      <c r="B205" s="125">
        <v>184</v>
      </c>
      <c r="C205" s="253"/>
      <c r="D205" s="253"/>
      <c r="E205" s="253"/>
      <c r="F205" s="253"/>
      <c r="G205" s="253"/>
      <c r="H205" s="253"/>
      <c r="I205" s="253"/>
      <c r="J205" s="156"/>
      <c r="K205" s="126"/>
      <c r="L205" s="126"/>
      <c r="M205" s="157" t="str">
        <f>IF(ISBLANK(C205),"",IF('LISTA DE INVENTARIO'!$Q$22:$Q5728='LISTA DE INVENTARIO'!$O$9,SUMIFS('LISTA DE INVENTARIO'!$K$22:$K5728,'LISTA DE INVENTARIO'!$C$22:$C5728,C205,'LISTA DE INVENTARIO'!$Q$22:$Q5728,'LISTA DE INVENTARIO'!$O$9)-SUMIFS($L$22:$L6000,$C$22:$C6000,C205),SUMIFS('LISTA DE INVENTARIO'!$K$22:$K5728,'LISTA DE INVENTARIO'!$C$22:$C5728,C205,'LISTA DE INVENTARIO'!$Q$22:$Q5728,'LISTA DE INVENTARIO'!$O$9)-SUMIFS($L$22:$L6000,$C$22:$C6000,C205)))</f>
        <v/>
      </c>
      <c r="N205" s="157" t="str">
        <f t="shared" si="7"/>
        <v/>
      </c>
      <c r="O205" s="163"/>
      <c r="P205" s="159" t="str">
        <f t="shared" si="8"/>
        <v/>
      </c>
      <c r="Q205" s="159" t="str">
        <f>IF(ISBLANK(C205),"",SUMIFS($P$22:$P6003,$C$22:$C6003,C205)-SUMIFS('LISTA DE INVENTARIO'!$N$22:$N5730,'LISTA DE INVENTARIO'!$C$22:$C5730,C205))</f>
        <v/>
      </c>
      <c r="R205" s="160"/>
      <c r="S205" s="162" t="str">
        <f ca="1"/>
        <v/>
      </c>
      <c r="T205" s="182"/>
      <c r="U205" s="180"/>
    </row>
    <row r="206" spans="2:21" ht="20.149999999999999" customHeight="1">
      <c r="B206" s="125">
        <v>185</v>
      </c>
      <c r="C206" s="253"/>
      <c r="D206" s="253"/>
      <c r="E206" s="253"/>
      <c r="F206" s="253"/>
      <c r="G206" s="253"/>
      <c r="H206" s="253"/>
      <c r="I206" s="253"/>
      <c r="J206" s="156"/>
      <c r="K206" s="126"/>
      <c r="L206" s="126"/>
      <c r="M206" s="157" t="str">
        <f>IF(ISBLANK(C206),"",IF('LISTA DE INVENTARIO'!$Q$22:$Q5729='LISTA DE INVENTARIO'!$O$9,SUMIFS('LISTA DE INVENTARIO'!$K$22:$K5729,'LISTA DE INVENTARIO'!$C$22:$C5729,C206,'LISTA DE INVENTARIO'!$Q$22:$Q5729,'LISTA DE INVENTARIO'!$O$9)-SUMIFS($L$22:$L6001,$C$22:$C6001,C206),SUMIFS('LISTA DE INVENTARIO'!$K$22:$K5729,'LISTA DE INVENTARIO'!$C$22:$C5729,C206,'LISTA DE INVENTARIO'!$Q$22:$Q5729,'LISTA DE INVENTARIO'!$O$9)-SUMIFS($L$22:$L6001,$C$22:$C6001,C206)))</f>
        <v/>
      </c>
      <c r="N206" s="157" t="str">
        <f t="shared" si="7"/>
        <v/>
      </c>
      <c r="O206" s="163"/>
      <c r="P206" s="159" t="str">
        <f t="shared" si="8"/>
        <v/>
      </c>
      <c r="Q206" s="159" t="str">
        <f>IF(ISBLANK(C206),"",SUMIFS($P$22:$P6004,$C$22:$C6004,C206)-SUMIFS('LISTA DE INVENTARIO'!$N$22:$N5731,'LISTA DE INVENTARIO'!$C$22:$C5731,C206))</f>
        <v/>
      </c>
      <c r="R206" s="160"/>
      <c r="S206" s="162" t="str">
        <f ca="1"/>
        <v/>
      </c>
      <c r="T206" s="182"/>
      <c r="U206" s="180"/>
    </row>
    <row r="207" spans="2:21" ht="20.149999999999999" customHeight="1">
      <c r="B207" s="125">
        <v>186</v>
      </c>
      <c r="C207" s="253"/>
      <c r="D207" s="253"/>
      <c r="E207" s="253"/>
      <c r="F207" s="253"/>
      <c r="G207" s="253"/>
      <c r="H207" s="253"/>
      <c r="I207" s="253"/>
      <c r="J207" s="156"/>
      <c r="K207" s="126"/>
      <c r="L207" s="126"/>
      <c r="M207" s="157" t="str">
        <f>IF(ISBLANK(C207),"",IF('LISTA DE INVENTARIO'!$Q$22:$Q5730='LISTA DE INVENTARIO'!$O$9,SUMIFS('LISTA DE INVENTARIO'!$K$22:$K5730,'LISTA DE INVENTARIO'!$C$22:$C5730,C207,'LISTA DE INVENTARIO'!$Q$22:$Q5730,'LISTA DE INVENTARIO'!$O$9)-SUMIFS($L$22:$L6002,$C$22:$C6002,C207),SUMIFS('LISTA DE INVENTARIO'!$K$22:$K5730,'LISTA DE INVENTARIO'!$C$22:$C5730,C207,'LISTA DE INVENTARIO'!$Q$22:$Q5730,'LISTA DE INVENTARIO'!$O$9)-SUMIFS($L$22:$L6002,$C$22:$C6002,C207)))</f>
        <v/>
      </c>
      <c r="N207" s="157" t="str">
        <f t="shared" si="7"/>
        <v/>
      </c>
      <c r="O207" s="163"/>
      <c r="P207" s="159" t="str">
        <f t="shared" si="8"/>
        <v/>
      </c>
      <c r="Q207" s="159" t="str">
        <f>IF(ISBLANK(C207),"",SUMIFS($P$22:$P6005,$C$22:$C6005,C207)-SUMIFS('LISTA DE INVENTARIO'!$N$22:$N5732,'LISTA DE INVENTARIO'!$C$22:$C5732,C207))</f>
        <v/>
      </c>
      <c r="R207" s="160"/>
      <c r="S207" s="162" t="str">
        <f ca="1"/>
        <v/>
      </c>
      <c r="T207" s="182"/>
      <c r="U207" s="180"/>
    </row>
    <row r="208" spans="2:21" ht="20.149999999999999" customHeight="1">
      <c r="B208" s="125">
        <v>187</v>
      </c>
      <c r="C208" s="253"/>
      <c r="D208" s="253"/>
      <c r="E208" s="253"/>
      <c r="F208" s="253"/>
      <c r="G208" s="253"/>
      <c r="H208" s="253"/>
      <c r="I208" s="253"/>
      <c r="J208" s="156"/>
      <c r="K208" s="126"/>
      <c r="L208" s="126"/>
      <c r="M208" s="157" t="str">
        <f>IF(ISBLANK(C208),"",IF('LISTA DE INVENTARIO'!$Q$22:$Q5731='LISTA DE INVENTARIO'!$O$9,SUMIFS('LISTA DE INVENTARIO'!$K$22:$K5731,'LISTA DE INVENTARIO'!$C$22:$C5731,C208,'LISTA DE INVENTARIO'!$Q$22:$Q5731,'LISTA DE INVENTARIO'!$O$9)-SUMIFS($L$22:$L6003,$C$22:$C6003,C208),SUMIFS('LISTA DE INVENTARIO'!$K$22:$K5731,'LISTA DE INVENTARIO'!$C$22:$C5731,C208,'LISTA DE INVENTARIO'!$Q$22:$Q5731,'LISTA DE INVENTARIO'!$O$9)-SUMIFS($L$22:$L6003,$C$22:$C6003,C208)))</f>
        <v/>
      </c>
      <c r="N208" s="157" t="str">
        <f t="shared" si="7"/>
        <v/>
      </c>
      <c r="O208" s="163"/>
      <c r="P208" s="159" t="str">
        <f t="shared" si="8"/>
        <v/>
      </c>
      <c r="Q208" s="159" t="str">
        <f>IF(ISBLANK(C208),"",SUMIFS($P$22:$P6006,$C$22:$C6006,C208)-SUMIFS('LISTA DE INVENTARIO'!$N$22:$N5733,'LISTA DE INVENTARIO'!$C$22:$C5733,C208))</f>
        <v/>
      </c>
      <c r="R208" s="160"/>
      <c r="S208" s="162" t="str">
        <f ca="1"/>
        <v/>
      </c>
      <c r="T208" s="182"/>
      <c r="U208" s="180"/>
    </row>
    <row r="209" spans="2:21" ht="20.149999999999999" customHeight="1">
      <c r="B209" s="125">
        <v>188</v>
      </c>
      <c r="C209" s="253"/>
      <c r="D209" s="253"/>
      <c r="E209" s="253"/>
      <c r="F209" s="253"/>
      <c r="G209" s="253"/>
      <c r="H209" s="253"/>
      <c r="I209" s="253"/>
      <c r="J209" s="156"/>
      <c r="K209" s="126"/>
      <c r="L209" s="126"/>
      <c r="M209" s="157" t="str">
        <f>IF(ISBLANK(C209),"",IF('LISTA DE INVENTARIO'!$Q$22:$Q5732='LISTA DE INVENTARIO'!$O$9,SUMIFS('LISTA DE INVENTARIO'!$K$22:$K5732,'LISTA DE INVENTARIO'!$C$22:$C5732,C209,'LISTA DE INVENTARIO'!$Q$22:$Q5732,'LISTA DE INVENTARIO'!$O$9)-SUMIFS($L$22:$L6004,$C$22:$C6004,C209),SUMIFS('LISTA DE INVENTARIO'!$K$22:$K5732,'LISTA DE INVENTARIO'!$C$22:$C5732,C209,'LISTA DE INVENTARIO'!$Q$22:$Q5732,'LISTA DE INVENTARIO'!$O$9)-SUMIFS($L$22:$L6004,$C$22:$C6004,C209)))</f>
        <v/>
      </c>
      <c r="N209" s="157" t="str">
        <f t="shared" si="7"/>
        <v/>
      </c>
      <c r="O209" s="163"/>
      <c r="P209" s="159" t="str">
        <f t="shared" si="8"/>
        <v/>
      </c>
      <c r="Q209" s="159" t="str">
        <f>IF(ISBLANK(C209),"",SUMIFS($P$22:$P6007,$C$22:$C6007,C209)-SUMIFS('LISTA DE INVENTARIO'!$N$22:$N5734,'LISTA DE INVENTARIO'!$C$22:$C5734,C209))</f>
        <v/>
      </c>
      <c r="R209" s="160"/>
      <c r="S209" s="162" t="str">
        <f ca="1"/>
        <v/>
      </c>
      <c r="T209" s="182"/>
      <c r="U209" s="180"/>
    </row>
    <row r="210" spans="2:21" ht="20.149999999999999" customHeight="1">
      <c r="B210" s="125">
        <v>189</v>
      </c>
      <c r="C210" s="253"/>
      <c r="D210" s="253"/>
      <c r="E210" s="253"/>
      <c r="F210" s="253"/>
      <c r="G210" s="253"/>
      <c r="H210" s="253"/>
      <c r="I210" s="253"/>
      <c r="J210" s="156"/>
      <c r="K210" s="126"/>
      <c r="L210" s="126"/>
      <c r="M210" s="157" t="str">
        <f>IF(ISBLANK(C210),"",IF('LISTA DE INVENTARIO'!$Q$22:$Q5733='LISTA DE INVENTARIO'!$O$9,SUMIFS('LISTA DE INVENTARIO'!$K$22:$K5733,'LISTA DE INVENTARIO'!$C$22:$C5733,C210,'LISTA DE INVENTARIO'!$Q$22:$Q5733,'LISTA DE INVENTARIO'!$O$9)-SUMIFS($L$22:$L6005,$C$22:$C6005,C210),SUMIFS('LISTA DE INVENTARIO'!$K$22:$K5733,'LISTA DE INVENTARIO'!$C$22:$C5733,C210,'LISTA DE INVENTARIO'!$Q$22:$Q5733,'LISTA DE INVENTARIO'!$O$9)-SUMIFS($L$22:$L6005,$C$22:$C6005,C210)))</f>
        <v/>
      </c>
      <c r="N210" s="157" t="str">
        <f t="shared" si="7"/>
        <v/>
      </c>
      <c r="O210" s="163"/>
      <c r="P210" s="159" t="str">
        <f t="shared" si="8"/>
        <v/>
      </c>
      <c r="Q210" s="159" t="str">
        <f>IF(ISBLANK(C210),"",SUMIFS($P$22:$P6008,$C$22:$C6008,C210)-SUMIFS('LISTA DE INVENTARIO'!$N$22:$N5735,'LISTA DE INVENTARIO'!$C$22:$C5735,C210))</f>
        <v/>
      </c>
      <c r="R210" s="160"/>
      <c r="S210" s="162" t="str">
        <f ca="1"/>
        <v/>
      </c>
      <c r="T210" s="182"/>
      <c r="U210" s="180"/>
    </row>
    <row r="211" spans="2:21" ht="20.149999999999999" customHeight="1">
      <c r="B211" s="125">
        <v>190</v>
      </c>
      <c r="C211" s="253"/>
      <c r="D211" s="253"/>
      <c r="E211" s="253"/>
      <c r="F211" s="253"/>
      <c r="G211" s="253"/>
      <c r="H211" s="253"/>
      <c r="I211" s="253"/>
      <c r="J211" s="156"/>
      <c r="K211" s="126"/>
      <c r="L211" s="126"/>
      <c r="M211" s="157" t="str">
        <f>IF(ISBLANK(C211),"",IF('LISTA DE INVENTARIO'!$Q$22:$Q5734='LISTA DE INVENTARIO'!$O$9,SUMIFS('LISTA DE INVENTARIO'!$K$22:$K5734,'LISTA DE INVENTARIO'!$C$22:$C5734,C211,'LISTA DE INVENTARIO'!$Q$22:$Q5734,'LISTA DE INVENTARIO'!$O$9)-SUMIFS($L$22:$L6006,$C$22:$C6006,C211),SUMIFS('LISTA DE INVENTARIO'!$K$22:$K5734,'LISTA DE INVENTARIO'!$C$22:$C5734,C211,'LISTA DE INVENTARIO'!$Q$22:$Q5734,'LISTA DE INVENTARIO'!$O$9)-SUMIFS($L$22:$L6006,$C$22:$C6006,C211)))</f>
        <v/>
      </c>
      <c r="N211" s="157" t="str">
        <f t="shared" si="7"/>
        <v/>
      </c>
      <c r="O211" s="163"/>
      <c r="P211" s="159" t="str">
        <f t="shared" si="8"/>
        <v/>
      </c>
      <c r="Q211" s="159" t="str">
        <f>IF(ISBLANK(C211),"",SUMIFS($P$22:$P6009,$C$22:$C6009,C211)-SUMIFS('LISTA DE INVENTARIO'!$N$22:$N5736,'LISTA DE INVENTARIO'!$C$22:$C5736,C211))</f>
        <v/>
      </c>
      <c r="R211" s="160"/>
      <c r="S211" s="162" t="str">
        <f ca="1"/>
        <v/>
      </c>
      <c r="T211" s="182"/>
      <c r="U211" s="180"/>
    </row>
    <row r="212" spans="2:21" ht="20.149999999999999" customHeight="1">
      <c r="B212" s="125">
        <v>191</v>
      </c>
      <c r="C212" s="253"/>
      <c r="D212" s="253"/>
      <c r="E212" s="253"/>
      <c r="F212" s="253"/>
      <c r="G212" s="253"/>
      <c r="H212" s="253"/>
      <c r="I212" s="253"/>
      <c r="J212" s="156"/>
      <c r="K212" s="126"/>
      <c r="L212" s="126"/>
      <c r="M212" s="157" t="str">
        <f>IF(ISBLANK(C212),"",IF('LISTA DE INVENTARIO'!$Q$22:$Q5735='LISTA DE INVENTARIO'!$O$9,SUMIFS('LISTA DE INVENTARIO'!$K$22:$K5735,'LISTA DE INVENTARIO'!$C$22:$C5735,C212,'LISTA DE INVENTARIO'!$Q$22:$Q5735,'LISTA DE INVENTARIO'!$O$9)-SUMIFS($L$22:$L6007,$C$22:$C6007,C212),SUMIFS('LISTA DE INVENTARIO'!$K$22:$K5735,'LISTA DE INVENTARIO'!$C$22:$C5735,C212,'LISTA DE INVENTARIO'!$Q$22:$Q5735,'LISTA DE INVENTARIO'!$O$9)-SUMIFS($L$22:$L6007,$C$22:$C6007,C212)))</f>
        <v/>
      </c>
      <c r="N212" s="157" t="str">
        <f t="shared" si="7"/>
        <v/>
      </c>
      <c r="O212" s="163"/>
      <c r="P212" s="159" t="str">
        <f t="shared" si="8"/>
        <v/>
      </c>
      <c r="Q212" s="159" t="str">
        <f>IF(ISBLANK(C212),"",SUMIFS($P$22:$P6010,$C$22:$C6010,C212)-SUMIFS('LISTA DE INVENTARIO'!$N$22:$N5737,'LISTA DE INVENTARIO'!$C$22:$C5737,C212))</f>
        <v/>
      </c>
      <c r="R212" s="160"/>
      <c r="S212" s="162" t="str">
        <f ca="1"/>
        <v/>
      </c>
      <c r="T212" s="182"/>
      <c r="U212" s="180"/>
    </row>
    <row r="213" spans="2:21" ht="20.149999999999999" customHeight="1">
      <c r="B213" s="125">
        <v>192</v>
      </c>
      <c r="C213" s="253"/>
      <c r="D213" s="253"/>
      <c r="E213" s="253"/>
      <c r="F213" s="253"/>
      <c r="G213" s="253"/>
      <c r="H213" s="253"/>
      <c r="I213" s="253"/>
      <c r="J213" s="156"/>
      <c r="K213" s="126"/>
      <c r="L213" s="126"/>
      <c r="M213" s="157" t="str">
        <f>IF(ISBLANK(C213),"",IF('LISTA DE INVENTARIO'!$Q$22:$Q5736='LISTA DE INVENTARIO'!$O$9,SUMIFS('LISTA DE INVENTARIO'!$K$22:$K5736,'LISTA DE INVENTARIO'!$C$22:$C5736,C213,'LISTA DE INVENTARIO'!$Q$22:$Q5736,'LISTA DE INVENTARIO'!$O$9)-SUMIFS($L$22:$L6008,$C$22:$C6008,C213),SUMIFS('LISTA DE INVENTARIO'!$K$22:$K5736,'LISTA DE INVENTARIO'!$C$22:$C5736,C213,'LISTA DE INVENTARIO'!$Q$22:$Q5736,'LISTA DE INVENTARIO'!$O$9)-SUMIFS($L$22:$L6008,$C$22:$C6008,C213)))</f>
        <v/>
      </c>
      <c r="N213" s="157" t="str">
        <f t="shared" si="7"/>
        <v/>
      </c>
      <c r="O213" s="163"/>
      <c r="P213" s="159" t="str">
        <f t="shared" si="8"/>
        <v/>
      </c>
      <c r="Q213" s="159" t="str">
        <f>IF(ISBLANK(C213),"",SUMIFS($P$22:$P6011,$C$22:$C6011,C213)-SUMIFS('LISTA DE INVENTARIO'!$N$22:$N5738,'LISTA DE INVENTARIO'!$C$22:$C5738,C213))</f>
        <v/>
      </c>
      <c r="R213" s="160"/>
      <c r="S213" s="162" t="str">
        <f ca="1"/>
        <v/>
      </c>
      <c r="T213" s="182"/>
      <c r="U213" s="180"/>
    </row>
    <row r="214" spans="2:21" ht="20.149999999999999" customHeight="1">
      <c r="B214" s="125">
        <v>193</v>
      </c>
      <c r="C214" s="253"/>
      <c r="D214" s="253"/>
      <c r="E214" s="253"/>
      <c r="F214" s="253"/>
      <c r="G214" s="253"/>
      <c r="H214" s="253"/>
      <c r="I214" s="253"/>
      <c r="J214" s="156"/>
      <c r="K214" s="126"/>
      <c r="L214" s="126"/>
      <c r="M214" s="157" t="str">
        <f>IF(ISBLANK(C214),"",IF('LISTA DE INVENTARIO'!$Q$22:$Q5737='LISTA DE INVENTARIO'!$O$9,SUMIFS('LISTA DE INVENTARIO'!$K$22:$K5737,'LISTA DE INVENTARIO'!$C$22:$C5737,C214,'LISTA DE INVENTARIO'!$Q$22:$Q5737,'LISTA DE INVENTARIO'!$O$9)-SUMIFS($L$22:$L6009,$C$22:$C6009,C214),SUMIFS('LISTA DE INVENTARIO'!$K$22:$K5737,'LISTA DE INVENTARIO'!$C$22:$C5737,C214,'LISTA DE INVENTARIO'!$Q$22:$Q5737,'LISTA DE INVENTARIO'!$O$9)-SUMIFS($L$22:$L6009,$C$22:$C6009,C214)))</f>
        <v/>
      </c>
      <c r="N214" s="157" t="str">
        <f t="shared" si="7"/>
        <v/>
      </c>
      <c r="O214" s="163"/>
      <c r="P214" s="159" t="str">
        <f t="shared" si="8"/>
        <v/>
      </c>
      <c r="Q214" s="159" t="str">
        <f>IF(ISBLANK(C214),"",SUMIFS($P$22:$P6012,$C$22:$C6012,C214)-SUMIFS('LISTA DE INVENTARIO'!$N$22:$N5739,'LISTA DE INVENTARIO'!$C$22:$C5739,C214))</f>
        <v/>
      </c>
      <c r="R214" s="160"/>
      <c r="S214" s="162" t="str">
        <f ca="1"/>
        <v/>
      </c>
      <c r="T214" s="182"/>
      <c r="U214" s="180"/>
    </row>
    <row r="215" spans="2:21" ht="20.149999999999999" customHeight="1">
      <c r="B215" s="125">
        <v>194</v>
      </c>
      <c r="C215" s="253"/>
      <c r="D215" s="253"/>
      <c r="E215" s="253"/>
      <c r="F215" s="253"/>
      <c r="G215" s="253"/>
      <c r="H215" s="253"/>
      <c r="I215" s="253"/>
      <c r="J215" s="156"/>
      <c r="K215" s="126"/>
      <c r="L215" s="126"/>
      <c r="M215" s="157" t="str">
        <f>IF(ISBLANK(C215),"",IF('LISTA DE INVENTARIO'!$Q$22:$Q5738='LISTA DE INVENTARIO'!$O$9,SUMIFS('LISTA DE INVENTARIO'!$K$22:$K5738,'LISTA DE INVENTARIO'!$C$22:$C5738,C215,'LISTA DE INVENTARIO'!$Q$22:$Q5738,'LISTA DE INVENTARIO'!$O$9)-SUMIFS($L$22:$L6010,$C$22:$C6010,C215),SUMIFS('LISTA DE INVENTARIO'!$K$22:$K5738,'LISTA DE INVENTARIO'!$C$22:$C5738,C215,'LISTA DE INVENTARIO'!$Q$22:$Q5738,'LISTA DE INVENTARIO'!$O$9)-SUMIFS($L$22:$L6010,$C$22:$C6010,C215)))</f>
        <v/>
      </c>
      <c r="N215" s="157" t="str">
        <f t="shared" si="7"/>
        <v/>
      </c>
      <c r="O215" s="163"/>
      <c r="P215" s="159" t="str">
        <f t="shared" si="8"/>
        <v/>
      </c>
      <c r="Q215" s="159" t="str">
        <f>IF(ISBLANK(C215),"",SUMIFS($P$22:$P6013,$C$22:$C6013,C215)-SUMIFS('LISTA DE INVENTARIO'!$N$22:$N5740,'LISTA DE INVENTARIO'!$C$22:$C5740,C215))</f>
        <v/>
      </c>
      <c r="R215" s="160"/>
      <c r="S215" s="162" t="str">
        <f ca="1"/>
        <v/>
      </c>
      <c r="T215" s="182"/>
      <c r="U215" s="180"/>
    </row>
    <row r="216" spans="2:21" ht="20.149999999999999" customHeight="1">
      <c r="B216" s="125">
        <v>195</v>
      </c>
      <c r="C216" s="253"/>
      <c r="D216" s="253"/>
      <c r="E216" s="253"/>
      <c r="F216" s="253"/>
      <c r="G216" s="253"/>
      <c r="H216" s="253"/>
      <c r="I216" s="253"/>
      <c r="J216" s="156"/>
      <c r="K216" s="126"/>
      <c r="L216" s="126"/>
      <c r="M216" s="157" t="str">
        <f>IF(ISBLANK(C216),"",IF('LISTA DE INVENTARIO'!$Q$22:$Q5739='LISTA DE INVENTARIO'!$O$9,SUMIFS('LISTA DE INVENTARIO'!$K$22:$K5739,'LISTA DE INVENTARIO'!$C$22:$C5739,C216,'LISTA DE INVENTARIO'!$Q$22:$Q5739,'LISTA DE INVENTARIO'!$O$9)-SUMIFS($L$22:$L6011,$C$22:$C6011,C216),SUMIFS('LISTA DE INVENTARIO'!$K$22:$K5739,'LISTA DE INVENTARIO'!$C$22:$C5739,C216,'LISTA DE INVENTARIO'!$Q$22:$Q5739,'LISTA DE INVENTARIO'!$O$9)-SUMIFS($L$22:$L6011,$C$22:$C6011,C216)))</f>
        <v/>
      </c>
      <c r="N216" s="157" t="str">
        <f t="shared" si="7"/>
        <v/>
      </c>
      <c r="O216" s="163"/>
      <c r="P216" s="159" t="str">
        <f t="shared" si="8"/>
        <v/>
      </c>
      <c r="Q216" s="159" t="str">
        <f>IF(ISBLANK(C216),"",SUMIFS($P$22:$P6014,$C$22:$C6014,C216)-SUMIFS('LISTA DE INVENTARIO'!$N$22:$N5741,'LISTA DE INVENTARIO'!$C$22:$C5741,C216))</f>
        <v/>
      </c>
      <c r="R216" s="160"/>
      <c r="S216" s="162" t="str">
        <f ca="1"/>
        <v/>
      </c>
      <c r="T216" s="182"/>
      <c r="U216" s="180"/>
    </row>
    <row r="217" spans="2:21" ht="20.149999999999999" customHeight="1">
      <c r="B217" s="125">
        <v>196</v>
      </c>
      <c r="C217" s="253"/>
      <c r="D217" s="253"/>
      <c r="E217" s="253"/>
      <c r="F217" s="253"/>
      <c r="G217" s="253"/>
      <c r="H217" s="253"/>
      <c r="I217" s="253"/>
      <c r="J217" s="156"/>
      <c r="K217" s="126"/>
      <c r="L217" s="126"/>
      <c r="M217" s="157" t="str">
        <f>IF(ISBLANK(C217),"",IF('LISTA DE INVENTARIO'!$Q$22:$Q5740='LISTA DE INVENTARIO'!$O$9,SUMIFS('LISTA DE INVENTARIO'!$K$22:$K5740,'LISTA DE INVENTARIO'!$C$22:$C5740,C217,'LISTA DE INVENTARIO'!$Q$22:$Q5740,'LISTA DE INVENTARIO'!$O$9)-SUMIFS($L$22:$L6012,$C$22:$C6012,C217),SUMIFS('LISTA DE INVENTARIO'!$K$22:$K5740,'LISTA DE INVENTARIO'!$C$22:$C5740,C217,'LISTA DE INVENTARIO'!$Q$22:$Q5740,'LISTA DE INVENTARIO'!$O$9)-SUMIFS($L$22:$L6012,$C$22:$C6012,C217)))</f>
        <v/>
      </c>
      <c r="N217" s="157" t="str">
        <f t="shared" si="7"/>
        <v/>
      </c>
      <c r="O217" s="163"/>
      <c r="P217" s="159" t="str">
        <f t="shared" si="8"/>
        <v/>
      </c>
      <c r="Q217" s="159" t="str">
        <f>IF(ISBLANK(C217),"",SUMIFS($P$22:$P6015,$C$22:$C6015,C217)-SUMIFS('LISTA DE INVENTARIO'!$N$22:$N5742,'LISTA DE INVENTARIO'!$C$22:$C5742,C217))</f>
        <v/>
      </c>
      <c r="R217" s="160"/>
      <c r="S217" s="162" t="str">
        <f ca="1"/>
        <v/>
      </c>
      <c r="T217" s="182"/>
      <c r="U217" s="180"/>
    </row>
    <row r="218" spans="2:21" ht="20.149999999999999" customHeight="1">
      <c r="B218" s="125">
        <v>197</v>
      </c>
      <c r="C218" s="253"/>
      <c r="D218" s="253"/>
      <c r="E218" s="253"/>
      <c r="F218" s="253"/>
      <c r="G218" s="253"/>
      <c r="H218" s="253"/>
      <c r="I218" s="253"/>
      <c r="J218" s="156"/>
      <c r="K218" s="126"/>
      <c r="L218" s="126"/>
      <c r="M218" s="157" t="str">
        <f>IF(ISBLANK(C218),"",IF('LISTA DE INVENTARIO'!$Q$22:$Q5741='LISTA DE INVENTARIO'!$O$9,SUMIFS('LISTA DE INVENTARIO'!$K$22:$K5741,'LISTA DE INVENTARIO'!$C$22:$C5741,C218,'LISTA DE INVENTARIO'!$Q$22:$Q5741,'LISTA DE INVENTARIO'!$O$9)-SUMIFS($L$22:$L6013,$C$22:$C6013,C218),SUMIFS('LISTA DE INVENTARIO'!$K$22:$K5741,'LISTA DE INVENTARIO'!$C$22:$C5741,C218,'LISTA DE INVENTARIO'!$Q$22:$Q5741,'LISTA DE INVENTARIO'!$O$9)-SUMIFS($L$22:$L6013,$C$22:$C6013,C218)))</f>
        <v/>
      </c>
      <c r="N218" s="157" t="str">
        <f t="shared" si="7"/>
        <v/>
      </c>
      <c r="O218" s="163"/>
      <c r="P218" s="159" t="str">
        <f t="shared" si="8"/>
        <v/>
      </c>
      <c r="Q218" s="159" t="str">
        <f>IF(ISBLANK(C218),"",SUMIFS($P$22:$P6016,$C$22:$C6016,C218)-SUMIFS('LISTA DE INVENTARIO'!$N$22:$N5743,'LISTA DE INVENTARIO'!$C$22:$C5743,C218))</f>
        <v/>
      </c>
      <c r="R218" s="160"/>
      <c r="S218" s="162" t="str">
        <f ca="1"/>
        <v/>
      </c>
      <c r="T218" s="182"/>
      <c r="U218" s="180"/>
    </row>
    <row r="219" spans="2:21" ht="20.149999999999999" customHeight="1">
      <c r="B219" s="125">
        <v>198</v>
      </c>
      <c r="C219" s="253"/>
      <c r="D219" s="253"/>
      <c r="E219" s="253"/>
      <c r="F219" s="253"/>
      <c r="G219" s="253"/>
      <c r="H219" s="253"/>
      <c r="I219" s="253"/>
      <c r="J219" s="156"/>
      <c r="K219" s="126"/>
      <c r="L219" s="126"/>
      <c r="M219" s="157" t="str">
        <f>IF(ISBLANK(C219),"",IF('LISTA DE INVENTARIO'!$Q$22:$Q5742='LISTA DE INVENTARIO'!$O$9,SUMIFS('LISTA DE INVENTARIO'!$K$22:$K5742,'LISTA DE INVENTARIO'!$C$22:$C5742,C219,'LISTA DE INVENTARIO'!$Q$22:$Q5742,'LISTA DE INVENTARIO'!$O$9)-SUMIFS($L$22:$L6014,$C$22:$C6014,C219),SUMIFS('LISTA DE INVENTARIO'!$K$22:$K5742,'LISTA DE INVENTARIO'!$C$22:$C5742,C219,'LISTA DE INVENTARIO'!$Q$22:$Q5742,'LISTA DE INVENTARIO'!$O$9)-SUMIFS($L$22:$L6014,$C$22:$C6014,C219)))</f>
        <v/>
      </c>
      <c r="N219" s="157" t="str">
        <f t="shared" si="7"/>
        <v/>
      </c>
      <c r="O219" s="163"/>
      <c r="P219" s="159" t="str">
        <f t="shared" si="8"/>
        <v/>
      </c>
      <c r="Q219" s="159" t="str">
        <f>IF(ISBLANK(C219),"",SUMIFS($P$22:$P6017,$C$22:$C6017,C219)-SUMIFS('LISTA DE INVENTARIO'!$N$22:$N5744,'LISTA DE INVENTARIO'!$C$22:$C5744,C219))</f>
        <v/>
      </c>
      <c r="R219" s="160"/>
      <c r="S219" s="162" t="str">
        <f ca="1"/>
        <v/>
      </c>
      <c r="T219" s="182"/>
      <c r="U219" s="180"/>
    </row>
    <row r="220" spans="2:21" ht="20.149999999999999" customHeight="1">
      <c r="B220" s="125">
        <v>199</v>
      </c>
      <c r="C220" s="253"/>
      <c r="D220" s="253"/>
      <c r="E220" s="253"/>
      <c r="F220" s="253"/>
      <c r="G220" s="253"/>
      <c r="H220" s="253"/>
      <c r="I220" s="253"/>
      <c r="J220" s="156"/>
      <c r="K220" s="126"/>
      <c r="L220" s="126"/>
      <c r="M220" s="157" t="str">
        <f>IF(ISBLANK(C220),"",IF('LISTA DE INVENTARIO'!$Q$22:$Q5743='LISTA DE INVENTARIO'!$O$9,SUMIFS('LISTA DE INVENTARIO'!$K$22:$K5743,'LISTA DE INVENTARIO'!$C$22:$C5743,C220,'LISTA DE INVENTARIO'!$Q$22:$Q5743,'LISTA DE INVENTARIO'!$O$9)-SUMIFS($L$22:$L6015,$C$22:$C6015,C220),SUMIFS('LISTA DE INVENTARIO'!$K$22:$K5743,'LISTA DE INVENTARIO'!$C$22:$C5743,C220,'LISTA DE INVENTARIO'!$Q$22:$Q5743,'LISTA DE INVENTARIO'!$O$9)-SUMIFS($L$22:$L6015,$C$22:$C6015,C220)))</f>
        <v/>
      </c>
      <c r="N220" s="157" t="str">
        <f t="shared" si="7"/>
        <v/>
      </c>
      <c r="O220" s="163"/>
      <c r="P220" s="159" t="str">
        <f t="shared" si="8"/>
        <v/>
      </c>
      <c r="Q220" s="159" t="str">
        <f>IF(ISBLANK(C220),"",SUMIFS($P$22:$P6018,$C$22:$C6018,C220)-SUMIFS('LISTA DE INVENTARIO'!$N$22:$N5745,'LISTA DE INVENTARIO'!$C$22:$C5745,C220))</f>
        <v/>
      </c>
      <c r="R220" s="160"/>
      <c r="S220" s="162" t="str">
        <f ca="1"/>
        <v/>
      </c>
      <c r="T220" s="182"/>
      <c r="U220" s="180"/>
    </row>
    <row r="221" spans="2:21" ht="20.149999999999999" customHeight="1">
      <c r="B221" s="125">
        <v>200</v>
      </c>
      <c r="C221" s="253"/>
      <c r="D221" s="253"/>
      <c r="E221" s="253"/>
      <c r="F221" s="253"/>
      <c r="G221" s="253"/>
      <c r="H221" s="253"/>
      <c r="I221" s="253"/>
      <c r="J221" s="156"/>
      <c r="K221" s="126"/>
      <c r="L221" s="126"/>
      <c r="M221" s="157" t="str">
        <f>IF(ISBLANK(C221),"",IF('LISTA DE INVENTARIO'!$Q$22:$Q5744='LISTA DE INVENTARIO'!$O$9,SUMIFS('LISTA DE INVENTARIO'!$K$22:$K5744,'LISTA DE INVENTARIO'!$C$22:$C5744,C221,'LISTA DE INVENTARIO'!$Q$22:$Q5744,'LISTA DE INVENTARIO'!$O$9)-SUMIFS($L$22:$L6016,$C$22:$C6016,C221),SUMIFS('LISTA DE INVENTARIO'!$K$22:$K5744,'LISTA DE INVENTARIO'!$C$22:$C5744,C221,'LISTA DE INVENTARIO'!$Q$22:$Q5744,'LISTA DE INVENTARIO'!$O$9)-SUMIFS($L$22:$L6016,$C$22:$C6016,C221)))</f>
        <v/>
      </c>
      <c r="N221" s="157" t="str">
        <f t="shared" si="7"/>
        <v/>
      </c>
      <c r="O221" s="163"/>
      <c r="P221" s="159" t="str">
        <f t="shared" si="8"/>
        <v/>
      </c>
      <c r="Q221" s="159" t="str">
        <f>IF(ISBLANK(C221),"",SUMIFS($P$22:$P6019,$C$22:$C6019,C221)-SUMIFS('LISTA DE INVENTARIO'!$N$22:$N5746,'LISTA DE INVENTARIO'!$C$22:$C5746,C221))</f>
        <v/>
      </c>
      <c r="R221" s="160"/>
      <c r="S221" s="162" t="str">
        <f ca="1"/>
        <v/>
      </c>
      <c r="T221" s="182"/>
      <c r="U221" s="180"/>
    </row>
    <row r="222" spans="2:21" ht="20.149999999999999" customHeight="1">
      <c r="B222" s="125">
        <v>201</v>
      </c>
      <c r="C222" s="253"/>
      <c r="D222" s="253"/>
      <c r="E222" s="253"/>
      <c r="F222" s="253"/>
      <c r="G222" s="253"/>
      <c r="H222" s="253"/>
      <c r="I222" s="253"/>
      <c r="J222" s="156"/>
      <c r="K222" s="126"/>
      <c r="L222" s="126"/>
      <c r="M222" s="157" t="str">
        <f>IF(ISBLANK(C222),"",IF('LISTA DE INVENTARIO'!$Q$22:$Q5745='LISTA DE INVENTARIO'!$O$9,SUMIFS('LISTA DE INVENTARIO'!$K$22:$K5745,'LISTA DE INVENTARIO'!$C$22:$C5745,C222,'LISTA DE INVENTARIO'!$Q$22:$Q5745,'LISTA DE INVENTARIO'!$O$9)-SUMIFS($L$22:$L6017,$C$22:$C6017,C222),SUMIFS('LISTA DE INVENTARIO'!$K$22:$K5745,'LISTA DE INVENTARIO'!$C$22:$C5745,C222,'LISTA DE INVENTARIO'!$Q$22:$Q5745,'LISTA DE INVENTARIO'!$O$9)-SUMIFS($L$22:$L6017,$C$22:$C6017,C222)))</f>
        <v/>
      </c>
      <c r="N222" s="157" t="str">
        <f t="shared" si="7"/>
        <v/>
      </c>
      <c r="O222" s="163"/>
      <c r="P222" s="159" t="str">
        <f t="shared" si="8"/>
        <v/>
      </c>
      <c r="Q222" s="159" t="str">
        <f>IF(ISBLANK(C222),"",SUMIFS($P$22:$P6020,$C$22:$C6020,C222)-SUMIFS('LISTA DE INVENTARIO'!$N$22:$N5747,'LISTA DE INVENTARIO'!$C$22:$C5747,C222))</f>
        <v/>
      </c>
      <c r="R222" s="160"/>
      <c r="S222" s="162" t="str">
        <f ca="1"/>
        <v/>
      </c>
      <c r="T222" s="182"/>
      <c r="U222" s="180"/>
    </row>
    <row r="223" spans="2:21" ht="20.149999999999999" customHeight="1">
      <c r="B223" s="125">
        <v>202</v>
      </c>
      <c r="C223" s="253"/>
      <c r="D223" s="253"/>
      <c r="E223" s="253"/>
      <c r="F223" s="253"/>
      <c r="G223" s="253"/>
      <c r="H223" s="253"/>
      <c r="I223" s="253"/>
      <c r="J223" s="156"/>
      <c r="K223" s="126"/>
      <c r="L223" s="126"/>
      <c r="M223" s="157" t="str">
        <f>IF(ISBLANK(C223),"",IF('LISTA DE INVENTARIO'!$Q$22:$Q5746='LISTA DE INVENTARIO'!$O$9,SUMIFS('LISTA DE INVENTARIO'!$K$22:$K5746,'LISTA DE INVENTARIO'!$C$22:$C5746,C223,'LISTA DE INVENTARIO'!$Q$22:$Q5746,'LISTA DE INVENTARIO'!$O$9)-SUMIFS($L$22:$L6018,$C$22:$C6018,C223),SUMIFS('LISTA DE INVENTARIO'!$K$22:$K5746,'LISTA DE INVENTARIO'!$C$22:$C5746,C223,'LISTA DE INVENTARIO'!$Q$22:$Q5746,'LISTA DE INVENTARIO'!$O$9)-SUMIFS($L$22:$L6018,$C$22:$C6018,C223)))</f>
        <v/>
      </c>
      <c r="N223" s="157" t="str">
        <f t="shared" si="7"/>
        <v/>
      </c>
      <c r="O223" s="163"/>
      <c r="P223" s="159" t="str">
        <f t="shared" si="8"/>
        <v/>
      </c>
      <c r="Q223" s="159" t="str">
        <f>IF(ISBLANK(C223),"",SUMIFS($P$22:$P6021,$C$22:$C6021,C223)-SUMIFS('LISTA DE INVENTARIO'!$N$22:$N5748,'LISTA DE INVENTARIO'!$C$22:$C5748,C223))</f>
        <v/>
      </c>
      <c r="R223" s="160"/>
      <c r="S223" s="162" t="str">
        <f ca="1"/>
        <v/>
      </c>
      <c r="T223" s="182"/>
      <c r="U223" s="180"/>
    </row>
    <row r="224" spans="2:21" ht="20.149999999999999" customHeight="1">
      <c r="B224" s="125">
        <v>203</v>
      </c>
      <c r="C224" s="253"/>
      <c r="D224" s="253"/>
      <c r="E224" s="253"/>
      <c r="F224" s="253"/>
      <c r="G224" s="253"/>
      <c r="H224" s="253"/>
      <c r="I224" s="253"/>
      <c r="J224" s="156"/>
      <c r="K224" s="126"/>
      <c r="L224" s="126"/>
      <c r="M224" s="157" t="str">
        <f>IF(ISBLANK(C224),"",IF('LISTA DE INVENTARIO'!$Q$22:$Q5747='LISTA DE INVENTARIO'!$O$9,SUMIFS('LISTA DE INVENTARIO'!$K$22:$K5747,'LISTA DE INVENTARIO'!$C$22:$C5747,C224,'LISTA DE INVENTARIO'!$Q$22:$Q5747,'LISTA DE INVENTARIO'!$O$9)-SUMIFS($L$22:$L6019,$C$22:$C6019,C224),SUMIFS('LISTA DE INVENTARIO'!$K$22:$K5747,'LISTA DE INVENTARIO'!$C$22:$C5747,C224,'LISTA DE INVENTARIO'!$Q$22:$Q5747,'LISTA DE INVENTARIO'!$O$9)-SUMIFS($L$22:$L6019,$C$22:$C6019,C224)))</f>
        <v/>
      </c>
      <c r="N224" s="157" t="str">
        <f t="shared" si="7"/>
        <v/>
      </c>
      <c r="O224" s="163"/>
      <c r="P224" s="159" t="str">
        <f t="shared" si="8"/>
        <v/>
      </c>
      <c r="Q224" s="159" t="str">
        <f>IF(ISBLANK(C224),"",SUMIFS($P$22:$P6022,$C$22:$C6022,C224)-SUMIFS('LISTA DE INVENTARIO'!$N$22:$N5749,'LISTA DE INVENTARIO'!$C$22:$C5749,C224))</f>
        <v/>
      </c>
      <c r="R224" s="160"/>
      <c r="S224" s="162" t="str">
        <f ca="1"/>
        <v/>
      </c>
      <c r="T224" s="182"/>
      <c r="U224" s="180"/>
    </row>
    <row r="225" spans="2:21" ht="20.149999999999999" customHeight="1">
      <c r="B225" s="125">
        <v>204</v>
      </c>
      <c r="C225" s="253"/>
      <c r="D225" s="253"/>
      <c r="E225" s="253"/>
      <c r="F225" s="253"/>
      <c r="G225" s="253"/>
      <c r="H225" s="253"/>
      <c r="I225" s="253"/>
      <c r="J225" s="156"/>
      <c r="K225" s="126"/>
      <c r="L225" s="126"/>
      <c r="M225" s="157" t="str">
        <f>IF(ISBLANK(C225),"",IF('LISTA DE INVENTARIO'!$Q$22:$Q5748='LISTA DE INVENTARIO'!$O$9,SUMIFS('LISTA DE INVENTARIO'!$K$22:$K5748,'LISTA DE INVENTARIO'!$C$22:$C5748,C225,'LISTA DE INVENTARIO'!$Q$22:$Q5748,'LISTA DE INVENTARIO'!$O$9)-SUMIFS($L$22:$L6020,$C$22:$C6020,C225),SUMIFS('LISTA DE INVENTARIO'!$K$22:$K5748,'LISTA DE INVENTARIO'!$C$22:$C5748,C225,'LISTA DE INVENTARIO'!$Q$22:$Q5748,'LISTA DE INVENTARIO'!$O$9)-SUMIFS($L$22:$L6020,$C$22:$C6020,C225)))</f>
        <v/>
      </c>
      <c r="N225" s="157" t="str">
        <f t="shared" si="7"/>
        <v/>
      </c>
      <c r="O225" s="163"/>
      <c r="P225" s="159" t="str">
        <f t="shared" si="8"/>
        <v/>
      </c>
      <c r="Q225" s="159" t="str">
        <f>IF(ISBLANK(C225),"",SUMIFS($P$22:$P6023,$C$22:$C6023,C225)-SUMIFS('LISTA DE INVENTARIO'!$N$22:$N5750,'LISTA DE INVENTARIO'!$C$22:$C5750,C225))</f>
        <v/>
      </c>
      <c r="R225" s="160"/>
      <c r="S225" s="162" t="str">
        <f ca="1"/>
        <v/>
      </c>
      <c r="T225" s="182"/>
      <c r="U225" s="180"/>
    </row>
    <row r="226" spans="2:21" ht="20.149999999999999" customHeight="1">
      <c r="B226" s="125">
        <v>205</v>
      </c>
      <c r="C226" s="253"/>
      <c r="D226" s="253"/>
      <c r="E226" s="253"/>
      <c r="F226" s="253"/>
      <c r="G226" s="253"/>
      <c r="H226" s="253"/>
      <c r="I226" s="253"/>
      <c r="J226" s="156"/>
      <c r="K226" s="126"/>
      <c r="L226" s="126"/>
      <c r="M226" s="157" t="str">
        <f>IF(ISBLANK(C226),"",IF('LISTA DE INVENTARIO'!$Q$22:$Q5749='LISTA DE INVENTARIO'!$O$9,SUMIFS('LISTA DE INVENTARIO'!$K$22:$K5749,'LISTA DE INVENTARIO'!$C$22:$C5749,C226,'LISTA DE INVENTARIO'!$Q$22:$Q5749,'LISTA DE INVENTARIO'!$O$9)-SUMIFS($L$22:$L6021,$C$22:$C6021,C226),SUMIFS('LISTA DE INVENTARIO'!$K$22:$K5749,'LISTA DE INVENTARIO'!$C$22:$C5749,C226,'LISTA DE INVENTARIO'!$Q$22:$Q5749,'LISTA DE INVENTARIO'!$O$9)-SUMIFS($L$22:$L6021,$C$22:$C6021,C226)))</f>
        <v/>
      </c>
      <c r="N226" s="157" t="str">
        <f t="shared" si="7"/>
        <v/>
      </c>
      <c r="O226" s="163"/>
      <c r="P226" s="159" t="str">
        <f t="shared" si="8"/>
        <v/>
      </c>
      <c r="Q226" s="159" t="str">
        <f>IF(ISBLANK(C226),"",SUMIFS($P$22:$P6024,$C$22:$C6024,C226)-SUMIFS('LISTA DE INVENTARIO'!$N$22:$N5751,'LISTA DE INVENTARIO'!$C$22:$C5751,C226))</f>
        <v/>
      </c>
      <c r="R226" s="160"/>
      <c r="S226" s="162" t="str">
        <f ca="1"/>
        <v/>
      </c>
      <c r="T226" s="182"/>
      <c r="U226" s="180"/>
    </row>
    <row r="227" spans="2:21" ht="20.149999999999999" customHeight="1">
      <c r="B227" s="125">
        <v>206</v>
      </c>
      <c r="C227" s="253"/>
      <c r="D227" s="253"/>
      <c r="E227" s="253"/>
      <c r="F227" s="253"/>
      <c r="G227" s="253"/>
      <c r="H227" s="253"/>
      <c r="I227" s="253"/>
      <c r="J227" s="156"/>
      <c r="K227" s="126"/>
      <c r="L227" s="126"/>
      <c r="M227" s="157" t="str">
        <f>IF(ISBLANK(C227),"",IF('LISTA DE INVENTARIO'!$Q$22:$Q5750='LISTA DE INVENTARIO'!$O$9,SUMIFS('LISTA DE INVENTARIO'!$K$22:$K5750,'LISTA DE INVENTARIO'!$C$22:$C5750,C227,'LISTA DE INVENTARIO'!$Q$22:$Q5750,'LISTA DE INVENTARIO'!$O$9)-SUMIFS($L$22:$L6022,$C$22:$C6022,C227),SUMIFS('LISTA DE INVENTARIO'!$K$22:$K5750,'LISTA DE INVENTARIO'!$C$22:$C5750,C227,'LISTA DE INVENTARIO'!$Q$22:$Q5750,'LISTA DE INVENTARIO'!$O$9)-SUMIFS($L$22:$L6022,$C$22:$C6022,C227)))</f>
        <v/>
      </c>
      <c r="N227" s="157" t="str">
        <f t="shared" si="7"/>
        <v/>
      </c>
      <c r="O227" s="163"/>
      <c r="P227" s="159" t="str">
        <f t="shared" si="8"/>
        <v/>
      </c>
      <c r="Q227" s="159" t="str">
        <f>IF(ISBLANK(C227),"",SUMIFS($P$22:$P6025,$C$22:$C6025,C227)-SUMIFS('LISTA DE INVENTARIO'!$N$22:$N5752,'LISTA DE INVENTARIO'!$C$22:$C5752,C227))</f>
        <v/>
      </c>
      <c r="R227" s="160"/>
      <c r="S227" s="162" t="str">
        <f ca="1"/>
        <v/>
      </c>
      <c r="T227" s="182"/>
      <c r="U227" s="180"/>
    </row>
    <row r="228" spans="2:21" ht="20.149999999999999" customHeight="1">
      <c r="B228" s="125">
        <v>207</v>
      </c>
      <c r="C228" s="253"/>
      <c r="D228" s="253"/>
      <c r="E228" s="253"/>
      <c r="F228" s="253"/>
      <c r="G228" s="253"/>
      <c r="H228" s="253"/>
      <c r="I228" s="253"/>
      <c r="J228" s="156"/>
      <c r="K228" s="126"/>
      <c r="L228" s="126"/>
      <c r="M228" s="157" t="str">
        <f>IF(ISBLANK(C228),"",IF('LISTA DE INVENTARIO'!$Q$22:$Q5751='LISTA DE INVENTARIO'!$O$9,SUMIFS('LISTA DE INVENTARIO'!$K$22:$K5751,'LISTA DE INVENTARIO'!$C$22:$C5751,C228,'LISTA DE INVENTARIO'!$Q$22:$Q5751,'LISTA DE INVENTARIO'!$O$9)-SUMIFS($L$22:$L6023,$C$22:$C6023,C228),SUMIFS('LISTA DE INVENTARIO'!$K$22:$K5751,'LISTA DE INVENTARIO'!$C$22:$C5751,C228,'LISTA DE INVENTARIO'!$Q$22:$Q5751,'LISTA DE INVENTARIO'!$O$9)-SUMIFS($L$22:$L6023,$C$22:$C6023,C228)))</f>
        <v/>
      </c>
      <c r="N228" s="157" t="str">
        <f t="shared" si="7"/>
        <v/>
      </c>
      <c r="O228" s="163"/>
      <c r="P228" s="159" t="str">
        <f t="shared" si="8"/>
        <v/>
      </c>
      <c r="Q228" s="159" t="str">
        <f>IF(ISBLANK(C228),"",SUMIFS($P$22:$P6026,$C$22:$C6026,C228)-SUMIFS('LISTA DE INVENTARIO'!$N$22:$N5753,'LISTA DE INVENTARIO'!$C$22:$C5753,C228))</f>
        <v/>
      </c>
      <c r="R228" s="160"/>
      <c r="S228" s="162" t="str">
        <f ca="1"/>
        <v/>
      </c>
      <c r="T228" s="182"/>
      <c r="U228" s="180"/>
    </row>
    <row r="229" spans="2:21" ht="20.149999999999999" customHeight="1">
      <c r="B229" s="125">
        <v>208</v>
      </c>
      <c r="C229" s="253"/>
      <c r="D229" s="253"/>
      <c r="E229" s="253"/>
      <c r="F229" s="253"/>
      <c r="G229" s="253"/>
      <c r="H229" s="253"/>
      <c r="I229" s="253"/>
      <c r="J229" s="156"/>
      <c r="K229" s="126"/>
      <c r="L229" s="126"/>
      <c r="M229" s="157" t="str">
        <f>IF(ISBLANK(C229),"",IF('LISTA DE INVENTARIO'!$Q$22:$Q5752='LISTA DE INVENTARIO'!$O$9,SUMIFS('LISTA DE INVENTARIO'!$K$22:$K5752,'LISTA DE INVENTARIO'!$C$22:$C5752,C229,'LISTA DE INVENTARIO'!$Q$22:$Q5752,'LISTA DE INVENTARIO'!$O$9)-SUMIFS($L$22:$L6024,$C$22:$C6024,C229),SUMIFS('LISTA DE INVENTARIO'!$K$22:$K5752,'LISTA DE INVENTARIO'!$C$22:$C5752,C229,'LISTA DE INVENTARIO'!$Q$22:$Q5752,'LISTA DE INVENTARIO'!$O$9)-SUMIFS($L$22:$L6024,$C$22:$C6024,C229)))</f>
        <v/>
      </c>
      <c r="N229" s="157" t="str">
        <f t="shared" si="7"/>
        <v/>
      </c>
      <c r="O229" s="163"/>
      <c r="P229" s="159" t="str">
        <f t="shared" si="8"/>
        <v/>
      </c>
      <c r="Q229" s="159" t="str">
        <f>IF(ISBLANK(C229),"",SUMIFS($P$22:$P6027,$C$22:$C6027,C229)-SUMIFS('LISTA DE INVENTARIO'!$N$22:$N5754,'LISTA DE INVENTARIO'!$C$22:$C5754,C229))</f>
        <v/>
      </c>
      <c r="R229" s="160"/>
      <c r="S229" s="162" t="str">
        <f ca="1"/>
        <v/>
      </c>
      <c r="T229" s="182"/>
      <c r="U229" s="180"/>
    </row>
    <row r="230" spans="2:21" ht="20.149999999999999" customHeight="1">
      <c r="B230" s="125">
        <v>209</v>
      </c>
      <c r="C230" s="253"/>
      <c r="D230" s="253"/>
      <c r="E230" s="253"/>
      <c r="F230" s="253"/>
      <c r="G230" s="253"/>
      <c r="H230" s="253"/>
      <c r="I230" s="253"/>
      <c r="J230" s="156"/>
      <c r="K230" s="126"/>
      <c r="L230" s="126"/>
      <c r="M230" s="157" t="str">
        <f>IF(ISBLANK(C230),"",IF('LISTA DE INVENTARIO'!$Q$22:$Q5753='LISTA DE INVENTARIO'!$O$9,SUMIFS('LISTA DE INVENTARIO'!$K$22:$K5753,'LISTA DE INVENTARIO'!$C$22:$C5753,C230,'LISTA DE INVENTARIO'!$Q$22:$Q5753,'LISTA DE INVENTARIO'!$O$9)-SUMIFS($L$22:$L6025,$C$22:$C6025,C230),SUMIFS('LISTA DE INVENTARIO'!$K$22:$K5753,'LISTA DE INVENTARIO'!$C$22:$C5753,C230,'LISTA DE INVENTARIO'!$Q$22:$Q5753,'LISTA DE INVENTARIO'!$O$9)-SUMIFS($L$22:$L6025,$C$22:$C6025,C230)))</f>
        <v/>
      </c>
      <c r="N230" s="157" t="str">
        <f t="shared" si="7"/>
        <v/>
      </c>
      <c r="O230" s="163"/>
      <c r="P230" s="159" t="str">
        <f t="shared" si="8"/>
        <v/>
      </c>
      <c r="Q230" s="159" t="str">
        <f>IF(ISBLANK(C230),"",SUMIFS($P$22:$P6028,$C$22:$C6028,C230)-SUMIFS('LISTA DE INVENTARIO'!$N$22:$N5755,'LISTA DE INVENTARIO'!$C$22:$C5755,C230))</f>
        <v/>
      </c>
      <c r="R230" s="160"/>
      <c r="S230" s="162" t="str">
        <f ca="1"/>
        <v/>
      </c>
      <c r="T230" s="182"/>
      <c r="U230" s="180"/>
    </row>
    <row r="231" spans="2:21" ht="20.149999999999999" customHeight="1">
      <c r="B231" s="125">
        <v>210</v>
      </c>
      <c r="C231" s="253"/>
      <c r="D231" s="253"/>
      <c r="E231" s="253"/>
      <c r="F231" s="253"/>
      <c r="G231" s="253"/>
      <c r="H231" s="253"/>
      <c r="I231" s="253"/>
      <c r="J231" s="156"/>
      <c r="K231" s="126"/>
      <c r="L231" s="126"/>
      <c r="M231" s="157" t="str">
        <f>IF(ISBLANK(C231),"",IF('LISTA DE INVENTARIO'!$Q$22:$Q5754='LISTA DE INVENTARIO'!$O$9,SUMIFS('LISTA DE INVENTARIO'!$K$22:$K5754,'LISTA DE INVENTARIO'!$C$22:$C5754,C231,'LISTA DE INVENTARIO'!$Q$22:$Q5754,'LISTA DE INVENTARIO'!$O$9)-SUMIFS($L$22:$L6026,$C$22:$C6026,C231),SUMIFS('LISTA DE INVENTARIO'!$K$22:$K5754,'LISTA DE INVENTARIO'!$C$22:$C5754,C231,'LISTA DE INVENTARIO'!$Q$22:$Q5754,'LISTA DE INVENTARIO'!$O$9)-SUMIFS($L$22:$L6026,$C$22:$C6026,C231)))</f>
        <v/>
      </c>
      <c r="N231" s="157" t="str">
        <f t="shared" ref="N231:N294" si="9">IF(T231=TRUE,"ENVIADO",IF(ISBLANK(C231),"",IF((AND(M231&lt;=0)),$K$9,IF(AND(M231&gt;0,M231&lt;=10),$O$9,$M$9))))</f>
        <v/>
      </c>
      <c r="O231" s="163"/>
      <c r="P231" s="159" t="str">
        <f t="shared" ref="P231:P294" si="10">IF(ISBLANK(C231),"",L231*O231)</f>
        <v/>
      </c>
      <c r="Q231" s="159" t="str">
        <f>IF(ISBLANK(C231),"",SUMIFS($P$22:$P6029,$C$22:$C6029,C231)-SUMIFS('LISTA DE INVENTARIO'!$N$22:$N5756,'LISTA DE INVENTARIO'!$C$22:$C5756,C231))</f>
        <v/>
      </c>
      <c r="R231" s="160"/>
      <c r="S231" s="162" t="str">
        <f ca="1"/>
        <v/>
      </c>
      <c r="T231" s="182"/>
      <c r="U231" s="180"/>
    </row>
    <row r="232" spans="2:21" ht="20.149999999999999" customHeight="1">
      <c r="B232" s="125">
        <v>211</v>
      </c>
      <c r="C232" s="253"/>
      <c r="D232" s="253"/>
      <c r="E232" s="253"/>
      <c r="F232" s="253"/>
      <c r="G232" s="253"/>
      <c r="H232" s="253"/>
      <c r="I232" s="253"/>
      <c r="J232" s="156"/>
      <c r="K232" s="126"/>
      <c r="L232" s="126"/>
      <c r="M232" s="157" t="str">
        <f>IF(ISBLANK(C232),"",IF('LISTA DE INVENTARIO'!$Q$22:$Q5755='LISTA DE INVENTARIO'!$O$9,SUMIFS('LISTA DE INVENTARIO'!$K$22:$K5755,'LISTA DE INVENTARIO'!$C$22:$C5755,C232,'LISTA DE INVENTARIO'!$Q$22:$Q5755,'LISTA DE INVENTARIO'!$O$9)-SUMIFS($L$22:$L6027,$C$22:$C6027,C232),SUMIFS('LISTA DE INVENTARIO'!$K$22:$K5755,'LISTA DE INVENTARIO'!$C$22:$C5755,C232,'LISTA DE INVENTARIO'!$Q$22:$Q5755,'LISTA DE INVENTARIO'!$O$9)-SUMIFS($L$22:$L6027,$C$22:$C6027,C232)))</f>
        <v/>
      </c>
      <c r="N232" s="157" t="str">
        <f t="shared" si="9"/>
        <v/>
      </c>
      <c r="O232" s="163"/>
      <c r="P232" s="159" t="str">
        <f t="shared" si="10"/>
        <v/>
      </c>
      <c r="Q232" s="159" t="str">
        <f>IF(ISBLANK(C232),"",SUMIFS($P$22:$P6030,$C$22:$C6030,C232)-SUMIFS('LISTA DE INVENTARIO'!$N$22:$N5757,'LISTA DE INVENTARIO'!$C$22:$C5757,C232))</f>
        <v/>
      </c>
      <c r="R232" s="160"/>
      <c r="S232" s="162" t="str">
        <f ca="1"/>
        <v/>
      </c>
      <c r="T232" s="182"/>
      <c r="U232" s="180"/>
    </row>
    <row r="233" spans="2:21" ht="20.149999999999999" customHeight="1">
      <c r="B233" s="125">
        <v>212</v>
      </c>
      <c r="C233" s="253"/>
      <c r="D233" s="253"/>
      <c r="E233" s="253"/>
      <c r="F233" s="253"/>
      <c r="G233" s="253"/>
      <c r="H233" s="253"/>
      <c r="I233" s="253"/>
      <c r="J233" s="156"/>
      <c r="K233" s="126"/>
      <c r="L233" s="126"/>
      <c r="M233" s="157" t="str">
        <f>IF(ISBLANK(C233),"",IF('LISTA DE INVENTARIO'!$Q$22:$Q5756='LISTA DE INVENTARIO'!$O$9,SUMIFS('LISTA DE INVENTARIO'!$K$22:$K5756,'LISTA DE INVENTARIO'!$C$22:$C5756,C233,'LISTA DE INVENTARIO'!$Q$22:$Q5756,'LISTA DE INVENTARIO'!$O$9)-SUMIFS($L$22:$L6028,$C$22:$C6028,C233),SUMIFS('LISTA DE INVENTARIO'!$K$22:$K5756,'LISTA DE INVENTARIO'!$C$22:$C5756,C233,'LISTA DE INVENTARIO'!$Q$22:$Q5756,'LISTA DE INVENTARIO'!$O$9)-SUMIFS($L$22:$L6028,$C$22:$C6028,C233)))</f>
        <v/>
      </c>
      <c r="N233" s="157" t="str">
        <f t="shared" si="9"/>
        <v/>
      </c>
      <c r="O233" s="163"/>
      <c r="P233" s="159" t="str">
        <f t="shared" si="10"/>
        <v/>
      </c>
      <c r="Q233" s="159" t="str">
        <f>IF(ISBLANK(C233),"",SUMIFS($P$22:$P6031,$C$22:$C6031,C233)-SUMIFS('LISTA DE INVENTARIO'!$N$22:$N5758,'LISTA DE INVENTARIO'!$C$22:$C5758,C233))</f>
        <v/>
      </c>
      <c r="R233" s="160"/>
      <c r="S233" s="162" t="str">
        <f ca="1"/>
        <v/>
      </c>
      <c r="T233" s="182"/>
      <c r="U233" s="180"/>
    </row>
    <row r="234" spans="2:21" ht="20.149999999999999" customHeight="1">
      <c r="B234" s="125">
        <v>213</v>
      </c>
      <c r="C234" s="253"/>
      <c r="D234" s="253"/>
      <c r="E234" s="253"/>
      <c r="F234" s="253"/>
      <c r="G234" s="253"/>
      <c r="H234" s="253"/>
      <c r="I234" s="253"/>
      <c r="J234" s="156"/>
      <c r="K234" s="126"/>
      <c r="L234" s="126"/>
      <c r="M234" s="157" t="str">
        <f>IF(ISBLANK(C234),"",IF('LISTA DE INVENTARIO'!$Q$22:$Q5757='LISTA DE INVENTARIO'!$O$9,SUMIFS('LISTA DE INVENTARIO'!$K$22:$K5757,'LISTA DE INVENTARIO'!$C$22:$C5757,C234,'LISTA DE INVENTARIO'!$Q$22:$Q5757,'LISTA DE INVENTARIO'!$O$9)-SUMIFS($L$22:$L6029,$C$22:$C6029,C234),SUMIFS('LISTA DE INVENTARIO'!$K$22:$K5757,'LISTA DE INVENTARIO'!$C$22:$C5757,C234,'LISTA DE INVENTARIO'!$Q$22:$Q5757,'LISTA DE INVENTARIO'!$O$9)-SUMIFS($L$22:$L6029,$C$22:$C6029,C234)))</f>
        <v/>
      </c>
      <c r="N234" s="157" t="str">
        <f t="shared" si="9"/>
        <v/>
      </c>
      <c r="O234" s="163"/>
      <c r="P234" s="159" t="str">
        <f t="shared" si="10"/>
        <v/>
      </c>
      <c r="Q234" s="159" t="str">
        <f>IF(ISBLANK(C234),"",SUMIFS($P$22:$P6032,$C$22:$C6032,C234)-SUMIFS('LISTA DE INVENTARIO'!$N$22:$N5759,'LISTA DE INVENTARIO'!$C$22:$C5759,C234))</f>
        <v/>
      </c>
      <c r="R234" s="160"/>
      <c r="S234" s="162" t="str">
        <f ca="1"/>
        <v/>
      </c>
      <c r="T234" s="182"/>
      <c r="U234" s="180"/>
    </row>
    <row r="235" spans="2:21" ht="20.149999999999999" customHeight="1">
      <c r="B235" s="125">
        <v>214</v>
      </c>
      <c r="C235" s="253"/>
      <c r="D235" s="253"/>
      <c r="E235" s="253"/>
      <c r="F235" s="253"/>
      <c r="G235" s="253"/>
      <c r="H235" s="253"/>
      <c r="I235" s="253"/>
      <c r="J235" s="156"/>
      <c r="K235" s="126"/>
      <c r="L235" s="126"/>
      <c r="M235" s="157" t="str">
        <f>IF(ISBLANK(C235),"",IF('LISTA DE INVENTARIO'!$Q$22:$Q5758='LISTA DE INVENTARIO'!$O$9,SUMIFS('LISTA DE INVENTARIO'!$K$22:$K5758,'LISTA DE INVENTARIO'!$C$22:$C5758,C235,'LISTA DE INVENTARIO'!$Q$22:$Q5758,'LISTA DE INVENTARIO'!$O$9)-SUMIFS($L$22:$L6030,$C$22:$C6030,C235),SUMIFS('LISTA DE INVENTARIO'!$K$22:$K5758,'LISTA DE INVENTARIO'!$C$22:$C5758,C235,'LISTA DE INVENTARIO'!$Q$22:$Q5758,'LISTA DE INVENTARIO'!$O$9)-SUMIFS($L$22:$L6030,$C$22:$C6030,C235)))</f>
        <v/>
      </c>
      <c r="N235" s="157" t="str">
        <f t="shared" si="9"/>
        <v/>
      </c>
      <c r="O235" s="163"/>
      <c r="P235" s="159" t="str">
        <f t="shared" si="10"/>
        <v/>
      </c>
      <c r="Q235" s="159" t="str">
        <f>IF(ISBLANK(C235),"",SUMIFS($P$22:$P6033,$C$22:$C6033,C235)-SUMIFS('LISTA DE INVENTARIO'!$N$22:$N5760,'LISTA DE INVENTARIO'!$C$22:$C5760,C235))</f>
        <v/>
      </c>
      <c r="R235" s="160"/>
      <c r="S235" s="162" t="str">
        <f ca="1"/>
        <v/>
      </c>
      <c r="T235" s="182"/>
      <c r="U235" s="180"/>
    </row>
    <row r="236" spans="2:21" ht="20.149999999999999" customHeight="1">
      <c r="B236" s="125">
        <v>215</v>
      </c>
      <c r="C236" s="253"/>
      <c r="D236" s="253"/>
      <c r="E236" s="253"/>
      <c r="F236" s="253"/>
      <c r="G236" s="253"/>
      <c r="H236" s="253"/>
      <c r="I236" s="253"/>
      <c r="J236" s="156"/>
      <c r="K236" s="126"/>
      <c r="L236" s="126"/>
      <c r="M236" s="157" t="str">
        <f>IF(ISBLANK(C236),"",IF('LISTA DE INVENTARIO'!$Q$22:$Q5759='LISTA DE INVENTARIO'!$O$9,SUMIFS('LISTA DE INVENTARIO'!$K$22:$K5759,'LISTA DE INVENTARIO'!$C$22:$C5759,C236,'LISTA DE INVENTARIO'!$Q$22:$Q5759,'LISTA DE INVENTARIO'!$O$9)-SUMIFS($L$22:$L6031,$C$22:$C6031,C236),SUMIFS('LISTA DE INVENTARIO'!$K$22:$K5759,'LISTA DE INVENTARIO'!$C$22:$C5759,C236,'LISTA DE INVENTARIO'!$Q$22:$Q5759,'LISTA DE INVENTARIO'!$O$9)-SUMIFS($L$22:$L6031,$C$22:$C6031,C236)))</f>
        <v/>
      </c>
      <c r="N236" s="157" t="str">
        <f t="shared" si="9"/>
        <v/>
      </c>
      <c r="O236" s="163"/>
      <c r="P236" s="159" t="str">
        <f t="shared" si="10"/>
        <v/>
      </c>
      <c r="Q236" s="159" t="str">
        <f>IF(ISBLANK(C236),"",SUMIFS($P$22:$P6034,$C$22:$C6034,C236)-SUMIFS('LISTA DE INVENTARIO'!$N$22:$N5761,'LISTA DE INVENTARIO'!$C$22:$C5761,C236))</f>
        <v/>
      </c>
      <c r="R236" s="160"/>
      <c r="S236" s="162" t="str">
        <f ca="1"/>
        <v/>
      </c>
      <c r="T236" s="182"/>
      <c r="U236" s="180"/>
    </row>
    <row r="237" spans="2:21" ht="20.149999999999999" customHeight="1">
      <c r="B237" s="125">
        <v>216</v>
      </c>
      <c r="C237" s="253"/>
      <c r="D237" s="253"/>
      <c r="E237" s="253"/>
      <c r="F237" s="253"/>
      <c r="G237" s="253"/>
      <c r="H237" s="253"/>
      <c r="I237" s="253"/>
      <c r="J237" s="156"/>
      <c r="K237" s="126"/>
      <c r="L237" s="126"/>
      <c r="M237" s="157" t="str">
        <f>IF(ISBLANK(C237),"",IF('LISTA DE INVENTARIO'!$Q$22:$Q5760='LISTA DE INVENTARIO'!$O$9,SUMIFS('LISTA DE INVENTARIO'!$K$22:$K5760,'LISTA DE INVENTARIO'!$C$22:$C5760,C237,'LISTA DE INVENTARIO'!$Q$22:$Q5760,'LISTA DE INVENTARIO'!$O$9)-SUMIFS($L$22:$L6032,$C$22:$C6032,C237),SUMIFS('LISTA DE INVENTARIO'!$K$22:$K5760,'LISTA DE INVENTARIO'!$C$22:$C5760,C237,'LISTA DE INVENTARIO'!$Q$22:$Q5760,'LISTA DE INVENTARIO'!$O$9)-SUMIFS($L$22:$L6032,$C$22:$C6032,C237)))</f>
        <v/>
      </c>
      <c r="N237" s="157" t="str">
        <f t="shared" si="9"/>
        <v/>
      </c>
      <c r="O237" s="163"/>
      <c r="P237" s="159" t="str">
        <f t="shared" si="10"/>
        <v/>
      </c>
      <c r="Q237" s="159" t="str">
        <f>IF(ISBLANK(C237),"",SUMIFS($P$22:$P6035,$C$22:$C6035,C237)-SUMIFS('LISTA DE INVENTARIO'!$N$22:$N5762,'LISTA DE INVENTARIO'!$C$22:$C5762,C237))</f>
        <v/>
      </c>
      <c r="R237" s="160"/>
      <c r="S237" s="162" t="str">
        <f ca="1"/>
        <v/>
      </c>
      <c r="T237" s="182"/>
      <c r="U237" s="180"/>
    </row>
    <row r="238" spans="2:21" ht="20.149999999999999" customHeight="1">
      <c r="B238" s="125">
        <v>217</v>
      </c>
      <c r="C238" s="253"/>
      <c r="D238" s="253"/>
      <c r="E238" s="253"/>
      <c r="F238" s="253"/>
      <c r="G238" s="253"/>
      <c r="H238" s="253"/>
      <c r="I238" s="253"/>
      <c r="J238" s="156"/>
      <c r="K238" s="126"/>
      <c r="L238" s="126"/>
      <c r="M238" s="157" t="str">
        <f>IF(ISBLANK(C238),"",IF('LISTA DE INVENTARIO'!$Q$22:$Q5761='LISTA DE INVENTARIO'!$O$9,SUMIFS('LISTA DE INVENTARIO'!$K$22:$K5761,'LISTA DE INVENTARIO'!$C$22:$C5761,C238,'LISTA DE INVENTARIO'!$Q$22:$Q5761,'LISTA DE INVENTARIO'!$O$9)-SUMIFS($L$22:$L6033,$C$22:$C6033,C238),SUMIFS('LISTA DE INVENTARIO'!$K$22:$K5761,'LISTA DE INVENTARIO'!$C$22:$C5761,C238,'LISTA DE INVENTARIO'!$Q$22:$Q5761,'LISTA DE INVENTARIO'!$O$9)-SUMIFS($L$22:$L6033,$C$22:$C6033,C238)))</f>
        <v/>
      </c>
      <c r="N238" s="157" t="str">
        <f t="shared" si="9"/>
        <v/>
      </c>
      <c r="O238" s="163"/>
      <c r="P238" s="159" t="str">
        <f t="shared" si="10"/>
        <v/>
      </c>
      <c r="Q238" s="159" t="str">
        <f>IF(ISBLANK(C238),"",SUMIFS($P$22:$P6036,$C$22:$C6036,C238)-SUMIFS('LISTA DE INVENTARIO'!$N$22:$N5763,'LISTA DE INVENTARIO'!$C$22:$C5763,C238))</f>
        <v/>
      </c>
      <c r="R238" s="160"/>
      <c r="S238" s="162" t="str">
        <f ca="1"/>
        <v/>
      </c>
      <c r="T238" s="182"/>
      <c r="U238" s="180"/>
    </row>
    <row r="239" spans="2:21" ht="20.149999999999999" customHeight="1">
      <c r="B239" s="125">
        <v>218</v>
      </c>
      <c r="C239" s="253"/>
      <c r="D239" s="253"/>
      <c r="E239" s="253"/>
      <c r="F239" s="253"/>
      <c r="G239" s="253"/>
      <c r="H239" s="253"/>
      <c r="I239" s="253"/>
      <c r="J239" s="156"/>
      <c r="K239" s="126"/>
      <c r="L239" s="126"/>
      <c r="M239" s="157" t="str">
        <f>IF(ISBLANK(C239),"",IF('LISTA DE INVENTARIO'!$Q$22:$Q5762='LISTA DE INVENTARIO'!$O$9,SUMIFS('LISTA DE INVENTARIO'!$K$22:$K5762,'LISTA DE INVENTARIO'!$C$22:$C5762,C239,'LISTA DE INVENTARIO'!$Q$22:$Q5762,'LISTA DE INVENTARIO'!$O$9)-SUMIFS($L$22:$L6034,$C$22:$C6034,C239),SUMIFS('LISTA DE INVENTARIO'!$K$22:$K5762,'LISTA DE INVENTARIO'!$C$22:$C5762,C239,'LISTA DE INVENTARIO'!$Q$22:$Q5762,'LISTA DE INVENTARIO'!$O$9)-SUMIFS($L$22:$L6034,$C$22:$C6034,C239)))</f>
        <v/>
      </c>
      <c r="N239" s="157" t="str">
        <f t="shared" si="9"/>
        <v/>
      </c>
      <c r="O239" s="163"/>
      <c r="P239" s="159" t="str">
        <f t="shared" si="10"/>
        <v/>
      </c>
      <c r="Q239" s="159" t="str">
        <f>IF(ISBLANK(C239),"",SUMIFS($P$22:$P6037,$C$22:$C6037,C239)-SUMIFS('LISTA DE INVENTARIO'!$N$22:$N5764,'LISTA DE INVENTARIO'!$C$22:$C5764,C239))</f>
        <v/>
      </c>
      <c r="R239" s="160"/>
      <c r="S239" s="162" t="str">
        <f ca="1"/>
        <v/>
      </c>
      <c r="T239" s="182"/>
      <c r="U239" s="180"/>
    </row>
    <row r="240" spans="2:21" ht="20.149999999999999" customHeight="1">
      <c r="B240" s="125">
        <v>219</v>
      </c>
      <c r="C240" s="253"/>
      <c r="D240" s="253"/>
      <c r="E240" s="253"/>
      <c r="F240" s="253"/>
      <c r="G240" s="253"/>
      <c r="H240" s="253"/>
      <c r="I240" s="253"/>
      <c r="J240" s="156"/>
      <c r="K240" s="126"/>
      <c r="L240" s="126"/>
      <c r="M240" s="157" t="str">
        <f>IF(ISBLANK(C240),"",IF('LISTA DE INVENTARIO'!$Q$22:$Q5763='LISTA DE INVENTARIO'!$O$9,SUMIFS('LISTA DE INVENTARIO'!$K$22:$K5763,'LISTA DE INVENTARIO'!$C$22:$C5763,C240,'LISTA DE INVENTARIO'!$Q$22:$Q5763,'LISTA DE INVENTARIO'!$O$9)-SUMIFS($L$22:$L6035,$C$22:$C6035,C240),SUMIFS('LISTA DE INVENTARIO'!$K$22:$K5763,'LISTA DE INVENTARIO'!$C$22:$C5763,C240,'LISTA DE INVENTARIO'!$Q$22:$Q5763,'LISTA DE INVENTARIO'!$O$9)-SUMIFS($L$22:$L6035,$C$22:$C6035,C240)))</f>
        <v/>
      </c>
      <c r="N240" s="157" t="str">
        <f t="shared" si="9"/>
        <v/>
      </c>
      <c r="O240" s="163"/>
      <c r="P240" s="159" t="str">
        <f t="shared" si="10"/>
        <v/>
      </c>
      <c r="Q240" s="159" t="str">
        <f>IF(ISBLANK(C240),"",SUMIFS($P$22:$P6038,$C$22:$C6038,C240)-SUMIFS('LISTA DE INVENTARIO'!$N$22:$N5765,'LISTA DE INVENTARIO'!$C$22:$C5765,C240))</f>
        <v/>
      </c>
      <c r="R240" s="160"/>
      <c r="S240" s="162" t="str">
        <f ca="1"/>
        <v/>
      </c>
      <c r="T240" s="182"/>
      <c r="U240" s="180"/>
    </row>
    <row r="241" spans="2:21" ht="20.149999999999999" customHeight="1">
      <c r="B241" s="125">
        <v>220</v>
      </c>
      <c r="C241" s="253"/>
      <c r="D241" s="253"/>
      <c r="E241" s="253"/>
      <c r="F241" s="253"/>
      <c r="G241" s="253"/>
      <c r="H241" s="253"/>
      <c r="I241" s="253"/>
      <c r="J241" s="156"/>
      <c r="K241" s="126"/>
      <c r="L241" s="126"/>
      <c r="M241" s="157" t="str">
        <f>IF(ISBLANK(C241),"",IF('LISTA DE INVENTARIO'!$Q$22:$Q5764='LISTA DE INVENTARIO'!$O$9,SUMIFS('LISTA DE INVENTARIO'!$K$22:$K5764,'LISTA DE INVENTARIO'!$C$22:$C5764,C241,'LISTA DE INVENTARIO'!$Q$22:$Q5764,'LISTA DE INVENTARIO'!$O$9)-SUMIFS($L$22:$L6036,$C$22:$C6036,C241),SUMIFS('LISTA DE INVENTARIO'!$K$22:$K5764,'LISTA DE INVENTARIO'!$C$22:$C5764,C241,'LISTA DE INVENTARIO'!$Q$22:$Q5764,'LISTA DE INVENTARIO'!$O$9)-SUMIFS($L$22:$L6036,$C$22:$C6036,C241)))</f>
        <v/>
      </c>
      <c r="N241" s="157" t="str">
        <f t="shared" si="9"/>
        <v/>
      </c>
      <c r="O241" s="163"/>
      <c r="P241" s="159" t="str">
        <f t="shared" si="10"/>
        <v/>
      </c>
      <c r="Q241" s="159" t="str">
        <f>IF(ISBLANK(C241),"",SUMIFS($P$22:$P6039,$C$22:$C6039,C241)-SUMIFS('LISTA DE INVENTARIO'!$N$22:$N5766,'LISTA DE INVENTARIO'!$C$22:$C5766,C241))</f>
        <v/>
      </c>
      <c r="R241" s="160"/>
      <c r="S241" s="162" t="str">
        <f ca="1"/>
        <v/>
      </c>
      <c r="T241" s="182"/>
      <c r="U241" s="180"/>
    </row>
    <row r="242" spans="2:21" ht="20.149999999999999" customHeight="1">
      <c r="B242" s="125">
        <v>221</v>
      </c>
      <c r="C242" s="253"/>
      <c r="D242" s="253"/>
      <c r="E242" s="253"/>
      <c r="F242" s="253"/>
      <c r="G242" s="253"/>
      <c r="H242" s="253"/>
      <c r="I242" s="253"/>
      <c r="J242" s="156"/>
      <c r="K242" s="126"/>
      <c r="L242" s="126"/>
      <c r="M242" s="157" t="str">
        <f>IF(ISBLANK(C242),"",IF('LISTA DE INVENTARIO'!$Q$22:$Q5765='LISTA DE INVENTARIO'!$O$9,SUMIFS('LISTA DE INVENTARIO'!$K$22:$K5765,'LISTA DE INVENTARIO'!$C$22:$C5765,C242,'LISTA DE INVENTARIO'!$Q$22:$Q5765,'LISTA DE INVENTARIO'!$O$9)-SUMIFS($L$22:$L6037,$C$22:$C6037,C242),SUMIFS('LISTA DE INVENTARIO'!$K$22:$K5765,'LISTA DE INVENTARIO'!$C$22:$C5765,C242,'LISTA DE INVENTARIO'!$Q$22:$Q5765,'LISTA DE INVENTARIO'!$O$9)-SUMIFS($L$22:$L6037,$C$22:$C6037,C242)))</f>
        <v/>
      </c>
      <c r="N242" s="157" t="str">
        <f t="shared" si="9"/>
        <v/>
      </c>
      <c r="O242" s="163"/>
      <c r="P242" s="159" t="str">
        <f t="shared" si="10"/>
        <v/>
      </c>
      <c r="Q242" s="159" t="str">
        <f>IF(ISBLANK(C242),"",SUMIFS($P$22:$P6040,$C$22:$C6040,C242)-SUMIFS('LISTA DE INVENTARIO'!$N$22:$N5767,'LISTA DE INVENTARIO'!$C$22:$C5767,C242))</f>
        <v/>
      </c>
      <c r="R242" s="160"/>
      <c r="S242" s="162" t="str">
        <f ca="1"/>
        <v/>
      </c>
      <c r="T242" s="182"/>
      <c r="U242" s="180"/>
    </row>
    <row r="243" spans="2:21" ht="20.149999999999999" customHeight="1">
      <c r="B243" s="125">
        <v>222</v>
      </c>
      <c r="C243" s="253"/>
      <c r="D243" s="253"/>
      <c r="E243" s="253"/>
      <c r="F243" s="253"/>
      <c r="G243" s="253"/>
      <c r="H243" s="253"/>
      <c r="I243" s="253"/>
      <c r="J243" s="156"/>
      <c r="K243" s="126"/>
      <c r="L243" s="126"/>
      <c r="M243" s="157" t="str">
        <f>IF(ISBLANK(C243),"",IF('LISTA DE INVENTARIO'!$Q$22:$Q5766='LISTA DE INVENTARIO'!$O$9,SUMIFS('LISTA DE INVENTARIO'!$K$22:$K5766,'LISTA DE INVENTARIO'!$C$22:$C5766,C243,'LISTA DE INVENTARIO'!$Q$22:$Q5766,'LISTA DE INVENTARIO'!$O$9)-SUMIFS($L$22:$L6038,$C$22:$C6038,C243),SUMIFS('LISTA DE INVENTARIO'!$K$22:$K5766,'LISTA DE INVENTARIO'!$C$22:$C5766,C243,'LISTA DE INVENTARIO'!$Q$22:$Q5766,'LISTA DE INVENTARIO'!$O$9)-SUMIFS($L$22:$L6038,$C$22:$C6038,C243)))</f>
        <v/>
      </c>
      <c r="N243" s="157" t="str">
        <f t="shared" si="9"/>
        <v/>
      </c>
      <c r="O243" s="163"/>
      <c r="P243" s="159" t="str">
        <f t="shared" si="10"/>
        <v/>
      </c>
      <c r="Q243" s="159" t="str">
        <f>IF(ISBLANK(C243),"",SUMIFS($P$22:$P6041,$C$22:$C6041,C243)-SUMIFS('LISTA DE INVENTARIO'!$N$22:$N5768,'LISTA DE INVENTARIO'!$C$22:$C5768,C243))</f>
        <v/>
      </c>
      <c r="R243" s="160"/>
      <c r="S243" s="162" t="str">
        <f ca="1"/>
        <v/>
      </c>
      <c r="T243" s="182"/>
      <c r="U243" s="180"/>
    </row>
    <row r="244" spans="2:21" ht="20.149999999999999" customHeight="1">
      <c r="B244" s="125">
        <v>223</v>
      </c>
      <c r="C244" s="253"/>
      <c r="D244" s="253"/>
      <c r="E244" s="253"/>
      <c r="F244" s="253"/>
      <c r="G244" s="253"/>
      <c r="H244" s="253"/>
      <c r="I244" s="253"/>
      <c r="J244" s="156"/>
      <c r="K244" s="126"/>
      <c r="L244" s="126"/>
      <c r="M244" s="157" t="str">
        <f>IF(ISBLANK(C244),"",IF('LISTA DE INVENTARIO'!$Q$22:$Q5767='LISTA DE INVENTARIO'!$O$9,SUMIFS('LISTA DE INVENTARIO'!$K$22:$K5767,'LISTA DE INVENTARIO'!$C$22:$C5767,C244,'LISTA DE INVENTARIO'!$Q$22:$Q5767,'LISTA DE INVENTARIO'!$O$9)-SUMIFS($L$22:$L6039,$C$22:$C6039,C244),SUMIFS('LISTA DE INVENTARIO'!$K$22:$K5767,'LISTA DE INVENTARIO'!$C$22:$C5767,C244,'LISTA DE INVENTARIO'!$Q$22:$Q5767,'LISTA DE INVENTARIO'!$O$9)-SUMIFS($L$22:$L6039,$C$22:$C6039,C244)))</f>
        <v/>
      </c>
      <c r="N244" s="157" t="str">
        <f t="shared" si="9"/>
        <v/>
      </c>
      <c r="O244" s="163"/>
      <c r="P244" s="159" t="str">
        <f t="shared" si="10"/>
        <v/>
      </c>
      <c r="Q244" s="159" t="str">
        <f>IF(ISBLANK(C244),"",SUMIFS($P$22:$P6042,$C$22:$C6042,C244)-SUMIFS('LISTA DE INVENTARIO'!$N$22:$N5769,'LISTA DE INVENTARIO'!$C$22:$C5769,C244))</f>
        <v/>
      </c>
      <c r="R244" s="160"/>
      <c r="S244" s="162" t="str">
        <f ca="1"/>
        <v/>
      </c>
      <c r="T244" s="182"/>
      <c r="U244" s="180"/>
    </row>
    <row r="245" spans="2:21" ht="20.149999999999999" customHeight="1">
      <c r="B245" s="125">
        <v>224</v>
      </c>
      <c r="C245" s="253"/>
      <c r="D245" s="253"/>
      <c r="E245" s="253"/>
      <c r="F245" s="253"/>
      <c r="G245" s="253"/>
      <c r="H245" s="253"/>
      <c r="I245" s="253"/>
      <c r="J245" s="156"/>
      <c r="K245" s="126"/>
      <c r="L245" s="126"/>
      <c r="M245" s="157" t="str">
        <f>IF(ISBLANK(C245),"",IF('LISTA DE INVENTARIO'!$Q$22:$Q5768='LISTA DE INVENTARIO'!$O$9,SUMIFS('LISTA DE INVENTARIO'!$K$22:$K5768,'LISTA DE INVENTARIO'!$C$22:$C5768,C245,'LISTA DE INVENTARIO'!$Q$22:$Q5768,'LISTA DE INVENTARIO'!$O$9)-SUMIFS($L$22:$L6040,$C$22:$C6040,C245),SUMIFS('LISTA DE INVENTARIO'!$K$22:$K5768,'LISTA DE INVENTARIO'!$C$22:$C5768,C245,'LISTA DE INVENTARIO'!$Q$22:$Q5768,'LISTA DE INVENTARIO'!$O$9)-SUMIFS($L$22:$L6040,$C$22:$C6040,C245)))</f>
        <v/>
      </c>
      <c r="N245" s="157" t="str">
        <f t="shared" si="9"/>
        <v/>
      </c>
      <c r="O245" s="163"/>
      <c r="P245" s="159" t="str">
        <f t="shared" si="10"/>
        <v/>
      </c>
      <c r="Q245" s="159" t="str">
        <f>IF(ISBLANK(C245),"",SUMIFS($P$22:$P6043,$C$22:$C6043,C245)-SUMIFS('LISTA DE INVENTARIO'!$N$22:$N5770,'LISTA DE INVENTARIO'!$C$22:$C5770,C245))</f>
        <v/>
      </c>
      <c r="R245" s="160"/>
      <c r="S245" s="162" t="str">
        <f ca="1"/>
        <v/>
      </c>
      <c r="T245" s="182"/>
      <c r="U245" s="180"/>
    </row>
    <row r="246" spans="2:21" ht="20.149999999999999" customHeight="1">
      <c r="B246" s="125">
        <v>225</v>
      </c>
      <c r="C246" s="253"/>
      <c r="D246" s="253"/>
      <c r="E246" s="253"/>
      <c r="F246" s="253"/>
      <c r="G246" s="253"/>
      <c r="H246" s="253"/>
      <c r="I246" s="253"/>
      <c r="J246" s="156"/>
      <c r="K246" s="126"/>
      <c r="L246" s="126"/>
      <c r="M246" s="157" t="str">
        <f>IF(ISBLANK(C246),"",IF('LISTA DE INVENTARIO'!$Q$22:$Q5769='LISTA DE INVENTARIO'!$O$9,SUMIFS('LISTA DE INVENTARIO'!$K$22:$K5769,'LISTA DE INVENTARIO'!$C$22:$C5769,C246,'LISTA DE INVENTARIO'!$Q$22:$Q5769,'LISTA DE INVENTARIO'!$O$9)-SUMIFS($L$22:$L6041,$C$22:$C6041,C246),SUMIFS('LISTA DE INVENTARIO'!$K$22:$K5769,'LISTA DE INVENTARIO'!$C$22:$C5769,C246,'LISTA DE INVENTARIO'!$Q$22:$Q5769,'LISTA DE INVENTARIO'!$O$9)-SUMIFS($L$22:$L6041,$C$22:$C6041,C246)))</f>
        <v/>
      </c>
      <c r="N246" s="157" t="str">
        <f t="shared" si="9"/>
        <v/>
      </c>
      <c r="O246" s="163"/>
      <c r="P246" s="159" t="str">
        <f t="shared" si="10"/>
        <v/>
      </c>
      <c r="Q246" s="159" t="str">
        <f>IF(ISBLANK(C246),"",SUMIFS($P$22:$P6044,$C$22:$C6044,C246)-SUMIFS('LISTA DE INVENTARIO'!$N$22:$N5771,'LISTA DE INVENTARIO'!$C$22:$C5771,C246))</f>
        <v/>
      </c>
      <c r="R246" s="160"/>
      <c r="S246" s="162" t="str">
        <f ca="1"/>
        <v/>
      </c>
      <c r="T246" s="182"/>
      <c r="U246" s="180"/>
    </row>
    <row r="247" spans="2:21" ht="20.149999999999999" customHeight="1">
      <c r="B247" s="125">
        <v>226</v>
      </c>
      <c r="C247" s="253"/>
      <c r="D247" s="253"/>
      <c r="E247" s="253"/>
      <c r="F247" s="253"/>
      <c r="G247" s="253"/>
      <c r="H247" s="253"/>
      <c r="I247" s="253"/>
      <c r="J247" s="156"/>
      <c r="K247" s="126"/>
      <c r="L247" s="126"/>
      <c r="M247" s="157" t="str">
        <f>IF(ISBLANK(C247),"",IF('LISTA DE INVENTARIO'!$Q$22:$Q5770='LISTA DE INVENTARIO'!$O$9,SUMIFS('LISTA DE INVENTARIO'!$K$22:$K5770,'LISTA DE INVENTARIO'!$C$22:$C5770,C247,'LISTA DE INVENTARIO'!$Q$22:$Q5770,'LISTA DE INVENTARIO'!$O$9)-SUMIFS($L$22:$L6042,$C$22:$C6042,C247),SUMIFS('LISTA DE INVENTARIO'!$K$22:$K5770,'LISTA DE INVENTARIO'!$C$22:$C5770,C247,'LISTA DE INVENTARIO'!$Q$22:$Q5770,'LISTA DE INVENTARIO'!$O$9)-SUMIFS($L$22:$L6042,$C$22:$C6042,C247)))</f>
        <v/>
      </c>
      <c r="N247" s="157" t="str">
        <f t="shared" si="9"/>
        <v/>
      </c>
      <c r="O247" s="163"/>
      <c r="P247" s="159" t="str">
        <f t="shared" si="10"/>
        <v/>
      </c>
      <c r="Q247" s="159" t="str">
        <f>IF(ISBLANK(C247),"",SUMIFS($P$22:$P6045,$C$22:$C6045,C247)-SUMIFS('LISTA DE INVENTARIO'!$N$22:$N5772,'LISTA DE INVENTARIO'!$C$22:$C5772,C247))</f>
        <v/>
      </c>
      <c r="R247" s="160"/>
      <c r="S247" s="162" t="str">
        <f ca="1"/>
        <v/>
      </c>
      <c r="T247" s="182"/>
      <c r="U247" s="180"/>
    </row>
    <row r="248" spans="2:21" ht="20.149999999999999" customHeight="1">
      <c r="B248" s="125">
        <v>227</v>
      </c>
      <c r="C248" s="253"/>
      <c r="D248" s="253"/>
      <c r="E248" s="253"/>
      <c r="F248" s="253"/>
      <c r="G248" s="253"/>
      <c r="H248" s="253"/>
      <c r="I248" s="253"/>
      <c r="J248" s="156"/>
      <c r="K248" s="126"/>
      <c r="L248" s="126"/>
      <c r="M248" s="157" t="str">
        <f>IF(ISBLANK(C248),"",IF('LISTA DE INVENTARIO'!$Q$22:$Q5771='LISTA DE INVENTARIO'!$O$9,SUMIFS('LISTA DE INVENTARIO'!$K$22:$K5771,'LISTA DE INVENTARIO'!$C$22:$C5771,C248,'LISTA DE INVENTARIO'!$Q$22:$Q5771,'LISTA DE INVENTARIO'!$O$9)-SUMIFS($L$22:$L6043,$C$22:$C6043,C248),SUMIFS('LISTA DE INVENTARIO'!$K$22:$K5771,'LISTA DE INVENTARIO'!$C$22:$C5771,C248,'LISTA DE INVENTARIO'!$Q$22:$Q5771,'LISTA DE INVENTARIO'!$O$9)-SUMIFS($L$22:$L6043,$C$22:$C6043,C248)))</f>
        <v/>
      </c>
      <c r="N248" s="157" t="str">
        <f t="shared" si="9"/>
        <v/>
      </c>
      <c r="O248" s="163"/>
      <c r="P248" s="159" t="str">
        <f t="shared" si="10"/>
        <v/>
      </c>
      <c r="Q248" s="159" t="str">
        <f>IF(ISBLANK(C248),"",SUMIFS($P$22:$P6046,$C$22:$C6046,C248)-SUMIFS('LISTA DE INVENTARIO'!$N$22:$N5773,'LISTA DE INVENTARIO'!$C$22:$C5773,C248))</f>
        <v/>
      </c>
      <c r="R248" s="160"/>
      <c r="S248" s="162" t="str">
        <f ca="1"/>
        <v/>
      </c>
      <c r="T248" s="182"/>
      <c r="U248" s="180"/>
    </row>
    <row r="249" spans="2:21" ht="20.149999999999999" customHeight="1">
      <c r="B249" s="125">
        <v>228</v>
      </c>
      <c r="C249" s="253"/>
      <c r="D249" s="253"/>
      <c r="E249" s="253"/>
      <c r="F249" s="253"/>
      <c r="G249" s="253"/>
      <c r="H249" s="253"/>
      <c r="I249" s="253"/>
      <c r="J249" s="156"/>
      <c r="K249" s="126"/>
      <c r="L249" s="126"/>
      <c r="M249" s="157" t="str">
        <f>IF(ISBLANK(C249),"",IF('LISTA DE INVENTARIO'!$Q$22:$Q5772='LISTA DE INVENTARIO'!$O$9,SUMIFS('LISTA DE INVENTARIO'!$K$22:$K5772,'LISTA DE INVENTARIO'!$C$22:$C5772,C249,'LISTA DE INVENTARIO'!$Q$22:$Q5772,'LISTA DE INVENTARIO'!$O$9)-SUMIFS($L$22:$L6044,$C$22:$C6044,C249),SUMIFS('LISTA DE INVENTARIO'!$K$22:$K5772,'LISTA DE INVENTARIO'!$C$22:$C5772,C249,'LISTA DE INVENTARIO'!$Q$22:$Q5772,'LISTA DE INVENTARIO'!$O$9)-SUMIFS($L$22:$L6044,$C$22:$C6044,C249)))</f>
        <v/>
      </c>
      <c r="N249" s="157" t="str">
        <f t="shared" si="9"/>
        <v/>
      </c>
      <c r="O249" s="163"/>
      <c r="P249" s="159" t="str">
        <f t="shared" si="10"/>
        <v/>
      </c>
      <c r="Q249" s="159" t="str">
        <f>IF(ISBLANK(C249),"",SUMIFS($P$22:$P6047,$C$22:$C6047,C249)-SUMIFS('LISTA DE INVENTARIO'!$N$22:$N5774,'LISTA DE INVENTARIO'!$C$22:$C5774,C249))</f>
        <v/>
      </c>
      <c r="R249" s="160"/>
      <c r="S249" s="162" t="str">
        <f ca="1"/>
        <v/>
      </c>
      <c r="T249" s="182"/>
      <c r="U249" s="180"/>
    </row>
    <row r="250" spans="2:21" ht="20.149999999999999" customHeight="1">
      <c r="B250" s="125">
        <v>229</v>
      </c>
      <c r="C250" s="253"/>
      <c r="D250" s="253"/>
      <c r="E250" s="253"/>
      <c r="F250" s="253"/>
      <c r="G250" s="253"/>
      <c r="H250" s="253"/>
      <c r="I250" s="253"/>
      <c r="J250" s="156"/>
      <c r="K250" s="126"/>
      <c r="L250" s="126"/>
      <c r="M250" s="157" t="str">
        <f>IF(ISBLANK(C250),"",IF('LISTA DE INVENTARIO'!$Q$22:$Q5773='LISTA DE INVENTARIO'!$O$9,SUMIFS('LISTA DE INVENTARIO'!$K$22:$K5773,'LISTA DE INVENTARIO'!$C$22:$C5773,C250,'LISTA DE INVENTARIO'!$Q$22:$Q5773,'LISTA DE INVENTARIO'!$O$9)-SUMIFS($L$22:$L6045,$C$22:$C6045,C250),SUMIFS('LISTA DE INVENTARIO'!$K$22:$K5773,'LISTA DE INVENTARIO'!$C$22:$C5773,C250,'LISTA DE INVENTARIO'!$Q$22:$Q5773,'LISTA DE INVENTARIO'!$O$9)-SUMIFS($L$22:$L6045,$C$22:$C6045,C250)))</f>
        <v/>
      </c>
      <c r="N250" s="157" t="str">
        <f t="shared" si="9"/>
        <v/>
      </c>
      <c r="O250" s="163"/>
      <c r="P250" s="159" t="str">
        <f t="shared" si="10"/>
        <v/>
      </c>
      <c r="Q250" s="159" t="str">
        <f>IF(ISBLANK(C250),"",SUMIFS($P$22:$P6048,$C$22:$C6048,C250)-SUMIFS('LISTA DE INVENTARIO'!$N$22:$N5775,'LISTA DE INVENTARIO'!$C$22:$C5775,C250))</f>
        <v/>
      </c>
      <c r="R250" s="160"/>
      <c r="S250" s="162" t="str">
        <f ca="1"/>
        <v/>
      </c>
      <c r="T250" s="182"/>
      <c r="U250" s="180"/>
    </row>
    <row r="251" spans="2:21" ht="20.149999999999999" customHeight="1">
      <c r="B251" s="125">
        <v>230</v>
      </c>
      <c r="C251" s="253"/>
      <c r="D251" s="253"/>
      <c r="E251" s="253"/>
      <c r="F251" s="253"/>
      <c r="G251" s="253"/>
      <c r="H251" s="253"/>
      <c r="I251" s="253"/>
      <c r="J251" s="156"/>
      <c r="K251" s="126"/>
      <c r="L251" s="126"/>
      <c r="M251" s="157" t="str">
        <f>IF(ISBLANK(C251),"",IF('LISTA DE INVENTARIO'!$Q$22:$Q5774='LISTA DE INVENTARIO'!$O$9,SUMIFS('LISTA DE INVENTARIO'!$K$22:$K5774,'LISTA DE INVENTARIO'!$C$22:$C5774,C251,'LISTA DE INVENTARIO'!$Q$22:$Q5774,'LISTA DE INVENTARIO'!$O$9)-SUMIFS($L$22:$L6046,$C$22:$C6046,C251),SUMIFS('LISTA DE INVENTARIO'!$K$22:$K5774,'LISTA DE INVENTARIO'!$C$22:$C5774,C251,'LISTA DE INVENTARIO'!$Q$22:$Q5774,'LISTA DE INVENTARIO'!$O$9)-SUMIFS($L$22:$L6046,$C$22:$C6046,C251)))</f>
        <v/>
      </c>
      <c r="N251" s="157" t="str">
        <f t="shared" si="9"/>
        <v/>
      </c>
      <c r="O251" s="163"/>
      <c r="P251" s="159" t="str">
        <f t="shared" si="10"/>
        <v/>
      </c>
      <c r="Q251" s="159" t="str">
        <f>IF(ISBLANK(C251),"",SUMIFS($P$22:$P6049,$C$22:$C6049,C251)-SUMIFS('LISTA DE INVENTARIO'!$N$22:$N5776,'LISTA DE INVENTARIO'!$C$22:$C5776,C251))</f>
        <v/>
      </c>
      <c r="R251" s="160"/>
      <c r="S251" s="162" t="str">
        <f ca="1"/>
        <v/>
      </c>
      <c r="T251" s="182"/>
      <c r="U251" s="180"/>
    </row>
    <row r="252" spans="2:21" ht="20.149999999999999" customHeight="1">
      <c r="B252" s="125">
        <v>231</v>
      </c>
      <c r="C252" s="253"/>
      <c r="D252" s="253"/>
      <c r="E252" s="253"/>
      <c r="F252" s="253"/>
      <c r="G252" s="253"/>
      <c r="H252" s="253"/>
      <c r="I252" s="253"/>
      <c r="J252" s="156"/>
      <c r="K252" s="126"/>
      <c r="L252" s="126"/>
      <c r="M252" s="157" t="str">
        <f>IF(ISBLANK(C252),"",IF('LISTA DE INVENTARIO'!$Q$22:$Q5775='LISTA DE INVENTARIO'!$O$9,SUMIFS('LISTA DE INVENTARIO'!$K$22:$K5775,'LISTA DE INVENTARIO'!$C$22:$C5775,C252,'LISTA DE INVENTARIO'!$Q$22:$Q5775,'LISTA DE INVENTARIO'!$O$9)-SUMIFS($L$22:$L6047,$C$22:$C6047,C252),SUMIFS('LISTA DE INVENTARIO'!$K$22:$K5775,'LISTA DE INVENTARIO'!$C$22:$C5775,C252,'LISTA DE INVENTARIO'!$Q$22:$Q5775,'LISTA DE INVENTARIO'!$O$9)-SUMIFS($L$22:$L6047,$C$22:$C6047,C252)))</f>
        <v/>
      </c>
      <c r="N252" s="157" t="str">
        <f t="shared" si="9"/>
        <v/>
      </c>
      <c r="O252" s="163"/>
      <c r="P252" s="159" t="str">
        <f t="shared" si="10"/>
        <v/>
      </c>
      <c r="Q252" s="159" t="str">
        <f>IF(ISBLANK(C252),"",SUMIFS($P$22:$P6050,$C$22:$C6050,C252)-SUMIFS('LISTA DE INVENTARIO'!$N$22:$N5777,'LISTA DE INVENTARIO'!$C$22:$C5777,C252))</f>
        <v/>
      </c>
      <c r="R252" s="160"/>
      <c r="S252" s="162" t="str">
        <f ca="1"/>
        <v/>
      </c>
      <c r="T252" s="182"/>
      <c r="U252" s="180"/>
    </row>
    <row r="253" spans="2:21" ht="20.149999999999999" customHeight="1">
      <c r="B253" s="125">
        <v>232</v>
      </c>
      <c r="C253" s="253"/>
      <c r="D253" s="253"/>
      <c r="E253" s="253"/>
      <c r="F253" s="253"/>
      <c r="G253" s="253"/>
      <c r="H253" s="253"/>
      <c r="I253" s="253"/>
      <c r="J253" s="156"/>
      <c r="K253" s="126"/>
      <c r="L253" s="126"/>
      <c r="M253" s="157" t="str">
        <f>IF(ISBLANK(C253),"",IF('LISTA DE INVENTARIO'!$Q$22:$Q5776='LISTA DE INVENTARIO'!$O$9,SUMIFS('LISTA DE INVENTARIO'!$K$22:$K5776,'LISTA DE INVENTARIO'!$C$22:$C5776,C253,'LISTA DE INVENTARIO'!$Q$22:$Q5776,'LISTA DE INVENTARIO'!$O$9)-SUMIFS($L$22:$L6048,$C$22:$C6048,C253),SUMIFS('LISTA DE INVENTARIO'!$K$22:$K5776,'LISTA DE INVENTARIO'!$C$22:$C5776,C253,'LISTA DE INVENTARIO'!$Q$22:$Q5776,'LISTA DE INVENTARIO'!$O$9)-SUMIFS($L$22:$L6048,$C$22:$C6048,C253)))</f>
        <v/>
      </c>
      <c r="N253" s="157" t="str">
        <f t="shared" si="9"/>
        <v/>
      </c>
      <c r="O253" s="163"/>
      <c r="P253" s="159" t="str">
        <f t="shared" si="10"/>
        <v/>
      </c>
      <c r="Q253" s="159" t="str">
        <f>IF(ISBLANK(C253),"",SUMIFS($P$22:$P6051,$C$22:$C6051,C253)-SUMIFS('LISTA DE INVENTARIO'!$N$22:$N5778,'LISTA DE INVENTARIO'!$C$22:$C5778,C253))</f>
        <v/>
      </c>
      <c r="R253" s="160"/>
      <c r="S253" s="162" t="str">
        <f ca="1"/>
        <v/>
      </c>
      <c r="T253" s="182"/>
      <c r="U253" s="180"/>
    </row>
    <row r="254" spans="2:21" ht="20.149999999999999" customHeight="1">
      <c r="B254" s="125">
        <v>233</v>
      </c>
      <c r="C254" s="253"/>
      <c r="D254" s="253"/>
      <c r="E254" s="253"/>
      <c r="F254" s="253"/>
      <c r="G254" s="253"/>
      <c r="H254" s="253"/>
      <c r="I254" s="253"/>
      <c r="J254" s="156"/>
      <c r="K254" s="126"/>
      <c r="L254" s="126"/>
      <c r="M254" s="157" t="str">
        <f>IF(ISBLANK(C254),"",IF('LISTA DE INVENTARIO'!$Q$22:$Q5777='LISTA DE INVENTARIO'!$O$9,SUMIFS('LISTA DE INVENTARIO'!$K$22:$K5777,'LISTA DE INVENTARIO'!$C$22:$C5777,C254,'LISTA DE INVENTARIO'!$Q$22:$Q5777,'LISTA DE INVENTARIO'!$O$9)-SUMIFS($L$22:$L6049,$C$22:$C6049,C254),SUMIFS('LISTA DE INVENTARIO'!$K$22:$K5777,'LISTA DE INVENTARIO'!$C$22:$C5777,C254,'LISTA DE INVENTARIO'!$Q$22:$Q5777,'LISTA DE INVENTARIO'!$O$9)-SUMIFS($L$22:$L6049,$C$22:$C6049,C254)))</f>
        <v/>
      </c>
      <c r="N254" s="157" t="str">
        <f t="shared" si="9"/>
        <v/>
      </c>
      <c r="O254" s="163"/>
      <c r="P254" s="159" t="str">
        <f t="shared" si="10"/>
        <v/>
      </c>
      <c r="Q254" s="159" t="str">
        <f>IF(ISBLANK(C254),"",SUMIFS($P$22:$P6052,$C$22:$C6052,C254)-SUMIFS('LISTA DE INVENTARIO'!$N$22:$N5779,'LISTA DE INVENTARIO'!$C$22:$C5779,C254))</f>
        <v/>
      </c>
      <c r="R254" s="160"/>
      <c r="S254" s="162" t="str">
        <f ca="1"/>
        <v/>
      </c>
      <c r="T254" s="182"/>
      <c r="U254" s="180"/>
    </row>
    <row r="255" spans="2:21" ht="20.149999999999999" customHeight="1">
      <c r="B255" s="125">
        <v>234</v>
      </c>
      <c r="C255" s="253"/>
      <c r="D255" s="253"/>
      <c r="E255" s="253"/>
      <c r="F255" s="253"/>
      <c r="G255" s="253"/>
      <c r="H255" s="253"/>
      <c r="I255" s="253"/>
      <c r="J255" s="156"/>
      <c r="K255" s="126"/>
      <c r="L255" s="126"/>
      <c r="M255" s="157" t="str">
        <f>IF(ISBLANK(C255),"",IF('LISTA DE INVENTARIO'!$Q$22:$Q5778='LISTA DE INVENTARIO'!$O$9,SUMIFS('LISTA DE INVENTARIO'!$K$22:$K5778,'LISTA DE INVENTARIO'!$C$22:$C5778,C255,'LISTA DE INVENTARIO'!$Q$22:$Q5778,'LISTA DE INVENTARIO'!$O$9)-SUMIFS($L$22:$L6050,$C$22:$C6050,C255),SUMIFS('LISTA DE INVENTARIO'!$K$22:$K5778,'LISTA DE INVENTARIO'!$C$22:$C5778,C255,'LISTA DE INVENTARIO'!$Q$22:$Q5778,'LISTA DE INVENTARIO'!$O$9)-SUMIFS($L$22:$L6050,$C$22:$C6050,C255)))</f>
        <v/>
      </c>
      <c r="N255" s="157" t="str">
        <f t="shared" si="9"/>
        <v/>
      </c>
      <c r="O255" s="163"/>
      <c r="P255" s="159" t="str">
        <f t="shared" si="10"/>
        <v/>
      </c>
      <c r="Q255" s="159" t="str">
        <f>IF(ISBLANK(C255),"",SUMIFS($P$22:$P6053,$C$22:$C6053,C255)-SUMIFS('LISTA DE INVENTARIO'!$N$22:$N5780,'LISTA DE INVENTARIO'!$C$22:$C5780,C255))</f>
        <v/>
      </c>
      <c r="R255" s="160"/>
      <c r="S255" s="162" t="str">
        <f ca="1"/>
        <v/>
      </c>
      <c r="T255" s="182"/>
      <c r="U255" s="180"/>
    </row>
    <row r="256" spans="2:21" ht="20.149999999999999" customHeight="1">
      <c r="B256" s="125">
        <v>235</v>
      </c>
      <c r="C256" s="253"/>
      <c r="D256" s="253"/>
      <c r="E256" s="253"/>
      <c r="F256" s="253"/>
      <c r="G256" s="253"/>
      <c r="H256" s="253"/>
      <c r="I256" s="253"/>
      <c r="J256" s="156"/>
      <c r="K256" s="126"/>
      <c r="L256" s="126"/>
      <c r="M256" s="157" t="str">
        <f>IF(ISBLANK(C256),"",IF('LISTA DE INVENTARIO'!$Q$22:$Q5779='LISTA DE INVENTARIO'!$O$9,SUMIFS('LISTA DE INVENTARIO'!$K$22:$K5779,'LISTA DE INVENTARIO'!$C$22:$C5779,C256,'LISTA DE INVENTARIO'!$Q$22:$Q5779,'LISTA DE INVENTARIO'!$O$9)-SUMIFS($L$22:$L6051,$C$22:$C6051,C256),SUMIFS('LISTA DE INVENTARIO'!$K$22:$K5779,'LISTA DE INVENTARIO'!$C$22:$C5779,C256,'LISTA DE INVENTARIO'!$Q$22:$Q5779,'LISTA DE INVENTARIO'!$O$9)-SUMIFS($L$22:$L6051,$C$22:$C6051,C256)))</f>
        <v/>
      </c>
      <c r="N256" s="157" t="str">
        <f t="shared" si="9"/>
        <v/>
      </c>
      <c r="O256" s="163"/>
      <c r="P256" s="159" t="str">
        <f t="shared" si="10"/>
        <v/>
      </c>
      <c r="Q256" s="159" t="str">
        <f>IF(ISBLANK(C256),"",SUMIFS($P$22:$P6054,$C$22:$C6054,C256)-SUMIFS('LISTA DE INVENTARIO'!$N$22:$N5781,'LISTA DE INVENTARIO'!$C$22:$C5781,C256))</f>
        <v/>
      </c>
      <c r="R256" s="160"/>
      <c r="S256" s="162" t="str">
        <f ca="1"/>
        <v/>
      </c>
      <c r="T256" s="182"/>
      <c r="U256" s="180"/>
    </row>
    <row r="257" spans="2:21" ht="20.149999999999999" customHeight="1">
      <c r="B257" s="125">
        <v>236</v>
      </c>
      <c r="C257" s="253"/>
      <c r="D257" s="253"/>
      <c r="E257" s="253"/>
      <c r="F257" s="253"/>
      <c r="G257" s="253"/>
      <c r="H257" s="253"/>
      <c r="I257" s="253"/>
      <c r="J257" s="156"/>
      <c r="K257" s="126"/>
      <c r="L257" s="126"/>
      <c r="M257" s="157" t="str">
        <f>IF(ISBLANK(C257),"",IF('LISTA DE INVENTARIO'!$Q$22:$Q5780='LISTA DE INVENTARIO'!$O$9,SUMIFS('LISTA DE INVENTARIO'!$K$22:$K5780,'LISTA DE INVENTARIO'!$C$22:$C5780,C257,'LISTA DE INVENTARIO'!$Q$22:$Q5780,'LISTA DE INVENTARIO'!$O$9)-SUMIFS($L$22:$L6052,$C$22:$C6052,C257),SUMIFS('LISTA DE INVENTARIO'!$K$22:$K5780,'LISTA DE INVENTARIO'!$C$22:$C5780,C257,'LISTA DE INVENTARIO'!$Q$22:$Q5780,'LISTA DE INVENTARIO'!$O$9)-SUMIFS($L$22:$L6052,$C$22:$C6052,C257)))</f>
        <v/>
      </c>
      <c r="N257" s="157" t="str">
        <f t="shared" si="9"/>
        <v/>
      </c>
      <c r="O257" s="163"/>
      <c r="P257" s="159" t="str">
        <f t="shared" si="10"/>
        <v/>
      </c>
      <c r="Q257" s="159" t="str">
        <f>IF(ISBLANK(C257),"",SUMIFS($P$22:$P6055,$C$22:$C6055,C257)-SUMIFS('LISTA DE INVENTARIO'!$N$22:$N5782,'LISTA DE INVENTARIO'!$C$22:$C5782,C257))</f>
        <v/>
      </c>
      <c r="R257" s="160"/>
      <c r="S257" s="162" t="str">
        <f ca="1"/>
        <v/>
      </c>
      <c r="T257" s="182"/>
      <c r="U257" s="180"/>
    </row>
    <row r="258" spans="2:21" ht="20.149999999999999" customHeight="1">
      <c r="B258" s="125">
        <v>237</v>
      </c>
      <c r="C258" s="253"/>
      <c r="D258" s="253"/>
      <c r="E258" s="253"/>
      <c r="F258" s="253"/>
      <c r="G258" s="253"/>
      <c r="H258" s="253"/>
      <c r="I258" s="253"/>
      <c r="J258" s="156"/>
      <c r="K258" s="126"/>
      <c r="L258" s="126"/>
      <c r="M258" s="157" t="str">
        <f>IF(ISBLANK(C258),"",IF('LISTA DE INVENTARIO'!$Q$22:$Q5781='LISTA DE INVENTARIO'!$O$9,SUMIFS('LISTA DE INVENTARIO'!$K$22:$K5781,'LISTA DE INVENTARIO'!$C$22:$C5781,C258,'LISTA DE INVENTARIO'!$Q$22:$Q5781,'LISTA DE INVENTARIO'!$O$9)-SUMIFS($L$22:$L6053,$C$22:$C6053,C258),SUMIFS('LISTA DE INVENTARIO'!$K$22:$K5781,'LISTA DE INVENTARIO'!$C$22:$C5781,C258,'LISTA DE INVENTARIO'!$Q$22:$Q5781,'LISTA DE INVENTARIO'!$O$9)-SUMIFS($L$22:$L6053,$C$22:$C6053,C258)))</f>
        <v/>
      </c>
      <c r="N258" s="157" t="str">
        <f t="shared" si="9"/>
        <v/>
      </c>
      <c r="O258" s="163"/>
      <c r="P258" s="159" t="str">
        <f t="shared" si="10"/>
        <v/>
      </c>
      <c r="Q258" s="159" t="str">
        <f>IF(ISBLANK(C258),"",SUMIFS($P$22:$P6056,$C$22:$C6056,C258)-SUMIFS('LISTA DE INVENTARIO'!$N$22:$N5783,'LISTA DE INVENTARIO'!$C$22:$C5783,C258))</f>
        <v/>
      </c>
      <c r="R258" s="160"/>
      <c r="S258" s="162" t="str">
        <f ca="1"/>
        <v/>
      </c>
      <c r="T258" s="182"/>
      <c r="U258" s="180"/>
    </row>
    <row r="259" spans="2:21" ht="20.149999999999999" customHeight="1">
      <c r="B259" s="125">
        <v>238</v>
      </c>
      <c r="C259" s="253"/>
      <c r="D259" s="253"/>
      <c r="E259" s="253"/>
      <c r="F259" s="253"/>
      <c r="G259" s="253"/>
      <c r="H259" s="253"/>
      <c r="I259" s="253"/>
      <c r="J259" s="156"/>
      <c r="K259" s="126"/>
      <c r="L259" s="126"/>
      <c r="M259" s="157" t="str">
        <f>IF(ISBLANK(C259),"",IF('LISTA DE INVENTARIO'!$Q$22:$Q5782='LISTA DE INVENTARIO'!$O$9,SUMIFS('LISTA DE INVENTARIO'!$K$22:$K5782,'LISTA DE INVENTARIO'!$C$22:$C5782,C259,'LISTA DE INVENTARIO'!$Q$22:$Q5782,'LISTA DE INVENTARIO'!$O$9)-SUMIFS($L$22:$L6054,$C$22:$C6054,C259),SUMIFS('LISTA DE INVENTARIO'!$K$22:$K5782,'LISTA DE INVENTARIO'!$C$22:$C5782,C259,'LISTA DE INVENTARIO'!$Q$22:$Q5782,'LISTA DE INVENTARIO'!$O$9)-SUMIFS($L$22:$L6054,$C$22:$C6054,C259)))</f>
        <v/>
      </c>
      <c r="N259" s="157" t="str">
        <f t="shared" si="9"/>
        <v/>
      </c>
      <c r="O259" s="163"/>
      <c r="P259" s="159" t="str">
        <f t="shared" si="10"/>
        <v/>
      </c>
      <c r="Q259" s="159" t="str">
        <f>IF(ISBLANK(C259),"",SUMIFS($P$22:$P6057,$C$22:$C6057,C259)-SUMIFS('LISTA DE INVENTARIO'!$N$22:$N5784,'LISTA DE INVENTARIO'!$C$22:$C5784,C259))</f>
        <v/>
      </c>
      <c r="R259" s="160"/>
      <c r="S259" s="162" t="str">
        <f ca="1"/>
        <v/>
      </c>
      <c r="T259" s="182"/>
      <c r="U259" s="180"/>
    </row>
    <row r="260" spans="2:21" ht="20.149999999999999" customHeight="1">
      <c r="B260" s="125">
        <v>239</v>
      </c>
      <c r="C260" s="253"/>
      <c r="D260" s="253"/>
      <c r="E260" s="253"/>
      <c r="F260" s="253"/>
      <c r="G260" s="253"/>
      <c r="H260" s="253"/>
      <c r="I260" s="253"/>
      <c r="J260" s="156"/>
      <c r="K260" s="126"/>
      <c r="L260" s="126"/>
      <c r="M260" s="157" t="str">
        <f>IF(ISBLANK(C260),"",IF('LISTA DE INVENTARIO'!$Q$22:$Q5783='LISTA DE INVENTARIO'!$O$9,SUMIFS('LISTA DE INVENTARIO'!$K$22:$K5783,'LISTA DE INVENTARIO'!$C$22:$C5783,C260,'LISTA DE INVENTARIO'!$Q$22:$Q5783,'LISTA DE INVENTARIO'!$O$9)-SUMIFS($L$22:$L6055,$C$22:$C6055,C260),SUMIFS('LISTA DE INVENTARIO'!$K$22:$K5783,'LISTA DE INVENTARIO'!$C$22:$C5783,C260,'LISTA DE INVENTARIO'!$Q$22:$Q5783,'LISTA DE INVENTARIO'!$O$9)-SUMIFS($L$22:$L6055,$C$22:$C6055,C260)))</f>
        <v/>
      </c>
      <c r="N260" s="157" t="str">
        <f t="shared" si="9"/>
        <v/>
      </c>
      <c r="O260" s="163"/>
      <c r="P260" s="159" t="str">
        <f t="shared" si="10"/>
        <v/>
      </c>
      <c r="Q260" s="159" t="str">
        <f>IF(ISBLANK(C260),"",SUMIFS($P$22:$P6058,$C$22:$C6058,C260)-SUMIFS('LISTA DE INVENTARIO'!$N$22:$N5785,'LISTA DE INVENTARIO'!$C$22:$C5785,C260))</f>
        <v/>
      </c>
      <c r="R260" s="160"/>
      <c r="S260" s="162" t="str">
        <f ca="1"/>
        <v/>
      </c>
      <c r="T260" s="182"/>
      <c r="U260" s="180"/>
    </row>
    <row r="261" spans="2:21" ht="20.149999999999999" customHeight="1">
      <c r="B261" s="125">
        <v>240</v>
      </c>
      <c r="C261" s="253"/>
      <c r="D261" s="253"/>
      <c r="E261" s="253"/>
      <c r="F261" s="253"/>
      <c r="G261" s="253"/>
      <c r="H261" s="253"/>
      <c r="I261" s="253"/>
      <c r="J261" s="156"/>
      <c r="K261" s="126"/>
      <c r="L261" s="126"/>
      <c r="M261" s="157" t="str">
        <f>IF(ISBLANK(C261),"",IF('LISTA DE INVENTARIO'!$Q$22:$Q5784='LISTA DE INVENTARIO'!$O$9,SUMIFS('LISTA DE INVENTARIO'!$K$22:$K5784,'LISTA DE INVENTARIO'!$C$22:$C5784,C261,'LISTA DE INVENTARIO'!$Q$22:$Q5784,'LISTA DE INVENTARIO'!$O$9)-SUMIFS($L$22:$L6056,$C$22:$C6056,C261),SUMIFS('LISTA DE INVENTARIO'!$K$22:$K5784,'LISTA DE INVENTARIO'!$C$22:$C5784,C261,'LISTA DE INVENTARIO'!$Q$22:$Q5784,'LISTA DE INVENTARIO'!$O$9)-SUMIFS($L$22:$L6056,$C$22:$C6056,C261)))</f>
        <v/>
      </c>
      <c r="N261" s="157" t="str">
        <f t="shared" si="9"/>
        <v/>
      </c>
      <c r="O261" s="163"/>
      <c r="P261" s="159" t="str">
        <f t="shared" si="10"/>
        <v/>
      </c>
      <c r="Q261" s="159" t="str">
        <f>IF(ISBLANK(C261),"",SUMIFS($P$22:$P6059,$C$22:$C6059,C261)-SUMIFS('LISTA DE INVENTARIO'!$N$22:$N5786,'LISTA DE INVENTARIO'!$C$22:$C5786,C261))</f>
        <v/>
      </c>
      <c r="R261" s="160"/>
      <c r="S261" s="162" t="str">
        <f ca="1"/>
        <v/>
      </c>
      <c r="T261" s="182"/>
      <c r="U261" s="180"/>
    </row>
    <row r="262" spans="2:21" ht="20.149999999999999" customHeight="1">
      <c r="B262" s="125">
        <v>241</v>
      </c>
      <c r="C262" s="253"/>
      <c r="D262" s="253"/>
      <c r="E262" s="253"/>
      <c r="F262" s="253"/>
      <c r="G262" s="253"/>
      <c r="H262" s="253"/>
      <c r="I262" s="253"/>
      <c r="J262" s="156"/>
      <c r="K262" s="126"/>
      <c r="L262" s="126"/>
      <c r="M262" s="157" t="str">
        <f>IF(ISBLANK(C262),"",IF('LISTA DE INVENTARIO'!$Q$22:$Q5785='LISTA DE INVENTARIO'!$O$9,SUMIFS('LISTA DE INVENTARIO'!$K$22:$K5785,'LISTA DE INVENTARIO'!$C$22:$C5785,C262,'LISTA DE INVENTARIO'!$Q$22:$Q5785,'LISTA DE INVENTARIO'!$O$9)-SUMIFS($L$22:$L6057,$C$22:$C6057,C262),SUMIFS('LISTA DE INVENTARIO'!$K$22:$K5785,'LISTA DE INVENTARIO'!$C$22:$C5785,C262,'LISTA DE INVENTARIO'!$Q$22:$Q5785,'LISTA DE INVENTARIO'!$O$9)-SUMIFS($L$22:$L6057,$C$22:$C6057,C262)))</f>
        <v/>
      </c>
      <c r="N262" s="157" t="str">
        <f t="shared" si="9"/>
        <v/>
      </c>
      <c r="O262" s="163"/>
      <c r="P262" s="159" t="str">
        <f t="shared" si="10"/>
        <v/>
      </c>
      <c r="Q262" s="159" t="str">
        <f>IF(ISBLANK(C262),"",SUMIFS($P$22:$P6060,$C$22:$C6060,C262)-SUMIFS('LISTA DE INVENTARIO'!$N$22:$N5787,'LISTA DE INVENTARIO'!$C$22:$C5787,C262))</f>
        <v/>
      </c>
      <c r="R262" s="160"/>
      <c r="S262" s="162" t="str">
        <f ca="1"/>
        <v/>
      </c>
      <c r="T262" s="182"/>
      <c r="U262" s="180"/>
    </row>
    <row r="263" spans="2:21" ht="20.149999999999999" customHeight="1">
      <c r="B263" s="125">
        <v>242</v>
      </c>
      <c r="C263" s="253"/>
      <c r="D263" s="253"/>
      <c r="E263" s="253"/>
      <c r="F263" s="253"/>
      <c r="G263" s="253"/>
      <c r="H263" s="253"/>
      <c r="I263" s="253"/>
      <c r="J263" s="156"/>
      <c r="K263" s="126"/>
      <c r="L263" s="126"/>
      <c r="M263" s="157" t="str">
        <f>IF(ISBLANK(C263),"",IF('LISTA DE INVENTARIO'!$Q$22:$Q5786='LISTA DE INVENTARIO'!$O$9,SUMIFS('LISTA DE INVENTARIO'!$K$22:$K5786,'LISTA DE INVENTARIO'!$C$22:$C5786,C263,'LISTA DE INVENTARIO'!$Q$22:$Q5786,'LISTA DE INVENTARIO'!$O$9)-SUMIFS($L$22:$L6058,$C$22:$C6058,C263),SUMIFS('LISTA DE INVENTARIO'!$K$22:$K5786,'LISTA DE INVENTARIO'!$C$22:$C5786,C263,'LISTA DE INVENTARIO'!$Q$22:$Q5786,'LISTA DE INVENTARIO'!$O$9)-SUMIFS($L$22:$L6058,$C$22:$C6058,C263)))</f>
        <v/>
      </c>
      <c r="N263" s="157" t="str">
        <f t="shared" si="9"/>
        <v/>
      </c>
      <c r="O263" s="163"/>
      <c r="P263" s="159" t="str">
        <f t="shared" si="10"/>
        <v/>
      </c>
      <c r="Q263" s="159" t="str">
        <f>IF(ISBLANK(C263),"",SUMIFS($P$22:$P6061,$C$22:$C6061,C263)-SUMIFS('LISTA DE INVENTARIO'!$N$22:$N5788,'LISTA DE INVENTARIO'!$C$22:$C5788,C263))</f>
        <v/>
      </c>
      <c r="R263" s="160"/>
      <c r="S263" s="162" t="str">
        <f ca="1"/>
        <v/>
      </c>
      <c r="T263" s="182"/>
      <c r="U263" s="180"/>
    </row>
    <row r="264" spans="2:21" ht="20.149999999999999" customHeight="1">
      <c r="B264" s="125">
        <v>243</v>
      </c>
      <c r="C264" s="253"/>
      <c r="D264" s="253"/>
      <c r="E264" s="253"/>
      <c r="F264" s="253"/>
      <c r="G264" s="253"/>
      <c r="H264" s="253"/>
      <c r="I264" s="253"/>
      <c r="J264" s="156"/>
      <c r="K264" s="126"/>
      <c r="L264" s="126"/>
      <c r="M264" s="157" t="str">
        <f>IF(ISBLANK(C264),"",IF('LISTA DE INVENTARIO'!$Q$22:$Q5787='LISTA DE INVENTARIO'!$O$9,SUMIFS('LISTA DE INVENTARIO'!$K$22:$K5787,'LISTA DE INVENTARIO'!$C$22:$C5787,C264,'LISTA DE INVENTARIO'!$Q$22:$Q5787,'LISTA DE INVENTARIO'!$O$9)-SUMIFS($L$22:$L6059,$C$22:$C6059,C264),SUMIFS('LISTA DE INVENTARIO'!$K$22:$K5787,'LISTA DE INVENTARIO'!$C$22:$C5787,C264,'LISTA DE INVENTARIO'!$Q$22:$Q5787,'LISTA DE INVENTARIO'!$O$9)-SUMIFS($L$22:$L6059,$C$22:$C6059,C264)))</f>
        <v/>
      </c>
      <c r="N264" s="157" t="str">
        <f t="shared" si="9"/>
        <v/>
      </c>
      <c r="O264" s="163"/>
      <c r="P264" s="159" t="str">
        <f t="shared" si="10"/>
        <v/>
      </c>
      <c r="Q264" s="159" t="str">
        <f>IF(ISBLANK(C264),"",SUMIFS($P$22:$P6062,$C$22:$C6062,C264)-SUMIFS('LISTA DE INVENTARIO'!$N$22:$N5789,'LISTA DE INVENTARIO'!$C$22:$C5789,C264))</f>
        <v/>
      </c>
      <c r="R264" s="160"/>
      <c r="S264" s="162" t="str">
        <f ca="1"/>
        <v/>
      </c>
      <c r="T264" s="182"/>
      <c r="U264" s="180"/>
    </row>
    <row r="265" spans="2:21" ht="20.149999999999999" customHeight="1">
      <c r="B265" s="125">
        <v>244</v>
      </c>
      <c r="C265" s="253"/>
      <c r="D265" s="253"/>
      <c r="E265" s="253"/>
      <c r="F265" s="253"/>
      <c r="G265" s="253"/>
      <c r="H265" s="253"/>
      <c r="I265" s="253"/>
      <c r="J265" s="156"/>
      <c r="K265" s="126"/>
      <c r="L265" s="126"/>
      <c r="M265" s="157" t="str">
        <f>IF(ISBLANK(C265),"",IF('LISTA DE INVENTARIO'!$Q$22:$Q5788='LISTA DE INVENTARIO'!$O$9,SUMIFS('LISTA DE INVENTARIO'!$K$22:$K5788,'LISTA DE INVENTARIO'!$C$22:$C5788,C265,'LISTA DE INVENTARIO'!$Q$22:$Q5788,'LISTA DE INVENTARIO'!$O$9)-SUMIFS($L$22:$L6060,$C$22:$C6060,C265),SUMIFS('LISTA DE INVENTARIO'!$K$22:$K5788,'LISTA DE INVENTARIO'!$C$22:$C5788,C265,'LISTA DE INVENTARIO'!$Q$22:$Q5788,'LISTA DE INVENTARIO'!$O$9)-SUMIFS($L$22:$L6060,$C$22:$C6060,C265)))</f>
        <v/>
      </c>
      <c r="N265" s="157" t="str">
        <f t="shared" si="9"/>
        <v/>
      </c>
      <c r="O265" s="163"/>
      <c r="P265" s="159" t="str">
        <f t="shared" si="10"/>
        <v/>
      </c>
      <c r="Q265" s="159" t="str">
        <f>IF(ISBLANK(C265),"",SUMIFS($P$22:$P6063,$C$22:$C6063,C265)-SUMIFS('LISTA DE INVENTARIO'!$N$22:$N5790,'LISTA DE INVENTARIO'!$C$22:$C5790,C265))</f>
        <v/>
      </c>
      <c r="R265" s="160"/>
      <c r="S265" s="162" t="str">
        <f ca="1"/>
        <v/>
      </c>
      <c r="T265" s="182"/>
      <c r="U265" s="180"/>
    </row>
    <row r="266" spans="2:21" ht="20.149999999999999" customHeight="1">
      <c r="B266" s="125">
        <v>245</v>
      </c>
      <c r="C266" s="253"/>
      <c r="D266" s="253"/>
      <c r="E266" s="253"/>
      <c r="F266" s="253"/>
      <c r="G266" s="253"/>
      <c r="H266" s="253"/>
      <c r="I266" s="253"/>
      <c r="J266" s="156"/>
      <c r="K266" s="126"/>
      <c r="L266" s="126"/>
      <c r="M266" s="157" t="str">
        <f>IF(ISBLANK(C266),"",IF('LISTA DE INVENTARIO'!$Q$22:$Q5789='LISTA DE INVENTARIO'!$O$9,SUMIFS('LISTA DE INVENTARIO'!$K$22:$K5789,'LISTA DE INVENTARIO'!$C$22:$C5789,C266,'LISTA DE INVENTARIO'!$Q$22:$Q5789,'LISTA DE INVENTARIO'!$O$9)-SUMIFS($L$22:$L6061,$C$22:$C6061,C266),SUMIFS('LISTA DE INVENTARIO'!$K$22:$K5789,'LISTA DE INVENTARIO'!$C$22:$C5789,C266,'LISTA DE INVENTARIO'!$Q$22:$Q5789,'LISTA DE INVENTARIO'!$O$9)-SUMIFS($L$22:$L6061,$C$22:$C6061,C266)))</f>
        <v/>
      </c>
      <c r="N266" s="157" t="str">
        <f t="shared" si="9"/>
        <v/>
      </c>
      <c r="O266" s="163"/>
      <c r="P266" s="159" t="str">
        <f t="shared" si="10"/>
        <v/>
      </c>
      <c r="Q266" s="159" t="str">
        <f>IF(ISBLANK(C266),"",SUMIFS($P$22:$P6064,$C$22:$C6064,C266)-SUMIFS('LISTA DE INVENTARIO'!$N$22:$N5791,'LISTA DE INVENTARIO'!$C$22:$C5791,C266))</f>
        <v/>
      </c>
      <c r="R266" s="160"/>
      <c r="S266" s="162" t="str">
        <f ca="1"/>
        <v/>
      </c>
      <c r="T266" s="182"/>
      <c r="U266" s="180"/>
    </row>
    <row r="267" spans="2:21" ht="20.149999999999999" customHeight="1">
      <c r="B267" s="125">
        <v>246</v>
      </c>
      <c r="C267" s="253"/>
      <c r="D267" s="253"/>
      <c r="E267" s="253"/>
      <c r="F267" s="253"/>
      <c r="G267" s="253"/>
      <c r="H267" s="253"/>
      <c r="I267" s="253"/>
      <c r="J267" s="156"/>
      <c r="K267" s="126"/>
      <c r="L267" s="126"/>
      <c r="M267" s="157" t="str">
        <f>IF(ISBLANK(C267),"",IF('LISTA DE INVENTARIO'!$Q$22:$Q5790='LISTA DE INVENTARIO'!$O$9,SUMIFS('LISTA DE INVENTARIO'!$K$22:$K5790,'LISTA DE INVENTARIO'!$C$22:$C5790,C267,'LISTA DE INVENTARIO'!$Q$22:$Q5790,'LISTA DE INVENTARIO'!$O$9)-SUMIFS($L$22:$L6062,$C$22:$C6062,C267),SUMIFS('LISTA DE INVENTARIO'!$K$22:$K5790,'LISTA DE INVENTARIO'!$C$22:$C5790,C267,'LISTA DE INVENTARIO'!$Q$22:$Q5790,'LISTA DE INVENTARIO'!$O$9)-SUMIFS($L$22:$L6062,$C$22:$C6062,C267)))</f>
        <v/>
      </c>
      <c r="N267" s="157" t="str">
        <f t="shared" si="9"/>
        <v/>
      </c>
      <c r="O267" s="163"/>
      <c r="P267" s="159" t="str">
        <f t="shared" si="10"/>
        <v/>
      </c>
      <c r="Q267" s="159" t="str">
        <f>IF(ISBLANK(C267),"",SUMIFS($P$22:$P6065,$C$22:$C6065,C267)-SUMIFS('LISTA DE INVENTARIO'!$N$22:$N5792,'LISTA DE INVENTARIO'!$C$22:$C5792,C267))</f>
        <v/>
      </c>
      <c r="R267" s="160"/>
      <c r="S267" s="162" t="str">
        <f ca="1"/>
        <v/>
      </c>
      <c r="T267" s="182"/>
      <c r="U267" s="180"/>
    </row>
    <row r="268" spans="2:21" ht="20.149999999999999" customHeight="1">
      <c r="B268" s="125">
        <v>247</v>
      </c>
      <c r="C268" s="253"/>
      <c r="D268" s="253"/>
      <c r="E268" s="253"/>
      <c r="F268" s="253"/>
      <c r="G268" s="253"/>
      <c r="H268" s="253"/>
      <c r="I268" s="253"/>
      <c r="J268" s="156"/>
      <c r="K268" s="126"/>
      <c r="L268" s="126"/>
      <c r="M268" s="157" t="str">
        <f>IF(ISBLANK(C268),"",IF('LISTA DE INVENTARIO'!$Q$22:$Q5791='LISTA DE INVENTARIO'!$O$9,SUMIFS('LISTA DE INVENTARIO'!$K$22:$K5791,'LISTA DE INVENTARIO'!$C$22:$C5791,C268,'LISTA DE INVENTARIO'!$Q$22:$Q5791,'LISTA DE INVENTARIO'!$O$9)-SUMIFS($L$22:$L6063,$C$22:$C6063,C268),SUMIFS('LISTA DE INVENTARIO'!$K$22:$K5791,'LISTA DE INVENTARIO'!$C$22:$C5791,C268,'LISTA DE INVENTARIO'!$Q$22:$Q5791,'LISTA DE INVENTARIO'!$O$9)-SUMIFS($L$22:$L6063,$C$22:$C6063,C268)))</f>
        <v/>
      </c>
      <c r="N268" s="157" t="str">
        <f t="shared" si="9"/>
        <v/>
      </c>
      <c r="O268" s="163"/>
      <c r="P268" s="159" t="str">
        <f t="shared" si="10"/>
        <v/>
      </c>
      <c r="Q268" s="159" t="str">
        <f>IF(ISBLANK(C268),"",SUMIFS($P$22:$P6066,$C$22:$C6066,C268)-SUMIFS('LISTA DE INVENTARIO'!$N$22:$N5793,'LISTA DE INVENTARIO'!$C$22:$C5793,C268))</f>
        <v/>
      </c>
      <c r="R268" s="160"/>
      <c r="S268" s="162" t="str">
        <f ca="1"/>
        <v/>
      </c>
      <c r="T268" s="182"/>
      <c r="U268" s="180"/>
    </row>
    <row r="269" spans="2:21" ht="20.149999999999999" customHeight="1">
      <c r="B269" s="125">
        <v>248</v>
      </c>
      <c r="C269" s="253"/>
      <c r="D269" s="253"/>
      <c r="E269" s="253"/>
      <c r="F269" s="253"/>
      <c r="G269" s="253"/>
      <c r="H269" s="253"/>
      <c r="I269" s="253"/>
      <c r="J269" s="156"/>
      <c r="K269" s="126"/>
      <c r="L269" s="126"/>
      <c r="M269" s="157" t="str">
        <f>IF(ISBLANK(C269),"",IF('LISTA DE INVENTARIO'!$Q$22:$Q5792='LISTA DE INVENTARIO'!$O$9,SUMIFS('LISTA DE INVENTARIO'!$K$22:$K5792,'LISTA DE INVENTARIO'!$C$22:$C5792,C269,'LISTA DE INVENTARIO'!$Q$22:$Q5792,'LISTA DE INVENTARIO'!$O$9)-SUMIFS($L$22:$L6064,$C$22:$C6064,C269),SUMIFS('LISTA DE INVENTARIO'!$K$22:$K5792,'LISTA DE INVENTARIO'!$C$22:$C5792,C269,'LISTA DE INVENTARIO'!$Q$22:$Q5792,'LISTA DE INVENTARIO'!$O$9)-SUMIFS($L$22:$L6064,$C$22:$C6064,C269)))</f>
        <v/>
      </c>
      <c r="N269" s="157" t="str">
        <f t="shared" si="9"/>
        <v/>
      </c>
      <c r="O269" s="163"/>
      <c r="P269" s="159" t="str">
        <f t="shared" si="10"/>
        <v/>
      </c>
      <c r="Q269" s="159" t="str">
        <f>IF(ISBLANK(C269),"",SUMIFS($P$22:$P6067,$C$22:$C6067,C269)-SUMIFS('LISTA DE INVENTARIO'!$N$22:$N5794,'LISTA DE INVENTARIO'!$C$22:$C5794,C269))</f>
        <v/>
      </c>
      <c r="R269" s="160"/>
      <c r="S269" s="162" t="str">
        <f ca="1"/>
        <v/>
      </c>
      <c r="T269" s="182"/>
      <c r="U269" s="180"/>
    </row>
    <row r="270" spans="2:21" ht="20.149999999999999" customHeight="1">
      <c r="B270" s="125">
        <v>249</v>
      </c>
      <c r="C270" s="253"/>
      <c r="D270" s="253"/>
      <c r="E270" s="253"/>
      <c r="F270" s="253"/>
      <c r="G270" s="253"/>
      <c r="H270" s="253"/>
      <c r="I270" s="253"/>
      <c r="J270" s="156"/>
      <c r="K270" s="126"/>
      <c r="L270" s="126"/>
      <c r="M270" s="157" t="str">
        <f>IF(ISBLANK(C270),"",IF('LISTA DE INVENTARIO'!$Q$22:$Q5793='LISTA DE INVENTARIO'!$O$9,SUMIFS('LISTA DE INVENTARIO'!$K$22:$K5793,'LISTA DE INVENTARIO'!$C$22:$C5793,C270,'LISTA DE INVENTARIO'!$Q$22:$Q5793,'LISTA DE INVENTARIO'!$O$9)-SUMIFS($L$22:$L6065,$C$22:$C6065,C270),SUMIFS('LISTA DE INVENTARIO'!$K$22:$K5793,'LISTA DE INVENTARIO'!$C$22:$C5793,C270,'LISTA DE INVENTARIO'!$Q$22:$Q5793,'LISTA DE INVENTARIO'!$O$9)-SUMIFS($L$22:$L6065,$C$22:$C6065,C270)))</f>
        <v/>
      </c>
      <c r="N270" s="157" t="str">
        <f t="shared" si="9"/>
        <v/>
      </c>
      <c r="O270" s="163"/>
      <c r="P270" s="159" t="str">
        <f t="shared" si="10"/>
        <v/>
      </c>
      <c r="Q270" s="159" t="str">
        <f>IF(ISBLANK(C270),"",SUMIFS($P$22:$P6068,$C$22:$C6068,C270)-SUMIFS('LISTA DE INVENTARIO'!$N$22:$N5795,'LISTA DE INVENTARIO'!$C$22:$C5795,C270))</f>
        <v/>
      </c>
      <c r="R270" s="160"/>
      <c r="S270" s="162" t="str">
        <f ca="1"/>
        <v/>
      </c>
      <c r="T270" s="182"/>
      <c r="U270" s="180"/>
    </row>
    <row r="271" spans="2:21" ht="20.149999999999999" customHeight="1">
      <c r="B271" s="125">
        <v>250</v>
      </c>
      <c r="C271" s="253"/>
      <c r="D271" s="253"/>
      <c r="E271" s="253"/>
      <c r="F271" s="253"/>
      <c r="G271" s="253"/>
      <c r="H271" s="253"/>
      <c r="I271" s="253"/>
      <c r="J271" s="156"/>
      <c r="K271" s="126"/>
      <c r="L271" s="126"/>
      <c r="M271" s="157" t="str">
        <f>IF(ISBLANK(C271),"",IF('LISTA DE INVENTARIO'!$Q$22:$Q5794='LISTA DE INVENTARIO'!$O$9,SUMIFS('LISTA DE INVENTARIO'!$K$22:$K5794,'LISTA DE INVENTARIO'!$C$22:$C5794,C271,'LISTA DE INVENTARIO'!$Q$22:$Q5794,'LISTA DE INVENTARIO'!$O$9)-SUMIFS($L$22:$L6066,$C$22:$C6066,C271),SUMIFS('LISTA DE INVENTARIO'!$K$22:$K5794,'LISTA DE INVENTARIO'!$C$22:$C5794,C271,'LISTA DE INVENTARIO'!$Q$22:$Q5794,'LISTA DE INVENTARIO'!$O$9)-SUMIFS($L$22:$L6066,$C$22:$C6066,C271)))</f>
        <v/>
      </c>
      <c r="N271" s="157" t="str">
        <f t="shared" si="9"/>
        <v/>
      </c>
      <c r="O271" s="163"/>
      <c r="P271" s="159" t="str">
        <f t="shared" si="10"/>
        <v/>
      </c>
      <c r="Q271" s="159" t="str">
        <f>IF(ISBLANK(C271),"",SUMIFS($P$22:$P6069,$C$22:$C6069,C271)-SUMIFS('LISTA DE INVENTARIO'!$N$22:$N5796,'LISTA DE INVENTARIO'!$C$22:$C5796,C271))</f>
        <v/>
      </c>
      <c r="R271" s="160"/>
      <c r="S271" s="162" t="str">
        <f ca="1"/>
        <v/>
      </c>
      <c r="T271" s="182"/>
      <c r="U271" s="180"/>
    </row>
    <row r="272" spans="2:21" ht="20.149999999999999" customHeight="1">
      <c r="B272" s="125">
        <v>251</v>
      </c>
      <c r="C272" s="253"/>
      <c r="D272" s="253"/>
      <c r="E272" s="253"/>
      <c r="F272" s="253"/>
      <c r="G272" s="253"/>
      <c r="H272" s="253"/>
      <c r="I272" s="253"/>
      <c r="J272" s="156"/>
      <c r="K272" s="126"/>
      <c r="L272" s="126"/>
      <c r="M272" s="157" t="str">
        <f>IF(ISBLANK(C272),"",IF('LISTA DE INVENTARIO'!$Q$22:$Q5795='LISTA DE INVENTARIO'!$O$9,SUMIFS('LISTA DE INVENTARIO'!$K$22:$K5795,'LISTA DE INVENTARIO'!$C$22:$C5795,C272,'LISTA DE INVENTARIO'!$Q$22:$Q5795,'LISTA DE INVENTARIO'!$O$9)-SUMIFS($L$22:$L6067,$C$22:$C6067,C272),SUMIFS('LISTA DE INVENTARIO'!$K$22:$K5795,'LISTA DE INVENTARIO'!$C$22:$C5795,C272,'LISTA DE INVENTARIO'!$Q$22:$Q5795,'LISTA DE INVENTARIO'!$O$9)-SUMIFS($L$22:$L6067,$C$22:$C6067,C272)))</f>
        <v/>
      </c>
      <c r="N272" s="157" t="str">
        <f t="shared" si="9"/>
        <v/>
      </c>
      <c r="O272" s="163"/>
      <c r="P272" s="159" t="str">
        <f t="shared" si="10"/>
        <v/>
      </c>
      <c r="Q272" s="159" t="str">
        <f>IF(ISBLANK(C272),"",SUMIFS($P$22:$P6070,$C$22:$C6070,C272)-SUMIFS('LISTA DE INVENTARIO'!$N$22:$N5797,'LISTA DE INVENTARIO'!$C$22:$C5797,C272))</f>
        <v/>
      </c>
      <c r="R272" s="160"/>
      <c r="S272" s="162" t="str">
        <f ca="1"/>
        <v/>
      </c>
      <c r="T272" s="182"/>
      <c r="U272" s="180"/>
    </row>
    <row r="273" spans="2:21" ht="20.149999999999999" customHeight="1">
      <c r="B273" s="125">
        <v>252</v>
      </c>
      <c r="C273" s="253"/>
      <c r="D273" s="253"/>
      <c r="E273" s="253"/>
      <c r="F273" s="253"/>
      <c r="G273" s="253"/>
      <c r="H273" s="253"/>
      <c r="I273" s="253"/>
      <c r="J273" s="156"/>
      <c r="K273" s="126"/>
      <c r="L273" s="126"/>
      <c r="M273" s="157" t="str">
        <f>IF(ISBLANK(C273),"",IF('LISTA DE INVENTARIO'!$Q$22:$Q5796='LISTA DE INVENTARIO'!$O$9,SUMIFS('LISTA DE INVENTARIO'!$K$22:$K5796,'LISTA DE INVENTARIO'!$C$22:$C5796,C273,'LISTA DE INVENTARIO'!$Q$22:$Q5796,'LISTA DE INVENTARIO'!$O$9)-SUMIFS($L$22:$L6068,$C$22:$C6068,C273),SUMIFS('LISTA DE INVENTARIO'!$K$22:$K5796,'LISTA DE INVENTARIO'!$C$22:$C5796,C273,'LISTA DE INVENTARIO'!$Q$22:$Q5796,'LISTA DE INVENTARIO'!$O$9)-SUMIFS($L$22:$L6068,$C$22:$C6068,C273)))</f>
        <v/>
      </c>
      <c r="N273" s="157" t="str">
        <f t="shared" si="9"/>
        <v/>
      </c>
      <c r="O273" s="163"/>
      <c r="P273" s="159" t="str">
        <f t="shared" si="10"/>
        <v/>
      </c>
      <c r="Q273" s="159" t="str">
        <f>IF(ISBLANK(C273),"",SUMIFS($P$22:$P6071,$C$22:$C6071,C273)-SUMIFS('LISTA DE INVENTARIO'!$N$22:$N5798,'LISTA DE INVENTARIO'!$C$22:$C5798,C273))</f>
        <v/>
      </c>
      <c r="R273" s="160"/>
      <c r="S273" s="162" t="str">
        <f ca="1"/>
        <v/>
      </c>
      <c r="T273" s="182"/>
      <c r="U273" s="180"/>
    </row>
    <row r="274" spans="2:21" ht="20.149999999999999" customHeight="1">
      <c r="B274" s="125">
        <v>253</v>
      </c>
      <c r="C274" s="253"/>
      <c r="D274" s="253"/>
      <c r="E274" s="253"/>
      <c r="F274" s="253"/>
      <c r="G274" s="253"/>
      <c r="H274" s="253"/>
      <c r="I274" s="253"/>
      <c r="J274" s="156"/>
      <c r="K274" s="126"/>
      <c r="L274" s="126"/>
      <c r="M274" s="157" t="str">
        <f>IF(ISBLANK(C274),"",IF('LISTA DE INVENTARIO'!$Q$22:$Q5797='LISTA DE INVENTARIO'!$O$9,SUMIFS('LISTA DE INVENTARIO'!$K$22:$K5797,'LISTA DE INVENTARIO'!$C$22:$C5797,C274,'LISTA DE INVENTARIO'!$Q$22:$Q5797,'LISTA DE INVENTARIO'!$O$9)-SUMIFS($L$22:$L6069,$C$22:$C6069,C274),SUMIFS('LISTA DE INVENTARIO'!$K$22:$K5797,'LISTA DE INVENTARIO'!$C$22:$C5797,C274,'LISTA DE INVENTARIO'!$Q$22:$Q5797,'LISTA DE INVENTARIO'!$O$9)-SUMIFS($L$22:$L6069,$C$22:$C6069,C274)))</f>
        <v/>
      </c>
      <c r="N274" s="157" t="str">
        <f t="shared" si="9"/>
        <v/>
      </c>
      <c r="O274" s="163"/>
      <c r="P274" s="159" t="str">
        <f t="shared" si="10"/>
        <v/>
      </c>
      <c r="Q274" s="159" t="str">
        <f>IF(ISBLANK(C274),"",SUMIFS($P$22:$P6072,$C$22:$C6072,C274)-SUMIFS('LISTA DE INVENTARIO'!$N$22:$N5799,'LISTA DE INVENTARIO'!$C$22:$C5799,C274))</f>
        <v/>
      </c>
      <c r="R274" s="160"/>
      <c r="S274" s="162" t="str">
        <f ca="1"/>
        <v/>
      </c>
      <c r="T274" s="182"/>
      <c r="U274" s="180"/>
    </row>
    <row r="275" spans="2:21" ht="20.149999999999999" customHeight="1">
      <c r="B275" s="125">
        <v>254</v>
      </c>
      <c r="C275" s="253"/>
      <c r="D275" s="253"/>
      <c r="E275" s="253"/>
      <c r="F275" s="253"/>
      <c r="G275" s="253"/>
      <c r="H275" s="253"/>
      <c r="I275" s="253"/>
      <c r="J275" s="156"/>
      <c r="K275" s="126"/>
      <c r="L275" s="126"/>
      <c r="M275" s="157" t="str">
        <f>IF(ISBLANK(C275),"",IF('LISTA DE INVENTARIO'!$Q$22:$Q5798='LISTA DE INVENTARIO'!$O$9,SUMIFS('LISTA DE INVENTARIO'!$K$22:$K5798,'LISTA DE INVENTARIO'!$C$22:$C5798,C275,'LISTA DE INVENTARIO'!$Q$22:$Q5798,'LISTA DE INVENTARIO'!$O$9)-SUMIFS($L$22:$L6070,$C$22:$C6070,C275),SUMIFS('LISTA DE INVENTARIO'!$K$22:$K5798,'LISTA DE INVENTARIO'!$C$22:$C5798,C275,'LISTA DE INVENTARIO'!$Q$22:$Q5798,'LISTA DE INVENTARIO'!$O$9)-SUMIFS($L$22:$L6070,$C$22:$C6070,C275)))</f>
        <v/>
      </c>
      <c r="N275" s="157" t="str">
        <f t="shared" si="9"/>
        <v/>
      </c>
      <c r="O275" s="163"/>
      <c r="P275" s="159" t="str">
        <f t="shared" si="10"/>
        <v/>
      </c>
      <c r="Q275" s="159" t="str">
        <f>IF(ISBLANK(C275),"",SUMIFS($P$22:$P6073,$C$22:$C6073,C275)-SUMIFS('LISTA DE INVENTARIO'!$N$22:$N5800,'LISTA DE INVENTARIO'!$C$22:$C5800,C275))</f>
        <v/>
      </c>
      <c r="R275" s="160"/>
      <c r="S275" s="162" t="str">
        <f ca="1"/>
        <v/>
      </c>
      <c r="T275" s="182"/>
      <c r="U275" s="180"/>
    </row>
    <row r="276" spans="2:21" ht="20.149999999999999" customHeight="1">
      <c r="B276" s="125">
        <v>255</v>
      </c>
      <c r="C276" s="253"/>
      <c r="D276" s="253"/>
      <c r="E276" s="253"/>
      <c r="F276" s="253"/>
      <c r="G276" s="253"/>
      <c r="H276" s="253"/>
      <c r="I276" s="253"/>
      <c r="J276" s="156"/>
      <c r="K276" s="126"/>
      <c r="L276" s="126"/>
      <c r="M276" s="157" t="str">
        <f>IF(ISBLANK(C276),"",IF('LISTA DE INVENTARIO'!$Q$22:$Q5799='LISTA DE INVENTARIO'!$O$9,SUMIFS('LISTA DE INVENTARIO'!$K$22:$K5799,'LISTA DE INVENTARIO'!$C$22:$C5799,C276,'LISTA DE INVENTARIO'!$Q$22:$Q5799,'LISTA DE INVENTARIO'!$O$9)-SUMIFS($L$22:$L6071,$C$22:$C6071,C276),SUMIFS('LISTA DE INVENTARIO'!$K$22:$K5799,'LISTA DE INVENTARIO'!$C$22:$C5799,C276,'LISTA DE INVENTARIO'!$Q$22:$Q5799,'LISTA DE INVENTARIO'!$O$9)-SUMIFS($L$22:$L6071,$C$22:$C6071,C276)))</f>
        <v/>
      </c>
      <c r="N276" s="157" t="str">
        <f t="shared" si="9"/>
        <v/>
      </c>
      <c r="O276" s="163"/>
      <c r="P276" s="159" t="str">
        <f t="shared" si="10"/>
        <v/>
      </c>
      <c r="Q276" s="159" t="str">
        <f>IF(ISBLANK(C276),"",SUMIFS($P$22:$P6074,$C$22:$C6074,C276)-SUMIFS('LISTA DE INVENTARIO'!$N$22:$N5801,'LISTA DE INVENTARIO'!$C$22:$C5801,C276))</f>
        <v/>
      </c>
      <c r="R276" s="160"/>
      <c r="S276" s="162" t="str">
        <f ca="1"/>
        <v/>
      </c>
      <c r="T276" s="182"/>
      <c r="U276" s="180"/>
    </row>
    <row r="277" spans="2:21" ht="20.149999999999999" customHeight="1">
      <c r="B277" s="125">
        <v>256</v>
      </c>
      <c r="C277" s="253"/>
      <c r="D277" s="253"/>
      <c r="E277" s="253"/>
      <c r="F277" s="253"/>
      <c r="G277" s="253"/>
      <c r="H277" s="253"/>
      <c r="I277" s="253"/>
      <c r="J277" s="156"/>
      <c r="K277" s="126"/>
      <c r="L277" s="126"/>
      <c r="M277" s="157" t="str">
        <f>IF(ISBLANK(C277),"",IF('LISTA DE INVENTARIO'!$Q$22:$Q5800='LISTA DE INVENTARIO'!$O$9,SUMIFS('LISTA DE INVENTARIO'!$K$22:$K5800,'LISTA DE INVENTARIO'!$C$22:$C5800,C277,'LISTA DE INVENTARIO'!$Q$22:$Q5800,'LISTA DE INVENTARIO'!$O$9)-SUMIFS($L$22:$L6072,$C$22:$C6072,C277),SUMIFS('LISTA DE INVENTARIO'!$K$22:$K5800,'LISTA DE INVENTARIO'!$C$22:$C5800,C277,'LISTA DE INVENTARIO'!$Q$22:$Q5800,'LISTA DE INVENTARIO'!$O$9)-SUMIFS($L$22:$L6072,$C$22:$C6072,C277)))</f>
        <v/>
      </c>
      <c r="N277" s="157" t="str">
        <f t="shared" si="9"/>
        <v/>
      </c>
      <c r="O277" s="163"/>
      <c r="P277" s="159" t="str">
        <f t="shared" si="10"/>
        <v/>
      </c>
      <c r="Q277" s="159" t="str">
        <f>IF(ISBLANK(C277),"",SUMIFS($P$22:$P6075,$C$22:$C6075,C277)-SUMIFS('LISTA DE INVENTARIO'!$N$22:$N5802,'LISTA DE INVENTARIO'!$C$22:$C5802,C277))</f>
        <v/>
      </c>
      <c r="R277" s="160"/>
      <c r="S277" s="162" t="str">
        <f ca="1"/>
        <v/>
      </c>
      <c r="T277" s="182"/>
      <c r="U277" s="180"/>
    </row>
    <row r="278" spans="2:21" ht="20.149999999999999" customHeight="1">
      <c r="B278" s="125">
        <v>257</v>
      </c>
      <c r="C278" s="253"/>
      <c r="D278" s="253"/>
      <c r="E278" s="253"/>
      <c r="F278" s="253"/>
      <c r="G278" s="253"/>
      <c r="H278" s="253"/>
      <c r="I278" s="253"/>
      <c r="J278" s="156"/>
      <c r="K278" s="126"/>
      <c r="L278" s="126"/>
      <c r="M278" s="157" t="str">
        <f>IF(ISBLANK(C278),"",IF('LISTA DE INVENTARIO'!$Q$22:$Q5801='LISTA DE INVENTARIO'!$O$9,SUMIFS('LISTA DE INVENTARIO'!$K$22:$K5801,'LISTA DE INVENTARIO'!$C$22:$C5801,C278,'LISTA DE INVENTARIO'!$Q$22:$Q5801,'LISTA DE INVENTARIO'!$O$9)-SUMIFS($L$22:$L6073,$C$22:$C6073,C278),SUMIFS('LISTA DE INVENTARIO'!$K$22:$K5801,'LISTA DE INVENTARIO'!$C$22:$C5801,C278,'LISTA DE INVENTARIO'!$Q$22:$Q5801,'LISTA DE INVENTARIO'!$O$9)-SUMIFS($L$22:$L6073,$C$22:$C6073,C278)))</f>
        <v/>
      </c>
      <c r="N278" s="157" t="str">
        <f t="shared" si="9"/>
        <v/>
      </c>
      <c r="O278" s="163"/>
      <c r="P278" s="159" t="str">
        <f t="shared" si="10"/>
        <v/>
      </c>
      <c r="Q278" s="159" t="str">
        <f>IF(ISBLANK(C278),"",SUMIFS($P$22:$P6076,$C$22:$C6076,C278)-SUMIFS('LISTA DE INVENTARIO'!$N$22:$N5803,'LISTA DE INVENTARIO'!$C$22:$C5803,C278))</f>
        <v/>
      </c>
      <c r="R278" s="160"/>
      <c r="S278" s="162" t="str">
        <f ca="1"/>
        <v/>
      </c>
      <c r="T278" s="182"/>
      <c r="U278" s="180"/>
    </row>
    <row r="279" spans="2:21" ht="20.149999999999999" customHeight="1">
      <c r="B279" s="125">
        <v>258</v>
      </c>
      <c r="C279" s="253"/>
      <c r="D279" s="253"/>
      <c r="E279" s="253"/>
      <c r="F279" s="253"/>
      <c r="G279" s="253"/>
      <c r="H279" s="253"/>
      <c r="I279" s="253"/>
      <c r="J279" s="156"/>
      <c r="K279" s="126"/>
      <c r="L279" s="126"/>
      <c r="M279" s="157" t="str">
        <f>IF(ISBLANK(C279),"",IF('LISTA DE INVENTARIO'!$Q$22:$Q5802='LISTA DE INVENTARIO'!$O$9,SUMIFS('LISTA DE INVENTARIO'!$K$22:$K5802,'LISTA DE INVENTARIO'!$C$22:$C5802,C279,'LISTA DE INVENTARIO'!$Q$22:$Q5802,'LISTA DE INVENTARIO'!$O$9)-SUMIFS($L$22:$L6074,$C$22:$C6074,C279),SUMIFS('LISTA DE INVENTARIO'!$K$22:$K5802,'LISTA DE INVENTARIO'!$C$22:$C5802,C279,'LISTA DE INVENTARIO'!$Q$22:$Q5802,'LISTA DE INVENTARIO'!$O$9)-SUMIFS($L$22:$L6074,$C$22:$C6074,C279)))</f>
        <v/>
      </c>
      <c r="N279" s="157" t="str">
        <f t="shared" si="9"/>
        <v/>
      </c>
      <c r="O279" s="163"/>
      <c r="P279" s="159" t="str">
        <f t="shared" si="10"/>
        <v/>
      </c>
      <c r="Q279" s="159" t="str">
        <f>IF(ISBLANK(C279),"",SUMIFS($P$22:$P6077,$C$22:$C6077,C279)-SUMIFS('LISTA DE INVENTARIO'!$N$22:$N5804,'LISTA DE INVENTARIO'!$C$22:$C5804,C279))</f>
        <v/>
      </c>
      <c r="R279" s="160"/>
      <c r="S279" s="162" t="str">
        <f ca="1"/>
        <v/>
      </c>
      <c r="T279" s="182"/>
      <c r="U279" s="180"/>
    </row>
    <row r="280" spans="2:21" ht="20.149999999999999" customHeight="1">
      <c r="B280" s="125">
        <v>259</v>
      </c>
      <c r="C280" s="253"/>
      <c r="D280" s="253"/>
      <c r="E280" s="253"/>
      <c r="F280" s="253"/>
      <c r="G280" s="253"/>
      <c r="H280" s="253"/>
      <c r="I280" s="253"/>
      <c r="J280" s="156"/>
      <c r="K280" s="126"/>
      <c r="L280" s="126"/>
      <c r="M280" s="157" t="str">
        <f>IF(ISBLANK(C280),"",IF('LISTA DE INVENTARIO'!$Q$22:$Q5803='LISTA DE INVENTARIO'!$O$9,SUMIFS('LISTA DE INVENTARIO'!$K$22:$K5803,'LISTA DE INVENTARIO'!$C$22:$C5803,C280,'LISTA DE INVENTARIO'!$Q$22:$Q5803,'LISTA DE INVENTARIO'!$O$9)-SUMIFS($L$22:$L6075,$C$22:$C6075,C280),SUMIFS('LISTA DE INVENTARIO'!$K$22:$K5803,'LISTA DE INVENTARIO'!$C$22:$C5803,C280,'LISTA DE INVENTARIO'!$Q$22:$Q5803,'LISTA DE INVENTARIO'!$O$9)-SUMIFS($L$22:$L6075,$C$22:$C6075,C280)))</f>
        <v/>
      </c>
      <c r="N280" s="157" t="str">
        <f t="shared" si="9"/>
        <v/>
      </c>
      <c r="O280" s="163"/>
      <c r="P280" s="159" t="str">
        <f t="shared" si="10"/>
        <v/>
      </c>
      <c r="Q280" s="159" t="str">
        <f>IF(ISBLANK(C280),"",SUMIFS($P$22:$P6078,$C$22:$C6078,C280)-SUMIFS('LISTA DE INVENTARIO'!$N$22:$N5805,'LISTA DE INVENTARIO'!$C$22:$C5805,C280))</f>
        <v/>
      </c>
      <c r="R280" s="160"/>
      <c r="S280" s="162" t="str">
        <f ca="1"/>
        <v/>
      </c>
      <c r="T280" s="182"/>
      <c r="U280" s="180"/>
    </row>
    <row r="281" spans="2:21" ht="20.149999999999999" customHeight="1">
      <c r="B281" s="125">
        <v>260</v>
      </c>
      <c r="C281" s="253"/>
      <c r="D281" s="253"/>
      <c r="E281" s="253"/>
      <c r="F281" s="253"/>
      <c r="G281" s="253"/>
      <c r="H281" s="253"/>
      <c r="I281" s="253"/>
      <c r="J281" s="156"/>
      <c r="K281" s="126"/>
      <c r="L281" s="126"/>
      <c r="M281" s="157" t="str">
        <f>IF(ISBLANK(C281),"",IF('LISTA DE INVENTARIO'!$Q$22:$Q5804='LISTA DE INVENTARIO'!$O$9,SUMIFS('LISTA DE INVENTARIO'!$K$22:$K5804,'LISTA DE INVENTARIO'!$C$22:$C5804,C281,'LISTA DE INVENTARIO'!$Q$22:$Q5804,'LISTA DE INVENTARIO'!$O$9)-SUMIFS($L$22:$L6076,$C$22:$C6076,C281),SUMIFS('LISTA DE INVENTARIO'!$K$22:$K5804,'LISTA DE INVENTARIO'!$C$22:$C5804,C281,'LISTA DE INVENTARIO'!$Q$22:$Q5804,'LISTA DE INVENTARIO'!$O$9)-SUMIFS($L$22:$L6076,$C$22:$C6076,C281)))</f>
        <v/>
      </c>
      <c r="N281" s="157" t="str">
        <f t="shared" si="9"/>
        <v/>
      </c>
      <c r="O281" s="163"/>
      <c r="P281" s="159" t="str">
        <f t="shared" si="10"/>
        <v/>
      </c>
      <c r="Q281" s="159" t="str">
        <f>IF(ISBLANK(C281),"",SUMIFS($P$22:$P6079,$C$22:$C6079,C281)-SUMIFS('LISTA DE INVENTARIO'!$N$22:$N5806,'LISTA DE INVENTARIO'!$C$22:$C5806,C281))</f>
        <v/>
      </c>
      <c r="R281" s="160"/>
      <c r="S281" s="162" t="str">
        <f ca="1"/>
        <v/>
      </c>
      <c r="T281" s="182"/>
      <c r="U281" s="180"/>
    </row>
    <row r="282" spans="2:21" ht="20.149999999999999" customHeight="1">
      <c r="B282" s="125">
        <v>261</v>
      </c>
      <c r="C282" s="253"/>
      <c r="D282" s="253"/>
      <c r="E282" s="253"/>
      <c r="F282" s="253"/>
      <c r="G282" s="253"/>
      <c r="H282" s="253"/>
      <c r="I282" s="253"/>
      <c r="J282" s="156"/>
      <c r="K282" s="126"/>
      <c r="L282" s="126"/>
      <c r="M282" s="157" t="str">
        <f>IF(ISBLANK(C282),"",IF('LISTA DE INVENTARIO'!$Q$22:$Q5805='LISTA DE INVENTARIO'!$O$9,SUMIFS('LISTA DE INVENTARIO'!$K$22:$K5805,'LISTA DE INVENTARIO'!$C$22:$C5805,C282,'LISTA DE INVENTARIO'!$Q$22:$Q5805,'LISTA DE INVENTARIO'!$O$9)-SUMIFS($L$22:$L6077,$C$22:$C6077,C282),SUMIFS('LISTA DE INVENTARIO'!$K$22:$K5805,'LISTA DE INVENTARIO'!$C$22:$C5805,C282,'LISTA DE INVENTARIO'!$Q$22:$Q5805,'LISTA DE INVENTARIO'!$O$9)-SUMIFS($L$22:$L6077,$C$22:$C6077,C282)))</f>
        <v/>
      </c>
      <c r="N282" s="157" t="str">
        <f t="shared" si="9"/>
        <v/>
      </c>
      <c r="O282" s="163"/>
      <c r="P282" s="159" t="str">
        <f t="shared" si="10"/>
        <v/>
      </c>
      <c r="Q282" s="159" t="str">
        <f>IF(ISBLANK(C282),"",SUMIFS($P$22:$P6080,$C$22:$C6080,C282)-SUMIFS('LISTA DE INVENTARIO'!$N$22:$N5807,'LISTA DE INVENTARIO'!$C$22:$C5807,C282))</f>
        <v/>
      </c>
      <c r="R282" s="160"/>
      <c r="S282" s="162" t="str">
        <f ca="1"/>
        <v/>
      </c>
      <c r="T282" s="182"/>
      <c r="U282" s="180"/>
    </row>
    <row r="283" spans="2:21" ht="20.149999999999999" customHeight="1">
      <c r="B283" s="125">
        <v>262</v>
      </c>
      <c r="C283" s="253"/>
      <c r="D283" s="253"/>
      <c r="E283" s="253"/>
      <c r="F283" s="253"/>
      <c r="G283" s="253"/>
      <c r="H283" s="253"/>
      <c r="I283" s="253"/>
      <c r="J283" s="156"/>
      <c r="K283" s="126"/>
      <c r="L283" s="126"/>
      <c r="M283" s="157" t="str">
        <f>IF(ISBLANK(C283),"",IF('LISTA DE INVENTARIO'!$Q$22:$Q5806='LISTA DE INVENTARIO'!$O$9,SUMIFS('LISTA DE INVENTARIO'!$K$22:$K5806,'LISTA DE INVENTARIO'!$C$22:$C5806,C283,'LISTA DE INVENTARIO'!$Q$22:$Q5806,'LISTA DE INVENTARIO'!$O$9)-SUMIFS($L$22:$L6078,$C$22:$C6078,C283),SUMIFS('LISTA DE INVENTARIO'!$K$22:$K5806,'LISTA DE INVENTARIO'!$C$22:$C5806,C283,'LISTA DE INVENTARIO'!$Q$22:$Q5806,'LISTA DE INVENTARIO'!$O$9)-SUMIFS($L$22:$L6078,$C$22:$C6078,C283)))</f>
        <v/>
      </c>
      <c r="N283" s="157" t="str">
        <f t="shared" si="9"/>
        <v/>
      </c>
      <c r="O283" s="163"/>
      <c r="P283" s="159" t="str">
        <f t="shared" si="10"/>
        <v/>
      </c>
      <c r="Q283" s="159" t="str">
        <f>IF(ISBLANK(C283),"",SUMIFS($P$22:$P6081,$C$22:$C6081,C283)-SUMIFS('LISTA DE INVENTARIO'!$N$22:$N5808,'LISTA DE INVENTARIO'!$C$22:$C5808,C283))</f>
        <v/>
      </c>
      <c r="R283" s="160"/>
      <c r="S283" s="162" t="str">
        <f ca="1"/>
        <v/>
      </c>
      <c r="T283" s="182"/>
      <c r="U283" s="180"/>
    </row>
    <row r="284" spans="2:21" ht="20.149999999999999" customHeight="1">
      <c r="B284" s="125">
        <v>263</v>
      </c>
      <c r="C284" s="253"/>
      <c r="D284" s="253"/>
      <c r="E284" s="253"/>
      <c r="F284" s="253"/>
      <c r="G284" s="253"/>
      <c r="H284" s="253"/>
      <c r="I284" s="253"/>
      <c r="J284" s="156"/>
      <c r="K284" s="126"/>
      <c r="L284" s="126"/>
      <c r="M284" s="157" t="str">
        <f>IF(ISBLANK(C284),"",IF('LISTA DE INVENTARIO'!$Q$22:$Q5807='LISTA DE INVENTARIO'!$O$9,SUMIFS('LISTA DE INVENTARIO'!$K$22:$K5807,'LISTA DE INVENTARIO'!$C$22:$C5807,C284,'LISTA DE INVENTARIO'!$Q$22:$Q5807,'LISTA DE INVENTARIO'!$O$9)-SUMIFS($L$22:$L6079,$C$22:$C6079,C284),SUMIFS('LISTA DE INVENTARIO'!$K$22:$K5807,'LISTA DE INVENTARIO'!$C$22:$C5807,C284,'LISTA DE INVENTARIO'!$Q$22:$Q5807,'LISTA DE INVENTARIO'!$O$9)-SUMIFS($L$22:$L6079,$C$22:$C6079,C284)))</f>
        <v/>
      </c>
      <c r="N284" s="157" t="str">
        <f t="shared" si="9"/>
        <v/>
      </c>
      <c r="O284" s="163"/>
      <c r="P284" s="159" t="str">
        <f t="shared" si="10"/>
        <v/>
      </c>
      <c r="Q284" s="159" t="str">
        <f>IF(ISBLANK(C284),"",SUMIFS($P$22:$P6082,$C$22:$C6082,C284)-SUMIFS('LISTA DE INVENTARIO'!$N$22:$N5809,'LISTA DE INVENTARIO'!$C$22:$C5809,C284))</f>
        <v/>
      </c>
      <c r="R284" s="160"/>
      <c r="S284" s="162" t="str">
        <f ca="1"/>
        <v/>
      </c>
      <c r="T284" s="182"/>
      <c r="U284" s="180"/>
    </row>
    <row r="285" spans="2:21" ht="20.149999999999999" customHeight="1">
      <c r="B285" s="125">
        <v>264</v>
      </c>
      <c r="C285" s="253"/>
      <c r="D285" s="253"/>
      <c r="E285" s="253"/>
      <c r="F285" s="253"/>
      <c r="G285" s="253"/>
      <c r="H285" s="253"/>
      <c r="I285" s="253"/>
      <c r="J285" s="156"/>
      <c r="K285" s="126"/>
      <c r="L285" s="126"/>
      <c r="M285" s="157" t="str">
        <f>IF(ISBLANK(C285),"",IF('LISTA DE INVENTARIO'!$Q$22:$Q5808='LISTA DE INVENTARIO'!$O$9,SUMIFS('LISTA DE INVENTARIO'!$K$22:$K5808,'LISTA DE INVENTARIO'!$C$22:$C5808,C285,'LISTA DE INVENTARIO'!$Q$22:$Q5808,'LISTA DE INVENTARIO'!$O$9)-SUMIFS($L$22:$L6080,$C$22:$C6080,C285),SUMIFS('LISTA DE INVENTARIO'!$K$22:$K5808,'LISTA DE INVENTARIO'!$C$22:$C5808,C285,'LISTA DE INVENTARIO'!$Q$22:$Q5808,'LISTA DE INVENTARIO'!$O$9)-SUMIFS($L$22:$L6080,$C$22:$C6080,C285)))</f>
        <v/>
      </c>
      <c r="N285" s="157" t="str">
        <f t="shared" si="9"/>
        <v/>
      </c>
      <c r="O285" s="163"/>
      <c r="P285" s="159" t="str">
        <f t="shared" si="10"/>
        <v/>
      </c>
      <c r="Q285" s="159" t="str">
        <f>IF(ISBLANK(C285),"",SUMIFS($P$22:$P6083,$C$22:$C6083,C285)-SUMIFS('LISTA DE INVENTARIO'!$N$22:$N5810,'LISTA DE INVENTARIO'!$C$22:$C5810,C285))</f>
        <v/>
      </c>
      <c r="R285" s="160"/>
      <c r="S285" s="162" t="str">
        <f ca="1"/>
        <v/>
      </c>
      <c r="T285" s="182"/>
      <c r="U285" s="180"/>
    </row>
    <row r="286" spans="2:21" ht="20.149999999999999" customHeight="1">
      <c r="B286" s="125">
        <v>265</v>
      </c>
      <c r="C286" s="253"/>
      <c r="D286" s="253"/>
      <c r="E286" s="253"/>
      <c r="F286" s="253"/>
      <c r="G286" s="253"/>
      <c r="H286" s="253"/>
      <c r="I286" s="253"/>
      <c r="J286" s="156"/>
      <c r="K286" s="126"/>
      <c r="L286" s="126"/>
      <c r="M286" s="157" t="str">
        <f>IF(ISBLANK(C286),"",IF('LISTA DE INVENTARIO'!$Q$22:$Q5809='LISTA DE INVENTARIO'!$O$9,SUMIFS('LISTA DE INVENTARIO'!$K$22:$K5809,'LISTA DE INVENTARIO'!$C$22:$C5809,C286,'LISTA DE INVENTARIO'!$Q$22:$Q5809,'LISTA DE INVENTARIO'!$O$9)-SUMIFS($L$22:$L6081,$C$22:$C6081,C286),SUMIFS('LISTA DE INVENTARIO'!$K$22:$K5809,'LISTA DE INVENTARIO'!$C$22:$C5809,C286,'LISTA DE INVENTARIO'!$Q$22:$Q5809,'LISTA DE INVENTARIO'!$O$9)-SUMIFS($L$22:$L6081,$C$22:$C6081,C286)))</f>
        <v/>
      </c>
      <c r="N286" s="157" t="str">
        <f t="shared" si="9"/>
        <v/>
      </c>
      <c r="O286" s="163"/>
      <c r="P286" s="159" t="str">
        <f t="shared" si="10"/>
        <v/>
      </c>
      <c r="Q286" s="159" t="str">
        <f>IF(ISBLANK(C286),"",SUMIFS($P$22:$P6084,$C$22:$C6084,C286)-SUMIFS('LISTA DE INVENTARIO'!$N$22:$N5811,'LISTA DE INVENTARIO'!$C$22:$C5811,C286))</f>
        <v/>
      </c>
      <c r="R286" s="160"/>
      <c r="S286" s="162" t="str">
        <f ca="1"/>
        <v/>
      </c>
      <c r="T286" s="182"/>
      <c r="U286" s="180"/>
    </row>
    <row r="287" spans="2:21" ht="20.149999999999999" customHeight="1">
      <c r="B287" s="125">
        <v>266</v>
      </c>
      <c r="C287" s="253"/>
      <c r="D287" s="253"/>
      <c r="E287" s="253"/>
      <c r="F287" s="253"/>
      <c r="G287" s="253"/>
      <c r="H287" s="253"/>
      <c r="I287" s="253"/>
      <c r="J287" s="156"/>
      <c r="K287" s="126"/>
      <c r="L287" s="126"/>
      <c r="M287" s="157" t="str">
        <f>IF(ISBLANK(C287),"",IF('LISTA DE INVENTARIO'!$Q$22:$Q5810='LISTA DE INVENTARIO'!$O$9,SUMIFS('LISTA DE INVENTARIO'!$K$22:$K5810,'LISTA DE INVENTARIO'!$C$22:$C5810,C287,'LISTA DE INVENTARIO'!$Q$22:$Q5810,'LISTA DE INVENTARIO'!$O$9)-SUMIFS($L$22:$L6082,$C$22:$C6082,C287),SUMIFS('LISTA DE INVENTARIO'!$K$22:$K5810,'LISTA DE INVENTARIO'!$C$22:$C5810,C287,'LISTA DE INVENTARIO'!$Q$22:$Q5810,'LISTA DE INVENTARIO'!$O$9)-SUMIFS($L$22:$L6082,$C$22:$C6082,C287)))</f>
        <v/>
      </c>
      <c r="N287" s="157" t="str">
        <f t="shared" si="9"/>
        <v/>
      </c>
      <c r="O287" s="163"/>
      <c r="P287" s="159" t="str">
        <f t="shared" si="10"/>
        <v/>
      </c>
      <c r="Q287" s="159" t="str">
        <f>IF(ISBLANK(C287),"",SUMIFS($P$22:$P6085,$C$22:$C6085,C287)-SUMIFS('LISTA DE INVENTARIO'!$N$22:$N5812,'LISTA DE INVENTARIO'!$C$22:$C5812,C287))</f>
        <v/>
      </c>
      <c r="R287" s="160"/>
      <c r="S287" s="162" t="str">
        <f ca="1"/>
        <v/>
      </c>
      <c r="T287" s="182"/>
      <c r="U287" s="180"/>
    </row>
    <row r="288" spans="2:21" ht="20.149999999999999" customHeight="1">
      <c r="B288" s="125">
        <v>267</v>
      </c>
      <c r="C288" s="253"/>
      <c r="D288" s="253"/>
      <c r="E288" s="253"/>
      <c r="F288" s="253"/>
      <c r="G288" s="253"/>
      <c r="H288" s="253"/>
      <c r="I288" s="253"/>
      <c r="J288" s="156"/>
      <c r="K288" s="126"/>
      <c r="L288" s="126"/>
      <c r="M288" s="157" t="str">
        <f>IF(ISBLANK(C288),"",IF('LISTA DE INVENTARIO'!$Q$22:$Q5811='LISTA DE INVENTARIO'!$O$9,SUMIFS('LISTA DE INVENTARIO'!$K$22:$K5811,'LISTA DE INVENTARIO'!$C$22:$C5811,C288,'LISTA DE INVENTARIO'!$Q$22:$Q5811,'LISTA DE INVENTARIO'!$O$9)-SUMIFS($L$22:$L6083,$C$22:$C6083,C288),SUMIFS('LISTA DE INVENTARIO'!$K$22:$K5811,'LISTA DE INVENTARIO'!$C$22:$C5811,C288,'LISTA DE INVENTARIO'!$Q$22:$Q5811,'LISTA DE INVENTARIO'!$O$9)-SUMIFS($L$22:$L6083,$C$22:$C6083,C288)))</f>
        <v/>
      </c>
      <c r="N288" s="157" t="str">
        <f t="shared" si="9"/>
        <v/>
      </c>
      <c r="O288" s="163"/>
      <c r="P288" s="159" t="str">
        <f t="shared" si="10"/>
        <v/>
      </c>
      <c r="Q288" s="159" t="str">
        <f>IF(ISBLANK(C288),"",SUMIFS($P$22:$P6086,$C$22:$C6086,C288)-SUMIFS('LISTA DE INVENTARIO'!$N$22:$N5813,'LISTA DE INVENTARIO'!$C$22:$C5813,C288))</f>
        <v/>
      </c>
      <c r="R288" s="160"/>
      <c r="S288" s="162" t="str">
        <f ca="1"/>
        <v/>
      </c>
      <c r="T288" s="182"/>
      <c r="U288" s="180"/>
    </row>
    <row r="289" spans="2:21" ht="20.149999999999999" customHeight="1">
      <c r="B289" s="125">
        <v>268</v>
      </c>
      <c r="C289" s="253"/>
      <c r="D289" s="253"/>
      <c r="E289" s="253"/>
      <c r="F289" s="253"/>
      <c r="G289" s="253"/>
      <c r="H289" s="253"/>
      <c r="I289" s="253"/>
      <c r="J289" s="156"/>
      <c r="K289" s="126"/>
      <c r="L289" s="126"/>
      <c r="M289" s="157" t="str">
        <f>IF(ISBLANK(C289),"",IF('LISTA DE INVENTARIO'!$Q$22:$Q5812='LISTA DE INVENTARIO'!$O$9,SUMIFS('LISTA DE INVENTARIO'!$K$22:$K5812,'LISTA DE INVENTARIO'!$C$22:$C5812,C289,'LISTA DE INVENTARIO'!$Q$22:$Q5812,'LISTA DE INVENTARIO'!$O$9)-SUMIFS($L$22:$L6084,$C$22:$C6084,C289),SUMIFS('LISTA DE INVENTARIO'!$K$22:$K5812,'LISTA DE INVENTARIO'!$C$22:$C5812,C289,'LISTA DE INVENTARIO'!$Q$22:$Q5812,'LISTA DE INVENTARIO'!$O$9)-SUMIFS($L$22:$L6084,$C$22:$C6084,C289)))</f>
        <v/>
      </c>
      <c r="N289" s="157" t="str">
        <f t="shared" si="9"/>
        <v/>
      </c>
      <c r="O289" s="163"/>
      <c r="P289" s="159" t="str">
        <f t="shared" si="10"/>
        <v/>
      </c>
      <c r="Q289" s="159" t="str">
        <f>IF(ISBLANK(C289),"",SUMIFS($P$22:$P6087,$C$22:$C6087,C289)-SUMIFS('LISTA DE INVENTARIO'!$N$22:$N5814,'LISTA DE INVENTARIO'!$C$22:$C5814,C289))</f>
        <v/>
      </c>
      <c r="R289" s="160"/>
      <c r="S289" s="162" t="str">
        <f ca="1"/>
        <v/>
      </c>
      <c r="T289" s="182"/>
      <c r="U289" s="180"/>
    </row>
    <row r="290" spans="2:21" ht="20.149999999999999" customHeight="1">
      <c r="B290" s="125">
        <v>269</v>
      </c>
      <c r="C290" s="253"/>
      <c r="D290" s="253"/>
      <c r="E290" s="253"/>
      <c r="F290" s="253"/>
      <c r="G290" s="253"/>
      <c r="H290" s="253"/>
      <c r="I290" s="253"/>
      <c r="J290" s="156"/>
      <c r="K290" s="126"/>
      <c r="L290" s="126"/>
      <c r="M290" s="157" t="str">
        <f>IF(ISBLANK(C290),"",IF('LISTA DE INVENTARIO'!$Q$22:$Q5813='LISTA DE INVENTARIO'!$O$9,SUMIFS('LISTA DE INVENTARIO'!$K$22:$K5813,'LISTA DE INVENTARIO'!$C$22:$C5813,C290,'LISTA DE INVENTARIO'!$Q$22:$Q5813,'LISTA DE INVENTARIO'!$O$9)-SUMIFS($L$22:$L6085,$C$22:$C6085,C290),SUMIFS('LISTA DE INVENTARIO'!$K$22:$K5813,'LISTA DE INVENTARIO'!$C$22:$C5813,C290,'LISTA DE INVENTARIO'!$Q$22:$Q5813,'LISTA DE INVENTARIO'!$O$9)-SUMIFS($L$22:$L6085,$C$22:$C6085,C290)))</f>
        <v/>
      </c>
      <c r="N290" s="157" t="str">
        <f t="shared" si="9"/>
        <v/>
      </c>
      <c r="O290" s="163"/>
      <c r="P290" s="159" t="str">
        <f t="shared" si="10"/>
        <v/>
      </c>
      <c r="Q290" s="159" t="str">
        <f>IF(ISBLANK(C290),"",SUMIFS($P$22:$P6088,$C$22:$C6088,C290)-SUMIFS('LISTA DE INVENTARIO'!$N$22:$N5815,'LISTA DE INVENTARIO'!$C$22:$C5815,C290))</f>
        <v/>
      </c>
      <c r="R290" s="160"/>
      <c r="S290" s="162" t="str">
        <f ca="1"/>
        <v/>
      </c>
      <c r="T290" s="182"/>
      <c r="U290" s="180"/>
    </row>
    <row r="291" spans="2:21" ht="20.149999999999999" customHeight="1">
      <c r="B291" s="125">
        <v>270</v>
      </c>
      <c r="C291" s="253"/>
      <c r="D291" s="253"/>
      <c r="E291" s="253"/>
      <c r="F291" s="253"/>
      <c r="G291" s="253"/>
      <c r="H291" s="253"/>
      <c r="I291" s="253"/>
      <c r="J291" s="156"/>
      <c r="K291" s="126"/>
      <c r="L291" s="126"/>
      <c r="M291" s="157" t="str">
        <f>IF(ISBLANK(C291),"",IF('LISTA DE INVENTARIO'!$Q$22:$Q5814='LISTA DE INVENTARIO'!$O$9,SUMIFS('LISTA DE INVENTARIO'!$K$22:$K5814,'LISTA DE INVENTARIO'!$C$22:$C5814,C291,'LISTA DE INVENTARIO'!$Q$22:$Q5814,'LISTA DE INVENTARIO'!$O$9)-SUMIFS($L$22:$L6086,$C$22:$C6086,C291),SUMIFS('LISTA DE INVENTARIO'!$K$22:$K5814,'LISTA DE INVENTARIO'!$C$22:$C5814,C291,'LISTA DE INVENTARIO'!$Q$22:$Q5814,'LISTA DE INVENTARIO'!$O$9)-SUMIFS($L$22:$L6086,$C$22:$C6086,C291)))</f>
        <v/>
      </c>
      <c r="N291" s="157" t="str">
        <f t="shared" si="9"/>
        <v/>
      </c>
      <c r="O291" s="163"/>
      <c r="P291" s="159" t="str">
        <f t="shared" si="10"/>
        <v/>
      </c>
      <c r="Q291" s="159" t="str">
        <f>IF(ISBLANK(C291),"",SUMIFS($P$22:$P6089,$C$22:$C6089,C291)-SUMIFS('LISTA DE INVENTARIO'!$N$22:$N5816,'LISTA DE INVENTARIO'!$C$22:$C5816,C291))</f>
        <v/>
      </c>
      <c r="R291" s="160"/>
      <c r="S291" s="162" t="str">
        <f ca="1"/>
        <v/>
      </c>
      <c r="T291" s="182"/>
      <c r="U291" s="180"/>
    </row>
    <row r="292" spans="2:21" ht="20.149999999999999" customHeight="1">
      <c r="B292" s="125">
        <v>271</v>
      </c>
      <c r="C292" s="253"/>
      <c r="D292" s="253"/>
      <c r="E292" s="253"/>
      <c r="F292" s="253"/>
      <c r="G292" s="253"/>
      <c r="H292" s="253"/>
      <c r="I292" s="253"/>
      <c r="J292" s="156"/>
      <c r="K292" s="126"/>
      <c r="L292" s="126"/>
      <c r="M292" s="157" t="str">
        <f>IF(ISBLANK(C292),"",IF('LISTA DE INVENTARIO'!$Q$22:$Q5815='LISTA DE INVENTARIO'!$O$9,SUMIFS('LISTA DE INVENTARIO'!$K$22:$K5815,'LISTA DE INVENTARIO'!$C$22:$C5815,C292,'LISTA DE INVENTARIO'!$Q$22:$Q5815,'LISTA DE INVENTARIO'!$O$9)-SUMIFS($L$22:$L6087,$C$22:$C6087,C292),SUMIFS('LISTA DE INVENTARIO'!$K$22:$K5815,'LISTA DE INVENTARIO'!$C$22:$C5815,C292,'LISTA DE INVENTARIO'!$Q$22:$Q5815,'LISTA DE INVENTARIO'!$O$9)-SUMIFS($L$22:$L6087,$C$22:$C6087,C292)))</f>
        <v/>
      </c>
      <c r="N292" s="157" t="str">
        <f t="shared" si="9"/>
        <v/>
      </c>
      <c r="O292" s="163"/>
      <c r="P292" s="159" t="str">
        <f t="shared" si="10"/>
        <v/>
      </c>
      <c r="Q292" s="159" t="str">
        <f>IF(ISBLANK(C292),"",SUMIFS($P$22:$P6090,$C$22:$C6090,C292)-SUMIFS('LISTA DE INVENTARIO'!$N$22:$N5817,'LISTA DE INVENTARIO'!$C$22:$C5817,C292))</f>
        <v/>
      </c>
      <c r="R292" s="160"/>
      <c r="S292" s="162" t="str">
        <f ca="1"/>
        <v/>
      </c>
      <c r="T292" s="182"/>
      <c r="U292" s="180"/>
    </row>
    <row r="293" spans="2:21" ht="20.149999999999999" customHeight="1">
      <c r="B293" s="125">
        <v>272</v>
      </c>
      <c r="C293" s="253"/>
      <c r="D293" s="253"/>
      <c r="E293" s="253"/>
      <c r="F293" s="253"/>
      <c r="G293" s="253"/>
      <c r="H293" s="253"/>
      <c r="I293" s="253"/>
      <c r="J293" s="156"/>
      <c r="K293" s="126"/>
      <c r="L293" s="126"/>
      <c r="M293" s="157" t="str">
        <f>IF(ISBLANK(C293),"",IF('LISTA DE INVENTARIO'!$Q$22:$Q5816='LISTA DE INVENTARIO'!$O$9,SUMIFS('LISTA DE INVENTARIO'!$K$22:$K5816,'LISTA DE INVENTARIO'!$C$22:$C5816,C293,'LISTA DE INVENTARIO'!$Q$22:$Q5816,'LISTA DE INVENTARIO'!$O$9)-SUMIFS($L$22:$L6088,$C$22:$C6088,C293),SUMIFS('LISTA DE INVENTARIO'!$K$22:$K5816,'LISTA DE INVENTARIO'!$C$22:$C5816,C293,'LISTA DE INVENTARIO'!$Q$22:$Q5816,'LISTA DE INVENTARIO'!$O$9)-SUMIFS($L$22:$L6088,$C$22:$C6088,C293)))</f>
        <v/>
      </c>
      <c r="N293" s="157" t="str">
        <f t="shared" si="9"/>
        <v/>
      </c>
      <c r="O293" s="163"/>
      <c r="P293" s="159" t="str">
        <f t="shared" si="10"/>
        <v/>
      </c>
      <c r="Q293" s="159" t="str">
        <f>IF(ISBLANK(C293),"",SUMIFS($P$22:$P6091,$C$22:$C6091,C293)-SUMIFS('LISTA DE INVENTARIO'!$N$22:$N5818,'LISTA DE INVENTARIO'!$C$22:$C5818,C293))</f>
        <v/>
      </c>
      <c r="R293" s="160"/>
      <c r="S293" s="162" t="str">
        <f ca="1"/>
        <v/>
      </c>
      <c r="T293" s="182"/>
      <c r="U293" s="180"/>
    </row>
    <row r="294" spans="2:21" ht="20.149999999999999" customHeight="1">
      <c r="B294" s="125">
        <v>273</v>
      </c>
      <c r="C294" s="253"/>
      <c r="D294" s="253"/>
      <c r="E294" s="253"/>
      <c r="F294" s="253"/>
      <c r="G294" s="253"/>
      <c r="H294" s="253"/>
      <c r="I294" s="253"/>
      <c r="J294" s="156"/>
      <c r="K294" s="126"/>
      <c r="L294" s="126"/>
      <c r="M294" s="157" t="str">
        <f>IF(ISBLANK(C294),"",IF('LISTA DE INVENTARIO'!$Q$22:$Q5817='LISTA DE INVENTARIO'!$O$9,SUMIFS('LISTA DE INVENTARIO'!$K$22:$K5817,'LISTA DE INVENTARIO'!$C$22:$C5817,C294,'LISTA DE INVENTARIO'!$Q$22:$Q5817,'LISTA DE INVENTARIO'!$O$9)-SUMIFS($L$22:$L6089,$C$22:$C6089,C294),SUMIFS('LISTA DE INVENTARIO'!$K$22:$K5817,'LISTA DE INVENTARIO'!$C$22:$C5817,C294,'LISTA DE INVENTARIO'!$Q$22:$Q5817,'LISTA DE INVENTARIO'!$O$9)-SUMIFS($L$22:$L6089,$C$22:$C6089,C294)))</f>
        <v/>
      </c>
      <c r="N294" s="157" t="str">
        <f t="shared" si="9"/>
        <v/>
      </c>
      <c r="O294" s="163"/>
      <c r="P294" s="159" t="str">
        <f t="shared" si="10"/>
        <v/>
      </c>
      <c r="Q294" s="159" t="str">
        <f>IF(ISBLANK(C294),"",SUMIFS($P$22:$P6092,$C$22:$C6092,C294)-SUMIFS('LISTA DE INVENTARIO'!$N$22:$N5819,'LISTA DE INVENTARIO'!$C$22:$C5819,C294))</f>
        <v/>
      </c>
      <c r="R294" s="160"/>
      <c r="S294" s="162" t="str">
        <f ca="1"/>
        <v/>
      </c>
      <c r="T294" s="182"/>
      <c r="U294" s="180"/>
    </row>
    <row r="295" spans="2:21" ht="20.149999999999999" customHeight="1">
      <c r="B295" s="125">
        <v>274</v>
      </c>
      <c r="C295" s="253"/>
      <c r="D295" s="253"/>
      <c r="E295" s="253"/>
      <c r="F295" s="253"/>
      <c r="G295" s="253"/>
      <c r="H295" s="253"/>
      <c r="I295" s="253"/>
      <c r="J295" s="156"/>
      <c r="K295" s="126"/>
      <c r="L295" s="126"/>
      <c r="M295" s="157" t="str">
        <f>IF(ISBLANK(C295),"",IF('LISTA DE INVENTARIO'!$Q$22:$Q5818='LISTA DE INVENTARIO'!$O$9,SUMIFS('LISTA DE INVENTARIO'!$K$22:$K5818,'LISTA DE INVENTARIO'!$C$22:$C5818,C295,'LISTA DE INVENTARIO'!$Q$22:$Q5818,'LISTA DE INVENTARIO'!$O$9)-SUMIFS($L$22:$L6090,$C$22:$C6090,C295),SUMIFS('LISTA DE INVENTARIO'!$K$22:$K5818,'LISTA DE INVENTARIO'!$C$22:$C5818,C295,'LISTA DE INVENTARIO'!$Q$22:$Q5818,'LISTA DE INVENTARIO'!$O$9)-SUMIFS($L$22:$L6090,$C$22:$C6090,C295)))</f>
        <v/>
      </c>
      <c r="N295" s="157" t="str">
        <f t="shared" ref="N295:N358" si="11">IF(T295=TRUE,"ENVIADO",IF(ISBLANK(C295),"",IF((AND(M295&lt;=0)),$K$9,IF(AND(M295&gt;0,M295&lt;=10),$O$9,$M$9))))</f>
        <v/>
      </c>
      <c r="O295" s="163"/>
      <c r="P295" s="159" t="str">
        <f t="shared" ref="P295:P358" si="12">IF(ISBLANK(C295),"",L295*O295)</f>
        <v/>
      </c>
      <c r="Q295" s="159" t="str">
        <f>IF(ISBLANK(C295),"",SUMIFS($P$22:$P6093,$C$22:$C6093,C295)-SUMIFS('LISTA DE INVENTARIO'!$N$22:$N5820,'LISTA DE INVENTARIO'!$C$22:$C5820,C295))</f>
        <v/>
      </c>
      <c r="R295" s="160"/>
      <c r="S295" s="162" t="str">
        <f ca="1"/>
        <v/>
      </c>
      <c r="T295" s="182"/>
      <c r="U295" s="180"/>
    </row>
    <row r="296" spans="2:21" ht="20.149999999999999" customHeight="1">
      <c r="B296" s="125">
        <v>275</v>
      </c>
      <c r="C296" s="253"/>
      <c r="D296" s="253"/>
      <c r="E296" s="253"/>
      <c r="F296" s="253"/>
      <c r="G296" s="253"/>
      <c r="H296" s="253"/>
      <c r="I296" s="253"/>
      <c r="J296" s="156"/>
      <c r="K296" s="126"/>
      <c r="L296" s="126"/>
      <c r="M296" s="157" t="str">
        <f>IF(ISBLANK(C296),"",IF('LISTA DE INVENTARIO'!$Q$22:$Q5819='LISTA DE INVENTARIO'!$O$9,SUMIFS('LISTA DE INVENTARIO'!$K$22:$K5819,'LISTA DE INVENTARIO'!$C$22:$C5819,C296,'LISTA DE INVENTARIO'!$Q$22:$Q5819,'LISTA DE INVENTARIO'!$O$9)-SUMIFS($L$22:$L6091,$C$22:$C6091,C296),SUMIFS('LISTA DE INVENTARIO'!$K$22:$K5819,'LISTA DE INVENTARIO'!$C$22:$C5819,C296,'LISTA DE INVENTARIO'!$Q$22:$Q5819,'LISTA DE INVENTARIO'!$O$9)-SUMIFS($L$22:$L6091,$C$22:$C6091,C296)))</f>
        <v/>
      </c>
      <c r="N296" s="157" t="str">
        <f t="shared" si="11"/>
        <v/>
      </c>
      <c r="O296" s="163"/>
      <c r="P296" s="159" t="str">
        <f t="shared" si="12"/>
        <v/>
      </c>
      <c r="Q296" s="159" t="str">
        <f>IF(ISBLANK(C296),"",SUMIFS($P$22:$P6094,$C$22:$C6094,C296)-SUMIFS('LISTA DE INVENTARIO'!$N$22:$N5821,'LISTA DE INVENTARIO'!$C$22:$C5821,C296))</f>
        <v/>
      </c>
      <c r="R296" s="160"/>
      <c r="S296" s="162" t="str">
        <f ca="1"/>
        <v/>
      </c>
      <c r="T296" s="182"/>
      <c r="U296" s="180"/>
    </row>
    <row r="297" spans="2:21" ht="20.149999999999999" customHeight="1">
      <c r="B297" s="125">
        <v>276</v>
      </c>
      <c r="C297" s="253"/>
      <c r="D297" s="253"/>
      <c r="E297" s="253"/>
      <c r="F297" s="253"/>
      <c r="G297" s="253"/>
      <c r="H297" s="253"/>
      <c r="I297" s="253"/>
      <c r="J297" s="156"/>
      <c r="K297" s="126"/>
      <c r="L297" s="126"/>
      <c r="M297" s="157" t="str">
        <f>IF(ISBLANK(C297),"",IF('LISTA DE INVENTARIO'!$Q$22:$Q5820='LISTA DE INVENTARIO'!$O$9,SUMIFS('LISTA DE INVENTARIO'!$K$22:$K5820,'LISTA DE INVENTARIO'!$C$22:$C5820,C297,'LISTA DE INVENTARIO'!$Q$22:$Q5820,'LISTA DE INVENTARIO'!$O$9)-SUMIFS($L$22:$L6092,$C$22:$C6092,C297),SUMIFS('LISTA DE INVENTARIO'!$K$22:$K5820,'LISTA DE INVENTARIO'!$C$22:$C5820,C297,'LISTA DE INVENTARIO'!$Q$22:$Q5820,'LISTA DE INVENTARIO'!$O$9)-SUMIFS($L$22:$L6092,$C$22:$C6092,C297)))</f>
        <v/>
      </c>
      <c r="N297" s="157" t="str">
        <f t="shared" si="11"/>
        <v/>
      </c>
      <c r="O297" s="163"/>
      <c r="P297" s="159" t="str">
        <f t="shared" si="12"/>
        <v/>
      </c>
      <c r="Q297" s="159" t="str">
        <f>IF(ISBLANK(C297),"",SUMIFS($P$22:$P6095,$C$22:$C6095,C297)-SUMIFS('LISTA DE INVENTARIO'!$N$22:$N5822,'LISTA DE INVENTARIO'!$C$22:$C5822,C297))</f>
        <v/>
      </c>
      <c r="R297" s="160"/>
      <c r="S297" s="162" t="str">
        <f ca="1"/>
        <v/>
      </c>
      <c r="T297" s="182"/>
      <c r="U297" s="180"/>
    </row>
    <row r="298" spans="2:21" ht="20.149999999999999" customHeight="1">
      <c r="B298" s="125">
        <v>277</v>
      </c>
      <c r="C298" s="253"/>
      <c r="D298" s="253"/>
      <c r="E298" s="253"/>
      <c r="F298" s="253"/>
      <c r="G298" s="253"/>
      <c r="H298" s="253"/>
      <c r="I298" s="253"/>
      <c r="J298" s="156"/>
      <c r="K298" s="126"/>
      <c r="L298" s="126"/>
      <c r="M298" s="157" t="str">
        <f>IF(ISBLANK(C298),"",IF('LISTA DE INVENTARIO'!$Q$22:$Q5821='LISTA DE INVENTARIO'!$O$9,SUMIFS('LISTA DE INVENTARIO'!$K$22:$K5821,'LISTA DE INVENTARIO'!$C$22:$C5821,C298,'LISTA DE INVENTARIO'!$Q$22:$Q5821,'LISTA DE INVENTARIO'!$O$9)-SUMIFS($L$22:$L6093,$C$22:$C6093,C298),SUMIFS('LISTA DE INVENTARIO'!$K$22:$K5821,'LISTA DE INVENTARIO'!$C$22:$C5821,C298,'LISTA DE INVENTARIO'!$Q$22:$Q5821,'LISTA DE INVENTARIO'!$O$9)-SUMIFS($L$22:$L6093,$C$22:$C6093,C298)))</f>
        <v/>
      </c>
      <c r="N298" s="157" t="str">
        <f t="shared" si="11"/>
        <v/>
      </c>
      <c r="O298" s="163"/>
      <c r="P298" s="159" t="str">
        <f t="shared" si="12"/>
        <v/>
      </c>
      <c r="Q298" s="159" t="str">
        <f>IF(ISBLANK(C298),"",SUMIFS($P$22:$P6096,$C$22:$C6096,C298)-SUMIFS('LISTA DE INVENTARIO'!$N$22:$N5823,'LISTA DE INVENTARIO'!$C$22:$C5823,C298))</f>
        <v/>
      </c>
      <c r="R298" s="160"/>
      <c r="S298" s="162" t="str">
        <f ca="1"/>
        <v/>
      </c>
      <c r="T298" s="182"/>
      <c r="U298" s="180"/>
    </row>
    <row r="299" spans="2:21" ht="20.149999999999999" customHeight="1">
      <c r="B299" s="125">
        <v>278</v>
      </c>
      <c r="C299" s="253"/>
      <c r="D299" s="253"/>
      <c r="E299" s="253"/>
      <c r="F299" s="253"/>
      <c r="G299" s="253"/>
      <c r="H299" s="253"/>
      <c r="I299" s="253"/>
      <c r="J299" s="156"/>
      <c r="K299" s="126"/>
      <c r="L299" s="126"/>
      <c r="M299" s="157" t="str">
        <f>IF(ISBLANK(C299),"",IF('LISTA DE INVENTARIO'!$Q$22:$Q5822='LISTA DE INVENTARIO'!$O$9,SUMIFS('LISTA DE INVENTARIO'!$K$22:$K5822,'LISTA DE INVENTARIO'!$C$22:$C5822,C299,'LISTA DE INVENTARIO'!$Q$22:$Q5822,'LISTA DE INVENTARIO'!$O$9)-SUMIFS($L$22:$L6094,$C$22:$C6094,C299),SUMIFS('LISTA DE INVENTARIO'!$K$22:$K5822,'LISTA DE INVENTARIO'!$C$22:$C5822,C299,'LISTA DE INVENTARIO'!$Q$22:$Q5822,'LISTA DE INVENTARIO'!$O$9)-SUMIFS($L$22:$L6094,$C$22:$C6094,C299)))</f>
        <v/>
      </c>
      <c r="N299" s="157" t="str">
        <f t="shared" si="11"/>
        <v/>
      </c>
      <c r="O299" s="163"/>
      <c r="P299" s="159" t="str">
        <f t="shared" si="12"/>
        <v/>
      </c>
      <c r="Q299" s="159" t="str">
        <f>IF(ISBLANK(C299),"",SUMIFS($P$22:$P6097,$C$22:$C6097,C299)-SUMIFS('LISTA DE INVENTARIO'!$N$22:$N5824,'LISTA DE INVENTARIO'!$C$22:$C5824,C299))</f>
        <v/>
      </c>
      <c r="R299" s="160"/>
      <c r="S299" s="162" t="str">
        <f ca="1"/>
        <v/>
      </c>
      <c r="T299" s="182"/>
      <c r="U299" s="180"/>
    </row>
    <row r="300" spans="2:21" ht="20.149999999999999" customHeight="1">
      <c r="B300" s="125">
        <v>279</v>
      </c>
      <c r="C300" s="253"/>
      <c r="D300" s="253"/>
      <c r="E300" s="253"/>
      <c r="F300" s="253"/>
      <c r="G300" s="253"/>
      <c r="H300" s="253"/>
      <c r="I300" s="253"/>
      <c r="J300" s="156"/>
      <c r="K300" s="126"/>
      <c r="L300" s="126"/>
      <c r="M300" s="157" t="str">
        <f>IF(ISBLANK(C300),"",IF('LISTA DE INVENTARIO'!$Q$22:$Q5823='LISTA DE INVENTARIO'!$O$9,SUMIFS('LISTA DE INVENTARIO'!$K$22:$K5823,'LISTA DE INVENTARIO'!$C$22:$C5823,C300,'LISTA DE INVENTARIO'!$Q$22:$Q5823,'LISTA DE INVENTARIO'!$O$9)-SUMIFS($L$22:$L6095,$C$22:$C6095,C300),SUMIFS('LISTA DE INVENTARIO'!$K$22:$K5823,'LISTA DE INVENTARIO'!$C$22:$C5823,C300,'LISTA DE INVENTARIO'!$Q$22:$Q5823,'LISTA DE INVENTARIO'!$O$9)-SUMIFS($L$22:$L6095,$C$22:$C6095,C300)))</f>
        <v/>
      </c>
      <c r="N300" s="157" t="str">
        <f t="shared" si="11"/>
        <v/>
      </c>
      <c r="O300" s="163"/>
      <c r="P300" s="159" t="str">
        <f t="shared" si="12"/>
        <v/>
      </c>
      <c r="Q300" s="159" t="str">
        <f>IF(ISBLANK(C300),"",SUMIFS($P$22:$P6098,$C$22:$C6098,C300)-SUMIFS('LISTA DE INVENTARIO'!$N$22:$N5825,'LISTA DE INVENTARIO'!$C$22:$C5825,C300))</f>
        <v/>
      </c>
      <c r="R300" s="160"/>
      <c r="S300" s="162" t="str">
        <f ca="1"/>
        <v/>
      </c>
      <c r="T300" s="182"/>
      <c r="U300" s="180"/>
    </row>
    <row r="301" spans="2:21" ht="20.149999999999999" customHeight="1">
      <c r="B301" s="125">
        <v>280</v>
      </c>
      <c r="C301" s="253"/>
      <c r="D301" s="253"/>
      <c r="E301" s="253"/>
      <c r="F301" s="253"/>
      <c r="G301" s="253"/>
      <c r="H301" s="253"/>
      <c r="I301" s="253"/>
      <c r="J301" s="156"/>
      <c r="K301" s="126"/>
      <c r="L301" s="126"/>
      <c r="M301" s="157" t="str">
        <f>IF(ISBLANK(C301),"",IF('LISTA DE INVENTARIO'!$Q$22:$Q5824='LISTA DE INVENTARIO'!$O$9,SUMIFS('LISTA DE INVENTARIO'!$K$22:$K5824,'LISTA DE INVENTARIO'!$C$22:$C5824,C301,'LISTA DE INVENTARIO'!$Q$22:$Q5824,'LISTA DE INVENTARIO'!$O$9)-SUMIFS($L$22:$L6096,$C$22:$C6096,C301),SUMIFS('LISTA DE INVENTARIO'!$K$22:$K5824,'LISTA DE INVENTARIO'!$C$22:$C5824,C301,'LISTA DE INVENTARIO'!$Q$22:$Q5824,'LISTA DE INVENTARIO'!$O$9)-SUMIFS($L$22:$L6096,$C$22:$C6096,C301)))</f>
        <v/>
      </c>
      <c r="N301" s="157" t="str">
        <f t="shared" si="11"/>
        <v/>
      </c>
      <c r="O301" s="163"/>
      <c r="P301" s="159" t="str">
        <f t="shared" si="12"/>
        <v/>
      </c>
      <c r="Q301" s="159" t="str">
        <f>IF(ISBLANK(C301),"",SUMIFS($P$22:$P6099,$C$22:$C6099,C301)-SUMIFS('LISTA DE INVENTARIO'!$N$22:$N5826,'LISTA DE INVENTARIO'!$C$22:$C5826,C301))</f>
        <v/>
      </c>
      <c r="R301" s="160"/>
      <c r="S301" s="162" t="str">
        <f ca="1"/>
        <v/>
      </c>
      <c r="T301" s="182"/>
      <c r="U301" s="180"/>
    </row>
    <row r="302" spans="2:21" ht="20.149999999999999" customHeight="1">
      <c r="B302" s="125">
        <v>281</v>
      </c>
      <c r="C302" s="253"/>
      <c r="D302" s="253"/>
      <c r="E302" s="253"/>
      <c r="F302" s="253"/>
      <c r="G302" s="253"/>
      <c r="H302" s="253"/>
      <c r="I302" s="253"/>
      <c r="J302" s="156"/>
      <c r="K302" s="126"/>
      <c r="L302" s="126"/>
      <c r="M302" s="157" t="str">
        <f>IF(ISBLANK(C302),"",IF('LISTA DE INVENTARIO'!$Q$22:$Q5825='LISTA DE INVENTARIO'!$O$9,SUMIFS('LISTA DE INVENTARIO'!$K$22:$K5825,'LISTA DE INVENTARIO'!$C$22:$C5825,C302,'LISTA DE INVENTARIO'!$Q$22:$Q5825,'LISTA DE INVENTARIO'!$O$9)-SUMIFS($L$22:$L6097,$C$22:$C6097,C302),SUMIFS('LISTA DE INVENTARIO'!$K$22:$K5825,'LISTA DE INVENTARIO'!$C$22:$C5825,C302,'LISTA DE INVENTARIO'!$Q$22:$Q5825,'LISTA DE INVENTARIO'!$O$9)-SUMIFS($L$22:$L6097,$C$22:$C6097,C302)))</f>
        <v/>
      </c>
      <c r="N302" s="157" t="str">
        <f t="shared" si="11"/>
        <v/>
      </c>
      <c r="O302" s="163"/>
      <c r="P302" s="159" t="str">
        <f t="shared" si="12"/>
        <v/>
      </c>
      <c r="Q302" s="159" t="str">
        <f>IF(ISBLANK(C302),"",SUMIFS($P$22:$P6100,$C$22:$C6100,C302)-SUMIFS('LISTA DE INVENTARIO'!$N$22:$N5827,'LISTA DE INVENTARIO'!$C$22:$C5827,C302))</f>
        <v/>
      </c>
      <c r="R302" s="160"/>
      <c r="S302" s="162" t="str">
        <f ca="1"/>
        <v/>
      </c>
      <c r="T302" s="182"/>
      <c r="U302" s="180"/>
    </row>
    <row r="303" spans="2:21" ht="20.149999999999999" customHeight="1">
      <c r="B303" s="125">
        <v>282</v>
      </c>
      <c r="C303" s="253"/>
      <c r="D303" s="253"/>
      <c r="E303" s="253"/>
      <c r="F303" s="253"/>
      <c r="G303" s="253"/>
      <c r="H303" s="253"/>
      <c r="I303" s="253"/>
      <c r="J303" s="156"/>
      <c r="K303" s="126"/>
      <c r="L303" s="126"/>
      <c r="M303" s="157" t="str">
        <f>IF(ISBLANK(C303),"",IF('LISTA DE INVENTARIO'!$Q$22:$Q5826='LISTA DE INVENTARIO'!$O$9,SUMIFS('LISTA DE INVENTARIO'!$K$22:$K5826,'LISTA DE INVENTARIO'!$C$22:$C5826,C303,'LISTA DE INVENTARIO'!$Q$22:$Q5826,'LISTA DE INVENTARIO'!$O$9)-SUMIFS($L$22:$L6098,$C$22:$C6098,C303),SUMIFS('LISTA DE INVENTARIO'!$K$22:$K5826,'LISTA DE INVENTARIO'!$C$22:$C5826,C303,'LISTA DE INVENTARIO'!$Q$22:$Q5826,'LISTA DE INVENTARIO'!$O$9)-SUMIFS($L$22:$L6098,$C$22:$C6098,C303)))</f>
        <v/>
      </c>
      <c r="N303" s="157" t="str">
        <f t="shared" si="11"/>
        <v/>
      </c>
      <c r="O303" s="163"/>
      <c r="P303" s="159" t="str">
        <f t="shared" si="12"/>
        <v/>
      </c>
      <c r="Q303" s="159" t="str">
        <f>IF(ISBLANK(C303),"",SUMIFS($P$22:$P6101,$C$22:$C6101,C303)-SUMIFS('LISTA DE INVENTARIO'!$N$22:$N5828,'LISTA DE INVENTARIO'!$C$22:$C5828,C303))</f>
        <v/>
      </c>
      <c r="R303" s="160"/>
      <c r="S303" s="162" t="str">
        <f ca="1"/>
        <v/>
      </c>
      <c r="T303" s="182"/>
      <c r="U303" s="180"/>
    </row>
    <row r="304" spans="2:21" ht="20.149999999999999" customHeight="1">
      <c r="B304" s="125">
        <v>283</v>
      </c>
      <c r="C304" s="253"/>
      <c r="D304" s="253"/>
      <c r="E304" s="253"/>
      <c r="F304" s="253"/>
      <c r="G304" s="253"/>
      <c r="H304" s="253"/>
      <c r="I304" s="253"/>
      <c r="J304" s="156"/>
      <c r="K304" s="126"/>
      <c r="L304" s="126"/>
      <c r="M304" s="157" t="str">
        <f>IF(ISBLANK(C304),"",IF('LISTA DE INVENTARIO'!$Q$22:$Q5827='LISTA DE INVENTARIO'!$O$9,SUMIFS('LISTA DE INVENTARIO'!$K$22:$K5827,'LISTA DE INVENTARIO'!$C$22:$C5827,C304,'LISTA DE INVENTARIO'!$Q$22:$Q5827,'LISTA DE INVENTARIO'!$O$9)-SUMIFS($L$22:$L6099,$C$22:$C6099,C304),SUMIFS('LISTA DE INVENTARIO'!$K$22:$K5827,'LISTA DE INVENTARIO'!$C$22:$C5827,C304,'LISTA DE INVENTARIO'!$Q$22:$Q5827,'LISTA DE INVENTARIO'!$O$9)-SUMIFS($L$22:$L6099,$C$22:$C6099,C304)))</f>
        <v/>
      </c>
      <c r="N304" s="157" t="str">
        <f t="shared" si="11"/>
        <v/>
      </c>
      <c r="O304" s="163"/>
      <c r="P304" s="159" t="str">
        <f t="shared" si="12"/>
        <v/>
      </c>
      <c r="Q304" s="159" t="str">
        <f>IF(ISBLANK(C304),"",SUMIFS($P$22:$P6102,$C$22:$C6102,C304)-SUMIFS('LISTA DE INVENTARIO'!$N$22:$N5829,'LISTA DE INVENTARIO'!$C$22:$C5829,C304))</f>
        <v/>
      </c>
      <c r="R304" s="160"/>
      <c r="S304" s="162" t="str">
        <f ca="1"/>
        <v/>
      </c>
      <c r="T304" s="182"/>
      <c r="U304" s="180"/>
    </row>
    <row r="305" spans="2:21" ht="20.149999999999999" customHeight="1">
      <c r="B305" s="125">
        <v>284</v>
      </c>
      <c r="C305" s="253"/>
      <c r="D305" s="253"/>
      <c r="E305" s="253"/>
      <c r="F305" s="253"/>
      <c r="G305" s="253"/>
      <c r="H305" s="253"/>
      <c r="I305" s="253"/>
      <c r="J305" s="156"/>
      <c r="K305" s="126"/>
      <c r="L305" s="126"/>
      <c r="M305" s="157" t="str">
        <f>IF(ISBLANK(C305),"",IF('LISTA DE INVENTARIO'!$Q$22:$Q5828='LISTA DE INVENTARIO'!$O$9,SUMIFS('LISTA DE INVENTARIO'!$K$22:$K5828,'LISTA DE INVENTARIO'!$C$22:$C5828,C305,'LISTA DE INVENTARIO'!$Q$22:$Q5828,'LISTA DE INVENTARIO'!$O$9)-SUMIFS($L$22:$L6100,$C$22:$C6100,C305),SUMIFS('LISTA DE INVENTARIO'!$K$22:$K5828,'LISTA DE INVENTARIO'!$C$22:$C5828,C305,'LISTA DE INVENTARIO'!$Q$22:$Q5828,'LISTA DE INVENTARIO'!$O$9)-SUMIFS($L$22:$L6100,$C$22:$C6100,C305)))</f>
        <v/>
      </c>
      <c r="N305" s="157" t="str">
        <f t="shared" si="11"/>
        <v/>
      </c>
      <c r="O305" s="163"/>
      <c r="P305" s="159" t="str">
        <f t="shared" si="12"/>
        <v/>
      </c>
      <c r="Q305" s="159" t="str">
        <f>IF(ISBLANK(C305),"",SUMIFS($P$22:$P6103,$C$22:$C6103,C305)-SUMIFS('LISTA DE INVENTARIO'!$N$22:$N5830,'LISTA DE INVENTARIO'!$C$22:$C5830,C305))</f>
        <v/>
      </c>
      <c r="R305" s="160"/>
      <c r="S305" s="162" t="str">
        <f ca="1"/>
        <v/>
      </c>
      <c r="T305" s="182"/>
      <c r="U305" s="180"/>
    </row>
    <row r="306" spans="2:21" ht="20.149999999999999" customHeight="1">
      <c r="B306" s="125">
        <v>285</v>
      </c>
      <c r="C306" s="253"/>
      <c r="D306" s="253"/>
      <c r="E306" s="253"/>
      <c r="F306" s="253"/>
      <c r="G306" s="253"/>
      <c r="H306" s="253"/>
      <c r="I306" s="253"/>
      <c r="J306" s="156"/>
      <c r="K306" s="126"/>
      <c r="L306" s="126"/>
      <c r="M306" s="157" t="str">
        <f>IF(ISBLANK(C306),"",IF('LISTA DE INVENTARIO'!$Q$22:$Q5829='LISTA DE INVENTARIO'!$O$9,SUMIFS('LISTA DE INVENTARIO'!$K$22:$K5829,'LISTA DE INVENTARIO'!$C$22:$C5829,C306,'LISTA DE INVENTARIO'!$Q$22:$Q5829,'LISTA DE INVENTARIO'!$O$9)-SUMIFS($L$22:$L6101,$C$22:$C6101,C306),SUMIFS('LISTA DE INVENTARIO'!$K$22:$K5829,'LISTA DE INVENTARIO'!$C$22:$C5829,C306,'LISTA DE INVENTARIO'!$Q$22:$Q5829,'LISTA DE INVENTARIO'!$O$9)-SUMIFS($L$22:$L6101,$C$22:$C6101,C306)))</f>
        <v/>
      </c>
      <c r="N306" s="157" t="str">
        <f t="shared" si="11"/>
        <v/>
      </c>
      <c r="O306" s="163"/>
      <c r="P306" s="159" t="str">
        <f t="shared" si="12"/>
        <v/>
      </c>
      <c r="Q306" s="159" t="str">
        <f>IF(ISBLANK(C306),"",SUMIFS($P$22:$P6104,$C$22:$C6104,C306)-SUMIFS('LISTA DE INVENTARIO'!$N$22:$N5831,'LISTA DE INVENTARIO'!$C$22:$C5831,C306))</f>
        <v/>
      </c>
      <c r="R306" s="160"/>
      <c r="S306" s="162" t="str">
        <f ca="1"/>
        <v/>
      </c>
      <c r="T306" s="182"/>
      <c r="U306" s="180"/>
    </row>
    <row r="307" spans="2:21" ht="20.149999999999999" customHeight="1">
      <c r="B307" s="125">
        <v>286</v>
      </c>
      <c r="C307" s="253"/>
      <c r="D307" s="253"/>
      <c r="E307" s="253"/>
      <c r="F307" s="253"/>
      <c r="G307" s="253"/>
      <c r="H307" s="253"/>
      <c r="I307" s="253"/>
      <c r="J307" s="156"/>
      <c r="K307" s="126"/>
      <c r="L307" s="126"/>
      <c r="M307" s="157" t="str">
        <f>IF(ISBLANK(C307),"",IF('LISTA DE INVENTARIO'!$Q$22:$Q5830='LISTA DE INVENTARIO'!$O$9,SUMIFS('LISTA DE INVENTARIO'!$K$22:$K5830,'LISTA DE INVENTARIO'!$C$22:$C5830,C307,'LISTA DE INVENTARIO'!$Q$22:$Q5830,'LISTA DE INVENTARIO'!$O$9)-SUMIFS($L$22:$L6102,$C$22:$C6102,C307),SUMIFS('LISTA DE INVENTARIO'!$K$22:$K5830,'LISTA DE INVENTARIO'!$C$22:$C5830,C307,'LISTA DE INVENTARIO'!$Q$22:$Q5830,'LISTA DE INVENTARIO'!$O$9)-SUMIFS($L$22:$L6102,$C$22:$C6102,C307)))</f>
        <v/>
      </c>
      <c r="N307" s="157" t="str">
        <f t="shared" si="11"/>
        <v/>
      </c>
      <c r="O307" s="163"/>
      <c r="P307" s="159" t="str">
        <f t="shared" si="12"/>
        <v/>
      </c>
      <c r="Q307" s="159" t="str">
        <f>IF(ISBLANK(C307),"",SUMIFS($P$22:$P6105,$C$22:$C6105,C307)-SUMIFS('LISTA DE INVENTARIO'!$N$22:$N5832,'LISTA DE INVENTARIO'!$C$22:$C5832,C307))</f>
        <v/>
      </c>
      <c r="R307" s="160"/>
      <c r="S307" s="162" t="str">
        <f ca="1"/>
        <v/>
      </c>
      <c r="T307" s="182"/>
      <c r="U307" s="180"/>
    </row>
    <row r="308" spans="2:21" ht="20.149999999999999" customHeight="1">
      <c r="B308" s="125">
        <v>287</v>
      </c>
      <c r="C308" s="253"/>
      <c r="D308" s="253"/>
      <c r="E308" s="253"/>
      <c r="F308" s="253"/>
      <c r="G308" s="253"/>
      <c r="H308" s="253"/>
      <c r="I308" s="253"/>
      <c r="J308" s="156"/>
      <c r="K308" s="126"/>
      <c r="L308" s="126"/>
      <c r="M308" s="157" t="str">
        <f>IF(ISBLANK(C308),"",IF('LISTA DE INVENTARIO'!$Q$22:$Q5831='LISTA DE INVENTARIO'!$O$9,SUMIFS('LISTA DE INVENTARIO'!$K$22:$K5831,'LISTA DE INVENTARIO'!$C$22:$C5831,C308,'LISTA DE INVENTARIO'!$Q$22:$Q5831,'LISTA DE INVENTARIO'!$O$9)-SUMIFS($L$22:$L6103,$C$22:$C6103,C308),SUMIFS('LISTA DE INVENTARIO'!$K$22:$K5831,'LISTA DE INVENTARIO'!$C$22:$C5831,C308,'LISTA DE INVENTARIO'!$Q$22:$Q5831,'LISTA DE INVENTARIO'!$O$9)-SUMIFS($L$22:$L6103,$C$22:$C6103,C308)))</f>
        <v/>
      </c>
      <c r="N308" s="157" t="str">
        <f t="shared" si="11"/>
        <v/>
      </c>
      <c r="O308" s="163"/>
      <c r="P308" s="159" t="str">
        <f t="shared" si="12"/>
        <v/>
      </c>
      <c r="Q308" s="159" t="str">
        <f>IF(ISBLANK(C308),"",SUMIFS($P$22:$P6106,$C$22:$C6106,C308)-SUMIFS('LISTA DE INVENTARIO'!$N$22:$N5833,'LISTA DE INVENTARIO'!$C$22:$C5833,C308))</f>
        <v/>
      </c>
      <c r="R308" s="160"/>
      <c r="S308" s="162" t="str">
        <f ca="1"/>
        <v/>
      </c>
      <c r="T308" s="182"/>
      <c r="U308" s="180"/>
    </row>
    <row r="309" spans="2:21" ht="20.149999999999999" customHeight="1">
      <c r="B309" s="125">
        <v>288</v>
      </c>
      <c r="C309" s="253"/>
      <c r="D309" s="253"/>
      <c r="E309" s="253"/>
      <c r="F309" s="253"/>
      <c r="G309" s="253"/>
      <c r="H309" s="253"/>
      <c r="I309" s="253"/>
      <c r="J309" s="156"/>
      <c r="K309" s="126"/>
      <c r="L309" s="126"/>
      <c r="M309" s="157" t="str">
        <f>IF(ISBLANK(C309),"",IF('LISTA DE INVENTARIO'!$Q$22:$Q5832='LISTA DE INVENTARIO'!$O$9,SUMIFS('LISTA DE INVENTARIO'!$K$22:$K5832,'LISTA DE INVENTARIO'!$C$22:$C5832,C309,'LISTA DE INVENTARIO'!$Q$22:$Q5832,'LISTA DE INVENTARIO'!$O$9)-SUMIFS($L$22:$L6104,$C$22:$C6104,C309),SUMIFS('LISTA DE INVENTARIO'!$K$22:$K5832,'LISTA DE INVENTARIO'!$C$22:$C5832,C309,'LISTA DE INVENTARIO'!$Q$22:$Q5832,'LISTA DE INVENTARIO'!$O$9)-SUMIFS($L$22:$L6104,$C$22:$C6104,C309)))</f>
        <v/>
      </c>
      <c r="N309" s="157" t="str">
        <f t="shared" si="11"/>
        <v/>
      </c>
      <c r="O309" s="163"/>
      <c r="P309" s="159" t="str">
        <f t="shared" si="12"/>
        <v/>
      </c>
      <c r="Q309" s="159" t="str">
        <f>IF(ISBLANK(C309),"",SUMIFS($P$22:$P6107,$C$22:$C6107,C309)-SUMIFS('LISTA DE INVENTARIO'!$N$22:$N5834,'LISTA DE INVENTARIO'!$C$22:$C5834,C309))</f>
        <v/>
      </c>
      <c r="R309" s="160"/>
      <c r="S309" s="162" t="str">
        <f ca="1"/>
        <v/>
      </c>
      <c r="T309" s="182"/>
      <c r="U309" s="180"/>
    </row>
    <row r="310" spans="2:21" ht="20.149999999999999" customHeight="1">
      <c r="B310" s="125">
        <v>289</v>
      </c>
      <c r="C310" s="253"/>
      <c r="D310" s="253"/>
      <c r="E310" s="253"/>
      <c r="F310" s="253"/>
      <c r="G310" s="253"/>
      <c r="H310" s="253"/>
      <c r="I310" s="253"/>
      <c r="J310" s="156"/>
      <c r="K310" s="126"/>
      <c r="L310" s="126"/>
      <c r="M310" s="157" t="str">
        <f>IF(ISBLANK(C310),"",IF('LISTA DE INVENTARIO'!$Q$22:$Q5833='LISTA DE INVENTARIO'!$O$9,SUMIFS('LISTA DE INVENTARIO'!$K$22:$K5833,'LISTA DE INVENTARIO'!$C$22:$C5833,C310,'LISTA DE INVENTARIO'!$Q$22:$Q5833,'LISTA DE INVENTARIO'!$O$9)-SUMIFS($L$22:$L6105,$C$22:$C6105,C310),SUMIFS('LISTA DE INVENTARIO'!$K$22:$K5833,'LISTA DE INVENTARIO'!$C$22:$C5833,C310,'LISTA DE INVENTARIO'!$Q$22:$Q5833,'LISTA DE INVENTARIO'!$O$9)-SUMIFS($L$22:$L6105,$C$22:$C6105,C310)))</f>
        <v/>
      </c>
      <c r="N310" s="157" t="str">
        <f t="shared" si="11"/>
        <v/>
      </c>
      <c r="O310" s="163"/>
      <c r="P310" s="159" t="str">
        <f t="shared" si="12"/>
        <v/>
      </c>
      <c r="Q310" s="159" t="str">
        <f>IF(ISBLANK(C310),"",SUMIFS($P$22:$P6108,$C$22:$C6108,C310)-SUMIFS('LISTA DE INVENTARIO'!$N$22:$N5835,'LISTA DE INVENTARIO'!$C$22:$C5835,C310))</f>
        <v/>
      </c>
      <c r="R310" s="160"/>
      <c r="S310" s="162" t="str">
        <f ca="1"/>
        <v/>
      </c>
      <c r="T310" s="182"/>
      <c r="U310" s="180"/>
    </row>
    <row r="311" spans="2:21" ht="20.149999999999999" customHeight="1">
      <c r="B311" s="125">
        <v>290</v>
      </c>
      <c r="C311" s="253"/>
      <c r="D311" s="253"/>
      <c r="E311" s="253"/>
      <c r="F311" s="253"/>
      <c r="G311" s="253"/>
      <c r="H311" s="253"/>
      <c r="I311" s="253"/>
      <c r="J311" s="156"/>
      <c r="K311" s="126"/>
      <c r="L311" s="126"/>
      <c r="M311" s="157" t="str">
        <f>IF(ISBLANK(C311),"",IF('LISTA DE INVENTARIO'!$Q$22:$Q5834='LISTA DE INVENTARIO'!$O$9,SUMIFS('LISTA DE INVENTARIO'!$K$22:$K5834,'LISTA DE INVENTARIO'!$C$22:$C5834,C311,'LISTA DE INVENTARIO'!$Q$22:$Q5834,'LISTA DE INVENTARIO'!$O$9)-SUMIFS($L$22:$L6106,$C$22:$C6106,C311),SUMIFS('LISTA DE INVENTARIO'!$K$22:$K5834,'LISTA DE INVENTARIO'!$C$22:$C5834,C311,'LISTA DE INVENTARIO'!$Q$22:$Q5834,'LISTA DE INVENTARIO'!$O$9)-SUMIFS($L$22:$L6106,$C$22:$C6106,C311)))</f>
        <v/>
      </c>
      <c r="N311" s="157" t="str">
        <f t="shared" si="11"/>
        <v/>
      </c>
      <c r="O311" s="163"/>
      <c r="P311" s="159" t="str">
        <f t="shared" si="12"/>
        <v/>
      </c>
      <c r="Q311" s="159" t="str">
        <f>IF(ISBLANK(C311),"",SUMIFS($P$22:$P6109,$C$22:$C6109,C311)-SUMIFS('LISTA DE INVENTARIO'!$N$22:$N5836,'LISTA DE INVENTARIO'!$C$22:$C5836,C311))</f>
        <v/>
      </c>
      <c r="R311" s="160"/>
      <c r="S311" s="162" t="str">
        <f ca="1"/>
        <v/>
      </c>
      <c r="T311" s="182"/>
      <c r="U311" s="180"/>
    </row>
    <row r="312" spans="2:21" ht="20.149999999999999" customHeight="1">
      <c r="B312" s="125">
        <v>291</v>
      </c>
      <c r="C312" s="253"/>
      <c r="D312" s="253"/>
      <c r="E312" s="253"/>
      <c r="F312" s="253"/>
      <c r="G312" s="253"/>
      <c r="H312" s="253"/>
      <c r="I312" s="253"/>
      <c r="J312" s="156"/>
      <c r="K312" s="126"/>
      <c r="L312" s="126"/>
      <c r="M312" s="157" t="str">
        <f>IF(ISBLANK(C312),"",IF('LISTA DE INVENTARIO'!$Q$22:$Q5835='LISTA DE INVENTARIO'!$O$9,SUMIFS('LISTA DE INVENTARIO'!$K$22:$K5835,'LISTA DE INVENTARIO'!$C$22:$C5835,C312,'LISTA DE INVENTARIO'!$Q$22:$Q5835,'LISTA DE INVENTARIO'!$O$9)-SUMIFS($L$22:$L6107,$C$22:$C6107,C312),SUMIFS('LISTA DE INVENTARIO'!$K$22:$K5835,'LISTA DE INVENTARIO'!$C$22:$C5835,C312,'LISTA DE INVENTARIO'!$Q$22:$Q5835,'LISTA DE INVENTARIO'!$O$9)-SUMIFS($L$22:$L6107,$C$22:$C6107,C312)))</f>
        <v/>
      </c>
      <c r="N312" s="157" t="str">
        <f t="shared" si="11"/>
        <v/>
      </c>
      <c r="O312" s="163"/>
      <c r="P312" s="159" t="str">
        <f t="shared" si="12"/>
        <v/>
      </c>
      <c r="Q312" s="159" t="str">
        <f>IF(ISBLANK(C312),"",SUMIFS($P$22:$P6110,$C$22:$C6110,C312)-SUMIFS('LISTA DE INVENTARIO'!$N$22:$N5837,'LISTA DE INVENTARIO'!$C$22:$C5837,C312))</f>
        <v/>
      </c>
      <c r="R312" s="160"/>
      <c r="S312" s="162" t="str">
        <f ca="1"/>
        <v/>
      </c>
      <c r="T312" s="182"/>
      <c r="U312" s="180"/>
    </row>
    <row r="313" spans="2:21" ht="20.149999999999999" customHeight="1">
      <c r="B313" s="125">
        <v>292</v>
      </c>
      <c r="C313" s="253"/>
      <c r="D313" s="253"/>
      <c r="E313" s="253"/>
      <c r="F313" s="253"/>
      <c r="G313" s="253"/>
      <c r="H313" s="253"/>
      <c r="I313" s="253"/>
      <c r="J313" s="156"/>
      <c r="K313" s="126"/>
      <c r="L313" s="126"/>
      <c r="M313" s="157" t="str">
        <f>IF(ISBLANK(C313),"",IF('LISTA DE INVENTARIO'!$Q$22:$Q5836='LISTA DE INVENTARIO'!$O$9,SUMIFS('LISTA DE INVENTARIO'!$K$22:$K5836,'LISTA DE INVENTARIO'!$C$22:$C5836,C313,'LISTA DE INVENTARIO'!$Q$22:$Q5836,'LISTA DE INVENTARIO'!$O$9)-SUMIFS($L$22:$L6108,$C$22:$C6108,C313),SUMIFS('LISTA DE INVENTARIO'!$K$22:$K5836,'LISTA DE INVENTARIO'!$C$22:$C5836,C313,'LISTA DE INVENTARIO'!$Q$22:$Q5836,'LISTA DE INVENTARIO'!$O$9)-SUMIFS($L$22:$L6108,$C$22:$C6108,C313)))</f>
        <v/>
      </c>
      <c r="N313" s="157" t="str">
        <f t="shared" si="11"/>
        <v/>
      </c>
      <c r="O313" s="163"/>
      <c r="P313" s="159" t="str">
        <f t="shared" si="12"/>
        <v/>
      </c>
      <c r="Q313" s="159" t="str">
        <f>IF(ISBLANK(C313),"",SUMIFS($P$22:$P6111,$C$22:$C6111,C313)-SUMIFS('LISTA DE INVENTARIO'!$N$22:$N5838,'LISTA DE INVENTARIO'!$C$22:$C5838,C313))</f>
        <v/>
      </c>
      <c r="R313" s="160"/>
      <c r="S313" s="162" t="str">
        <f ca="1"/>
        <v/>
      </c>
      <c r="T313" s="182"/>
      <c r="U313" s="180"/>
    </row>
    <row r="314" spans="2:21" ht="20.149999999999999" customHeight="1">
      <c r="B314" s="125">
        <v>293</v>
      </c>
      <c r="C314" s="253"/>
      <c r="D314" s="253"/>
      <c r="E314" s="253"/>
      <c r="F314" s="253"/>
      <c r="G314" s="253"/>
      <c r="H314" s="253"/>
      <c r="I314" s="253"/>
      <c r="J314" s="156"/>
      <c r="K314" s="126"/>
      <c r="L314" s="126"/>
      <c r="M314" s="157" t="str">
        <f>IF(ISBLANK(C314),"",IF('LISTA DE INVENTARIO'!$Q$22:$Q5837='LISTA DE INVENTARIO'!$O$9,SUMIFS('LISTA DE INVENTARIO'!$K$22:$K5837,'LISTA DE INVENTARIO'!$C$22:$C5837,C314,'LISTA DE INVENTARIO'!$Q$22:$Q5837,'LISTA DE INVENTARIO'!$O$9)-SUMIFS($L$22:$L6109,$C$22:$C6109,C314),SUMIFS('LISTA DE INVENTARIO'!$K$22:$K5837,'LISTA DE INVENTARIO'!$C$22:$C5837,C314,'LISTA DE INVENTARIO'!$Q$22:$Q5837,'LISTA DE INVENTARIO'!$O$9)-SUMIFS($L$22:$L6109,$C$22:$C6109,C314)))</f>
        <v/>
      </c>
      <c r="N314" s="157" t="str">
        <f t="shared" si="11"/>
        <v/>
      </c>
      <c r="O314" s="163"/>
      <c r="P314" s="159" t="str">
        <f t="shared" si="12"/>
        <v/>
      </c>
      <c r="Q314" s="159" t="str">
        <f>IF(ISBLANK(C314),"",SUMIFS($P$22:$P6112,$C$22:$C6112,C314)-SUMIFS('LISTA DE INVENTARIO'!$N$22:$N5839,'LISTA DE INVENTARIO'!$C$22:$C5839,C314))</f>
        <v/>
      </c>
      <c r="R314" s="160"/>
      <c r="S314" s="162" t="str">
        <f ca="1"/>
        <v/>
      </c>
      <c r="T314" s="182"/>
      <c r="U314" s="180"/>
    </row>
    <row r="315" spans="2:21" ht="20.149999999999999" customHeight="1">
      <c r="B315" s="125">
        <v>294</v>
      </c>
      <c r="C315" s="253"/>
      <c r="D315" s="253"/>
      <c r="E315" s="253"/>
      <c r="F315" s="253"/>
      <c r="G315" s="253"/>
      <c r="H315" s="253"/>
      <c r="I315" s="253"/>
      <c r="J315" s="156"/>
      <c r="K315" s="126"/>
      <c r="L315" s="126"/>
      <c r="M315" s="157" t="str">
        <f>IF(ISBLANK(C315),"",IF('LISTA DE INVENTARIO'!$Q$22:$Q5838='LISTA DE INVENTARIO'!$O$9,SUMIFS('LISTA DE INVENTARIO'!$K$22:$K5838,'LISTA DE INVENTARIO'!$C$22:$C5838,C315,'LISTA DE INVENTARIO'!$Q$22:$Q5838,'LISTA DE INVENTARIO'!$O$9)-SUMIFS($L$22:$L6110,$C$22:$C6110,C315),SUMIFS('LISTA DE INVENTARIO'!$K$22:$K5838,'LISTA DE INVENTARIO'!$C$22:$C5838,C315,'LISTA DE INVENTARIO'!$Q$22:$Q5838,'LISTA DE INVENTARIO'!$O$9)-SUMIFS($L$22:$L6110,$C$22:$C6110,C315)))</f>
        <v/>
      </c>
      <c r="N315" s="157" t="str">
        <f t="shared" si="11"/>
        <v/>
      </c>
      <c r="O315" s="163"/>
      <c r="P315" s="159" t="str">
        <f t="shared" si="12"/>
        <v/>
      </c>
      <c r="Q315" s="159" t="str">
        <f>IF(ISBLANK(C315),"",SUMIFS($P$22:$P6113,$C$22:$C6113,C315)-SUMIFS('LISTA DE INVENTARIO'!$N$22:$N5840,'LISTA DE INVENTARIO'!$C$22:$C5840,C315))</f>
        <v/>
      </c>
      <c r="R315" s="160"/>
      <c r="S315" s="162" t="str">
        <f ca="1"/>
        <v/>
      </c>
      <c r="T315" s="182"/>
      <c r="U315" s="180"/>
    </row>
    <row r="316" spans="2:21" ht="20.149999999999999" customHeight="1">
      <c r="B316" s="125">
        <v>295</v>
      </c>
      <c r="C316" s="253"/>
      <c r="D316" s="253"/>
      <c r="E316" s="253"/>
      <c r="F316" s="253"/>
      <c r="G316" s="253"/>
      <c r="H316" s="253"/>
      <c r="I316" s="253"/>
      <c r="J316" s="156"/>
      <c r="K316" s="126"/>
      <c r="L316" s="126"/>
      <c r="M316" s="157" t="str">
        <f>IF(ISBLANK(C316),"",IF('LISTA DE INVENTARIO'!$Q$22:$Q5839='LISTA DE INVENTARIO'!$O$9,SUMIFS('LISTA DE INVENTARIO'!$K$22:$K5839,'LISTA DE INVENTARIO'!$C$22:$C5839,C316,'LISTA DE INVENTARIO'!$Q$22:$Q5839,'LISTA DE INVENTARIO'!$O$9)-SUMIFS($L$22:$L6111,$C$22:$C6111,C316),SUMIFS('LISTA DE INVENTARIO'!$K$22:$K5839,'LISTA DE INVENTARIO'!$C$22:$C5839,C316,'LISTA DE INVENTARIO'!$Q$22:$Q5839,'LISTA DE INVENTARIO'!$O$9)-SUMIFS($L$22:$L6111,$C$22:$C6111,C316)))</f>
        <v/>
      </c>
      <c r="N316" s="157" t="str">
        <f t="shared" si="11"/>
        <v/>
      </c>
      <c r="O316" s="163"/>
      <c r="P316" s="159" t="str">
        <f t="shared" si="12"/>
        <v/>
      </c>
      <c r="Q316" s="159" t="str">
        <f>IF(ISBLANK(C316),"",SUMIFS($P$22:$P6114,$C$22:$C6114,C316)-SUMIFS('LISTA DE INVENTARIO'!$N$22:$N5841,'LISTA DE INVENTARIO'!$C$22:$C5841,C316))</f>
        <v/>
      </c>
      <c r="R316" s="160"/>
      <c r="S316" s="162" t="str">
        <f ca="1"/>
        <v/>
      </c>
      <c r="T316" s="182"/>
      <c r="U316" s="180"/>
    </row>
    <row r="317" spans="2:21" ht="20.149999999999999" customHeight="1">
      <c r="B317" s="125">
        <v>296</v>
      </c>
      <c r="C317" s="253"/>
      <c r="D317" s="253"/>
      <c r="E317" s="253"/>
      <c r="F317" s="253"/>
      <c r="G317" s="253"/>
      <c r="H317" s="253"/>
      <c r="I317" s="253"/>
      <c r="J317" s="156"/>
      <c r="K317" s="126"/>
      <c r="L317" s="126"/>
      <c r="M317" s="157" t="str">
        <f>IF(ISBLANK(C317),"",IF('LISTA DE INVENTARIO'!$Q$22:$Q5840='LISTA DE INVENTARIO'!$O$9,SUMIFS('LISTA DE INVENTARIO'!$K$22:$K5840,'LISTA DE INVENTARIO'!$C$22:$C5840,C317,'LISTA DE INVENTARIO'!$Q$22:$Q5840,'LISTA DE INVENTARIO'!$O$9)-SUMIFS($L$22:$L6112,$C$22:$C6112,C317),SUMIFS('LISTA DE INVENTARIO'!$K$22:$K5840,'LISTA DE INVENTARIO'!$C$22:$C5840,C317,'LISTA DE INVENTARIO'!$Q$22:$Q5840,'LISTA DE INVENTARIO'!$O$9)-SUMIFS($L$22:$L6112,$C$22:$C6112,C317)))</f>
        <v/>
      </c>
      <c r="N317" s="157" t="str">
        <f t="shared" si="11"/>
        <v/>
      </c>
      <c r="O317" s="163"/>
      <c r="P317" s="159" t="str">
        <f t="shared" si="12"/>
        <v/>
      </c>
      <c r="Q317" s="159" t="str">
        <f>IF(ISBLANK(C317),"",SUMIFS($P$22:$P6115,$C$22:$C6115,C317)-SUMIFS('LISTA DE INVENTARIO'!$N$22:$N5842,'LISTA DE INVENTARIO'!$C$22:$C5842,C317))</f>
        <v/>
      </c>
      <c r="R317" s="160"/>
      <c r="S317" s="162" t="str">
        <f ca="1"/>
        <v/>
      </c>
      <c r="T317" s="182"/>
      <c r="U317" s="180"/>
    </row>
    <row r="318" spans="2:21" ht="20.149999999999999" customHeight="1">
      <c r="B318" s="125">
        <v>297</v>
      </c>
      <c r="C318" s="253"/>
      <c r="D318" s="253"/>
      <c r="E318" s="253"/>
      <c r="F318" s="253"/>
      <c r="G318" s="253"/>
      <c r="H318" s="253"/>
      <c r="I318" s="253"/>
      <c r="J318" s="156"/>
      <c r="K318" s="126"/>
      <c r="L318" s="126"/>
      <c r="M318" s="157" t="str">
        <f>IF(ISBLANK(C318),"",IF('LISTA DE INVENTARIO'!$Q$22:$Q5841='LISTA DE INVENTARIO'!$O$9,SUMIFS('LISTA DE INVENTARIO'!$K$22:$K5841,'LISTA DE INVENTARIO'!$C$22:$C5841,C318,'LISTA DE INVENTARIO'!$Q$22:$Q5841,'LISTA DE INVENTARIO'!$O$9)-SUMIFS($L$22:$L6113,$C$22:$C6113,C318),SUMIFS('LISTA DE INVENTARIO'!$K$22:$K5841,'LISTA DE INVENTARIO'!$C$22:$C5841,C318,'LISTA DE INVENTARIO'!$Q$22:$Q5841,'LISTA DE INVENTARIO'!$O$9)-SUMIFS($L$22:$L6113,$C$22:$C6113,C318)))</f>
        <v/>
      </c>
      <c r="N318" s="157" t="str">
        <f t="shared" si="11"/>
        <v/>
      </c>
      <c r="O318" s="163"/>
      <c r="P318" s="159" t="str">
        <f t="shared" si="12"/>
        <v/>
      </c>
      <c r="Q318" s="159" t="str">
        <f>IF(ISBLANK(C318),"",SUMIFS($P$22:$P6116,$C$22:$C6116,C318)-SUMIFS('LISTA DE INVENTARIO'!$N$22:$N5843,'LISTA DE INVENTARIO'!$C$22:$C5843,C318))</f>
        <v/>
      </c>
      <c r="R318" s="160"/>
      <c r="S318" s="162" t="str">
        <f ca="1"/>
        <v/>
      </c>
      <c r="T318" s="182"/>
      <c r="U318" s="180"/>
    </row>
    <row r="319" spans="2:21" ht="20.149999999999999" customHeight="1">
      <c r="B319" s="125">
        <v>298</v>
      </c>
      <c r="C319" s="253"/>
      <c r="D319" s="253"/>
      <c r="E319" s="253"/>
      <c r="F319" s="253"/>
      <c r="G319" s="253"/>
      <c r="H319" s="253"/>
      <c r="I319" s="253"/>
      <c r="J319" s="156"/>
      <c r="K319" s="126"/>
      <c r="L319" s="126"/>
      <c r="M319" s="157" t="str">
        <f>IF(ISBLANK(C319),"",IF('LISTA DE INVENTARIO'!$Q$22:$Q5842='LISTA DE INVENTARIO'!$O$9,SUMIFS('LISTA DE INVENTARIO'!$K$22:$K5842,'LISTA DE INVENTARIO'!$C$22:$C5842,C319,'LISTA DE INVENTARIO'!$Q$22:$Q5842,'LISTA DE INVENTARIO'!$O$9)-SUMIFS($L$22:$L6114,$C$22:$C6114,C319),SUMIFS('LISTA DE INVENTARIO'!$K$22:$K5842,'LISTA DE INVENTARIO'!$C$22:$C5842,C319,'LISTA DE INVENTARIO'!$Q$22:$Q5842,'LISTA DE INVENTARIO'!$O$9)-SUMIFS($L$22:$L6114,$C$22:$C6114,C319)))</f>
        <v/>
      </c>
      <c r="N319" s="157" t="str">
        <f t="shared" si="11"/>
        <v/>
      </c>
      <c r="O319" s="163"/>
      <c r="P319" s="159" t="str">
        <f t="shared" si="12"/>
        <v/>
      </c>
      <c r="Q319" s="159" t="str">
        <f>IF(ISBLANK(C319),"",SUMIFS($P$22:$P6117,$C$22:$C6117,C319)-SUMIFS('LISTA DE INVENTARIO'!$N$22:$N5844,'LISTA DE INVENTARIO'!$C$22:$C5844,C319))</f>
        <v/>
      </c>
      <c r="R319" s="160"/>
      <c r="S319" s="162" t="str">
        <f ca="1"/>
        <v/>
      </c>
      <c r="T319" s="182"/>
      <c r="U319" s="180"/>
    </row>
    <row r="320" spans="2:21" ht="20.149999999999999" customHeight="1">
      <c r="B320" s="125">
        <v>299</v>
      </c>
      <c r="C320" s="253"/>
      <c r="D320" s="253"/>
      <c r="E320" s="253"/>
      <c r="F320" s="253"/>
      <c r="G320" s="253"/>
      <c r="H320" s="253"/>
      <c r="I320" s="253"/>
      <c r="J320" s="156"/>
      <c r="K320" s="126"/>
      <c r="L320" s="126"/>
      <c r="M320" s="157" t="str">
        <f>IF(ISBLANK(C320),"",IF('LISTA DE INVENTARIO'!$Q$22:$Q5843='LISTA DE INVENTARIO'!$O$9,SUMIFS('LISTA DE INVENTARIO'!$K$22:$K5843,'LISTA DE INVENTARIO'!$C$22:$C5843,C320,'LISTA DE INVENTARIO'!$Q$22:$Q5843,'LISTA DE INVENTARIO'!$O$9)-SUMIFS($L$22:$L6115,$C$22:$C6115,C320),SUMIFS('LISTA DE INVENTARIO'!$K$22:$K5843,'LISTA DE INVENTARIO'!$C$22:$C5843,C320,'LISTA DE INVENTARIO'!$Q$22:$Q5843,'LISTA DE INVENTARIO'!$O$9)-SUMIFS($L$22:$L6115,$C$22:$C6115,C320)))</f>
        <v/>
      </c>
      <c r="N320" s="157" t="str">
        <f t="shared" si="11"/>
        <v/>
      </c>
      <c r="O320" s="163"/>
      <c r="P320" s="159" t="str">
        <f t="shared" si="12"/>
        <v/>
      </c>
      <c r="Q320" s="159" t="str">
        <f>IF(ISBLANK(C320),"",SUMIFS($P$22:$P6118,$C$22:$C6118,C320)-SUMIFS('LISTA DE INVENTARIO'!$N$22:$N5845,'LISTA DE INVENTARIO'!$C$22:$C5845,C320))</f>
        <v/>
      </c>
      <c r="R320" s="160"/>
      <c r="S320" s="162" t="str">
        <f ca="1"/>
        <v/>
      </c>
      <c r="T320" s="182"/>
      <c r="U320" s="180"/>
    </row>
    <row r="321" spans="2:21" ht="20.149999999999999" customHeight="1">
      <c r="B321" s="125">
        <v>300</v>
      </c>
      <c r="C321" s="253"/>
      <c r="D321" s="253"/>
      <c r="E321" s="253"/>
      <c r="F321" s="253"/>
      <c r="G321" s="253"/>
      <c r="H321" s="253"/>
      <c r="I321" s="253"/>
      <c r="J321" s="156"/>
      <c r="K321" s="126"/>
      <c r="L321" s="126"/>
      <c r="M321" s="157" t="str">
        <f>IF(ISBLANK(C321),"",IF('LISTA DE INVENTARIO'!$Q$22:$Q5844='LISTA DE INVENTARIO'!$O$9,SUMIFS('LISTA DE INVENTARIO'!$K$22:$K5844,'LISTA DE INVENTARIO'!$C$22:$C5844,C321,'LISTA DE INVENTARIO'!$Q$22:$Q5844,'LISTA DE INVENTARIO'!$O$9)-SUMIFS($L$22:$L6116,$C$22:$C6116,C321),SUMIFS('LISTA DE INVENTARIO'!$K$22:$K5844,'LISTA DE INVENTARIO'!$C$22:$C5844,C321,'LISTA DE INVENTARIO'!$Q$22:$Q5844,'LISTA DE INVENTARIO'!$O$9)-SUMIFS($L$22:$L6116,$C$22:$C6116,C321)))</f>
        <v/>
      </c>
      <c r="N321" s="157" t="str">
        <f t="shared" si="11"/>
        <v/>
      </c>
      <c r="O321" s="163"/>
      <c r="P321" s="159" t="str">
        <f t="shared" si="12"/>
        <v/>
      </c>
      <c r="Q321" s="159" t="str">
        <f>IF(ISBLANK(C321),"",SUMIFS($P$22:$P6119,$C$22:$C6119,C321)-SUMIFS('LISTA DE INVENTARIO'!$N$22:$N5846,'LISTA DE INVENTARIO'!$C$22:$C5846,C321))</f>
        <v/>
      </c>
      <c r="R321" s="160"/>
      <c r="S321" s="162" t="str">
        <f ca="1"/>
        <v/>
      </c>
      <c r="T321" s="182"/>
      <c r="U321" s="180"/>
    </row>
    <row r="322" spans="2:21" ht="20.149999999999999" customHeight="1">
      <c r="B322" s="125">
        <v>301</v>
      </c>
      <c r="C322" s="253"/>
      <c r="D322" s="253"/>
      <c r="E322" s="253"/>
      <c r="F322" s="253"/>
      <c r="G322" s="253"/>
      <c r="H322" s="253"/>
      <c r="I322" s="253"/>
      <c r="J322" s="156"/>
      <c r="K322" s="126"/>
      <c r="L322" s="126"/>
      <c r="M322" s="157" t="str">
        <f>IF(ISBLANK(C322),"",IF('LISTA DE INVENTARIO'!$Q$22:$Q5845='LISTA DE INVENTARIO'!$O$9,SUMIFS('LISTA DE INVENTARIO'!$K$22:$K5845,'LISTA DE INVENTARIO'!$C$22:$C5845,C322,'LISTA DE INVENTARIO'!$Q$22:$Q5845,'LISTA DE INVENTARIO'!$O$9)-SUMIFS($L$22:$L6117,$C$22:$C6117,C322),SUMIFS('LISTA DE INVENTARIO'!$K$22:$K5845,'LISTA DE INVENTARIO'!$C$22:$C5845,C322,'LISTA DE INVENTARIO'!$Q$22:$Q5845,'LISTA DE INVENTARIO'!$O$9)-SUMIFS($L$22:$L6117,$C$22:$C6117,C322)))</f>
        <v/>
      </c>
      <c r="N322" s="157" t="str">
        <f t="shared" si="11"/>
        <v/>
      </c>
      <c r="O322" s="163"/>
      <c r="P322" s="159" t="str">
        <f t="shared" si="12"/>
        <v/>
      </c>
      <c r="Q322" s="159" t="str">
        <f>IF(ISBLANK(C322),"",SUMIFS($P$22:$P6120,$C$22:$C6120,C322)-SUMIFS('LISTA DE INVENTARIO'!$N$22:$N5847,'LISTA DE INVENTARIO'!$C$22:$C5847,C322))</f>
        <v/>
      </c>
      <c r="R322" s="160"/>
      <c r="S322" s="162" t="str">
        <f ca="1"/>
        <v/>
      </c>
      <c r="T322" s="182"/>
      <c r="U322" s="180"/>
    </row>
    <row r="323" spans="2:21" ht="20.149999999999999" customHeight="1">
      <c r="B323" s="125">
        <v>302</v>
      </c>
      <c r="C323" s="253"/>
      <c r="D323" s="253"/>
      <c r="E323" s="253"/>
      <c r="F323" s="253"/>
      <c r="G323" s="253"/>
      <c r="H323" s="253"/>
      <c r="I323" s="253"/>
      <c r="J323" s="156"/>
      <c r="K323" s="126"/>
      <c r="L323" s="126"/>
      <c r="M323" s="157" t="str">
        <f>IF(ISBLANK(C323),"",IF('LISTA DE INVENTARIO'!$Q$22:$Q5846='LISTA DE INVENTARIO'!$O$9,SUMIFS('LISTA DE INVENTARIO'!$K$22:$K5846,'LISTA DE INVENTARIO'!$C$22:$C5846,C323,'LISTA DE INVENTARIO'!$Q$22:$Q5846,'LISTA DE INVENTARIO'!$O$9)-SUMIFS($L$22:$L6118,$C$22:$C6118,C323),SUMIFS('LISTA DE INVENTARIO'!$K$22:$K5846,'LISTA DE INVENTARIO'!$C$22:$C5846,C323,'LISTA DE INVENTARIO'!$Q$22:$Q5846,'LISTA DE INVENTARIO'!$O$9)-SUMIFS($L$22:$L6118,$C$22:$C6118,C323)))</f>
        <v/>
      </c>
      <c r="N323" s="157" t="str">
        <f t="shared" si="11"/>
        <v/>
      </c>
      <c r="O323" s="163"/>
      <c r="P323" s="159" t="str">
        <f t="shared" si="12"/>
        <v/>
      </c>
      <c r="Q323" s="159" t="str">
        <f>IF(ISBLANK(C323),"",SUMIFS($P$22:$P6121,$C$22:$C6121,C323)-SUMIFS('LISTA DE INVENTARIO'!$N$22:$N5848,'LISTA DE INVENTARIO'!$C$22:$C5848,C323))</f>
        <v/>
      </c>
      <c r="R323" s="160"/>
      <c r="S323" s="162" t="str">
        <f ca="1"/>
        <v/>
      </c>
      <c r="T323" s="182"/>
      <c r="U323" s="180"/>
    </row>
    <row r="324" spans="2:21" ht="20.149999999999999" customHeight="1">
      <c r="B324" s="125">
        <v>303</v>
      </c>
      <c r="C324" s="253"/>
      <c r="D324" s="253"/>
      <c r="E324" s="253"/>
      <c r="F324" s="253"/>
      <c r="G324" s="253"/>
      <c r="H324" s="253"/>
      <c r="I324" s="253"/>
      <c r="J324" s="156"/>
      <c r="K324" s="126"/>
      <c r="L324" s="126"/>
      <c r="M324" s="157" t="str">
        <f>IF(ISBLANK(C324),"",IF('LISTA DE INVENTARIO'!$Q$22:$Q5847='LISTA DE INVENTARIO'!$O$9,SUMIFS('LISTA DE INVENTARIO'!$K$22:$K5847,'LISTA DE INVENTARIO'!$C$22:$C5847,C324,'LISTA DE INVENTARIO'!$Q$22:$Q5847,'LISTA DE INVENTARIO'!$O$9)-SUMIFS($L$22:$L6119,$C$22:$C6119,C324),SUMIFS('LISTA DE INVENTARIO'!$K$22:$K5847,'LISTA DE INVENTARIO'!$C$22:$C5847,C324,'LISTA DE INVENTARIO'!$Q$22:$Q5847,'LISTA DE INVENTARIO'!$O$9)-SUMIFS($L$22:$L6119,$C$22:$C6119,C324)))</f>
        <v/>
      </c>
      <c r="N324" s="157" t="str">
        <f t="shared" si="11"/>
        <v/>
      </c>
      <c r="O324" s="163"/>
      <c r="P324" s="159" t="str">
        <f t="shared" si="12"/>
        <v/>
      </c>
      <c r="Q324" s="159" t="str">
        <f>IF(ISBLANK(C324),"",SUMIFS($P$22:$P6122,$C$22:$C6122,C324)-SUMIFS('LISTA DE INVENTARIO'!$N$22:$N5849,'LISTA DE INVENTARIO'!$C$22:$C5849,C324))</f>
        <v/>
      </c>
      <c r="R324" s="160"/>
      <c r="S324" s="162" t="str">
        <f ca="1"/>
        <v/>
      </c>
      <c r="T324" s="182"/>
      <c r="U324" s="180"/>
    </row>
    <row r="325" spans="2:21" ht="20.149999999999999" customHeight="1">
      <c r="B325" s="125">
        <v>304</v>
      </c>
      <c r="C325" s="253"/>
      <c r="D325" s="253"/>
      <c r="E325" s="253"/>
      <c r="F325" s="253"/>
      <c r="G325" s="253"/>
      <c r="H325" s="253"/>
      <c r="I325" s="253"/>
      <c r="J325" s="156"/>
      <c r="K325" s="126"/>
      <c r="L325" s="126"/>
      <c r="M325" s="157" t="str">
        <f>IF(ISBLANK(C325),"",IF('LISTA DE INVENTARIO'!$Q$22:$Q5848='LISTA DE INVENTARIO'!$O$9,SUMIFS('LISTA DE INVENTARIO'!$K$22:$K5848,'LISTA DE INVENTARIO'!$C$22:$C5848,C325,'LISTA DE INVENTARIO'!$Q$22:$Q5848,'LISTA DE INVENTARIO'!$O$9)-SUMIFS($L$22:$L6120,$C$22:$C6120,C325),SUMIFS('LISTA DE INVENTARIO'!$K$22:$K5848,'LISTA DE INVENTARIO'!$C$22:$C5848,C325,'LISTA DE INVENTARIO'!$Q$22:$Q5848,'LISTA DE INVENTARIO'!$O$9)-SUMIFS($L$22:$L6120,$C$22:$C6120,C325)))</f>
        <v/>
      </c>
      <c r="N325" s="157" t="str">
        <f t="shared" si="11"/>
        <v/>
      </c>
      <c r="O325" s="163"/>
      <c r="P325" s="159" t="str">
        <f t="shared" si="12"/>
        <v/>
      </c>
      <c r="Q325" s="159" t="str">
        <f>IF(ISBLANK(C325),"",SUMIFS($P$22:$P6123,$C$22:$C6123,C325)-SUMIFS('LISTA DE INVENTARIO'!$N$22:$N5850,'LISTA DE INVENTARIO'!$C$22:$C5850,C325))</f>
        <v/>
      </c>
      <c r="R325" s="160"/>
      <c r="S325" s="162" t="str">
        <f ca="1"/>
        <v/>
      </c>
      <c r="T325" s="182"/>
      <c r="U325" s="180"/>
    </row>
    <row r="326" spans="2:21" ht="20.149999999999999" customHeight="1">
      <c r="B326" s="125">
        <v>305</v>
      </c>
      <c r="C326" s="253"/>
      <c r="D326" s="253"/>
      <c r="E326" s="253"/>
      <c r="F326" s="253"/>
      <c r="G326" s="253"/>
      <c r="H326" s="253"/>
      <c r="I326" s="253"/>
      <c r="J326" s="156"/>
      <c r="K326" s="126"/>
      <c r="L326" s="126"/>
      <c r="M326" s="157" t="str">
        <f>IF(ISBLANK(C326),"",IF('LISTA DE INVENTARIO'!$Q$22:$Q5849='LISTA DE INVENTARIO'!$O$9,SUMIFS('LISTA DE INVENTARIO'!$K$22:$K5849,'LISTA DE INVENTARIO'!$C$22:$C5849,C326,'LISTA DE INVENTARIO'!$Q$22:$Q5849,'LISTA DE INVENTARIO'!$O$9)-SUMIFS($L$22:$L6121,$C$22:$C6121,C326),SUMIFS('LISTA DE INVENTARIO'!$K$22:$K5849,'LISTA DE INVENTARIO'!$C$22:$C5849,C326,'LISTA DE INVENTARIO'!$Q$22:$Q5849,'LISTA DE INVENTARIO'!$O$9)-SUMIFS($L$22:$L6121,$C$22:$C6121,C326)))</f>
        <v/>
      </c>
      <c r="N326" s="157" t="str">
        <f t="shared" si="11"/>
        <v/>
      </c>
      <c r="O326" s="163"/>
      <c r="P326" s="159" t="str">
        <f t="shared" si="12"/>
        <v/>
      </c>
      <c r="Q326" s="159" t="str">
        <f>IF(ISBLANK(C326),"",SUMIFS($P$22:$P6124,$C$22:$C6124,C326)-SUMIFS('LISTA DE INVENTARIO'!$N$22:$N5851,'LISTA DE INVENTARIO'!$C$22:$C5851,C326))</f>
        <v/>
      </c>
      <c r="R326" s="160"/>
      <c r="S326" s="162" t="str">
        <f ca="1"/>
        <v/>
      </c>
      <c r="T326" s="182"/>
      <c r="U326" s="180"/>
    </row>
    <row r="327" spans="2:21" ht="20.149999999999999" customHeight="1">
      <c r="B327" s="125">
        <v>306</v>
      </c>
      <c r="C327" s="253"/>
      <c r="D327" s="253"/>
      <c r="E327" s="253"/>
      <c r="F327" s="253"/>
      <c r="G327" s="253"/>
      <c r="H327" s="253"/>
      <c r="I327" s="253"/>
      <c r="J327" s="156"/>
      <c r="K327" s="126"/>
      <c r="L327" s="126"/>
      <c r="M327" s="157" t="str">
        <f>IF(ISBLANK(C327),"",IF('LISTA DE INVENTARIO'!$Q$22:$Q5850='LISTA DE INVENTARIO'!$O$9,SUMIFS('LISTA DE INVENTARIO'!$K$22:$K5850,'LISTA DE INVENTARIO'!$C$22:$C5850,C327,'LISTA DE INVENTARIO'!$Q$22:$Q5850,'LISTA DE INVENTARIO'!$O$9)-SUMIFS($L$22:$L6122,$C$22:$C6122,C327),SUMIFS('LISTA DE INVENTARIO'!$K$22:$K5850,'LISTA DE INVENTARIO'!$C$22:$C5850,C327,'LISTA DE INVENTARIO'!$Q$22:$Q5850,'LISTA DE INVENTARIO'!$O$9)-SUMIFS($L$22:$L6122,$C$22:$C6122,C327)))</f>
        <v/>
      </c>
      <c r="N327" s="157" t="str">
        <f t="shared" si="11"/>
        <v/>
      </c>
      <c r="O327" s="163"/>
      <c r="P327" s="159" t="str">
        <f t="shared" si="12"/>
        <v/>
      </c>
      <c r="Q327" s="159" t="str">
        <f>IF(ISBLANK(C327),"",SUMIFS($P$22:$P6125,$C$22:$C6125,C327)-SUMIFS('LISTA DE INVENTARIO'!$N$22:$N5852,'LISTA DE INVENTARIO'!$C$22:$C5852,C327))</f>
        <v/>
      </c>
      <c r="R327" s="160"/>
      <c r="S327" s="162" t="str">
        <f ca="1"/>
        <v/>
      </c>
      <c r="T327" s="182"/>
      <c r="U327" s="180"/>
    </row>
    <row r="328" spans="2:21" ht="20.149999999999999" customHeight="1">
      <c r="B328" s="125">
        <v>307</v>
      </c>
      <c r="C328" s="253"/>
      <c r="D328" s="253"/>
      <c r="E328" s="253"/>
      <c r="F328" s="253"/>
      <c r="G328" s="253"/>
      <c r="H328" s="253"/>
      <c r="I328" s="253"/>
      <c r="J328" s="156"/>
      <c r="K328" s="126"/>
      <c r="L328" s="126"/>
      <c r="M328" s="157" t="str">
        <f>IF(ISBLANK(C328),"",IF('LISTA DE INVENTARIO'!$Q$22:$Q5851='LISTA DE INVENTARIO'!$O$9,SUMIFS('LISTA DE INVENTARIO'!$K$22:$K5851,'LISTA DE INVENTARIO'!$C$22:$C5851,C328,'LISTA DE INVENTARIO'!$Q$22:$Q5851,'LISTA DE INVENTARIO'!$O$9)-SUMIFS($L$22:$L6123,$C$22:$C6123,C328),SUMIFS('LISTA DE INVENTARIO'!$K$22:$K5851,'LISTA DE INVENTARIO'!$C$22:$C5851,C328,'LISTA DE INVENTARIO'!$Q$22:$Q5851,'LISTA DE INVENTARIO'!$O$9)-SUMIFS($L$22:$L6123,$C$22:$C6123,C328)))</f>
        <v/>
      </c>
      <c r="N328" s="157" t="str">
        <f t="shared" si="11"/>
        <v/>
      </c>
      <c r="O328" s="163"/>
      <c r="P328" s="159" t="str">
        <f t="shared" si="12"/>
        <v/>
      </c>
      <c r="Q328" s="159" t="str">
        <f>IF(ISBLANK(C328),"",SUMIFS($P$22:$P6126,$C$22:$C6126,C328)-SUMIFS('LISTA DE INVENTARIO'!$N$22:$N5853,'LISTA DE INVENTARIO'!$C$22:$C5853,C328))</f>
        <v/>
      </c>
      <c r="R328" s="160"/>
      <c r="S328" s="162" t="str">
        <f ca="1"/>
        <v/>
      </c>
      <c r="T328" s="182"/>
      <c r="U328" s="180"/>
    </row>
    <row r="329" spans="2:21" ht="20.149999999999999" customHeight="1">
      <c r="B329" s="125">
        <v>308</v>
      </c>
      <c r="C329" s="253"/>
      <c r="D329" s="253"/>
      <c r="E329" s="253"/>
      <c r="F329" s="253"/>
      <c r="G329" s="253"/>
      <c r="H329" s="253"/>
      <c r="I329" s="253"/>
      <c r="J329" s="156"/>
      <c r="K329" s="126"/>
      <c r="L329" s="126"/>
      <c r="M329" s="157" t="str">
        <f>IF(ISBLANK(C329),"",IF('LISTA DE INVENTARIO'!$Q$22:$Q5852='LISTA DE INVENTARIO'!$O$9,SUMIFS('LISTA DE INVENTARIO'!$K$22:$K5852,'LISTA DE INVENTARIO'!$C$22:$C5852,C329,'LISTA DE INVENTARIO'!$Q$22:$Q5852,'LISTA DE INVENTARIO'!$O$9)-SUMIFS($L$22:$L6124,$C$22:$C6124,C329),SUMIFS('LISTA DE INVENTARIO'!$K$22:$K5852,'LISTA DE INVENTARIO'!$C$22:$C5852,C329,'LISTA DE INVENTARIO'!$Q$22:$Q5852,'LISTA DE INVENTARIO'!$O$9)-SUMIFS($L$22:$L6124,$C$22:$C6124,C329)))</f>
        <v/>
      </c>
      <c r="N329" s="157" t="str">
        <f t="shared" si="11"/>
        <v/>
      </c>
      <c r="O329" s="163"/>
      <c r="P329" s="159" t="str">
        <f t="shared" si="12"/>
        <v/>
      </c>
      <c r="Q329" s="159" t="str">
        <f>IF(ISBLANK(C329),"",SUMIFS($P$22:$P6127,$C$22:$C6127,C329)-SUMIFS('LISTA DE INVENTARIO'!$N$22:$N5854,'LISTA DE INVENTARIO'!$C$22:$C5854,C329))</f>
        <v/>
      </c>
      <c r="R329" s="160"/>
      <c r="S329" s="162" t="str">
        <f ca="1"/>
        <v/>
      </c>
      <c r="T329" s="182"/>
      <c r="U329" s="180"/>
    </row>
    <row r="330" spans="2:21" ht="20.149999999999999" customHeight="1">
      <c r="B330" s="125">
        <v>309</v>
      </c>
      <c r="C330" s="253"/>
      <c r="D330" s="253"/>
      <c r="E330" s="253"/>
      <c r="F330" s="253"/>
      <c r="G330" s="253"/>
      <c r="H330" s="253"/>
      <c r="I330" s="253"/>
      <c r="J330" s="156"/>
      <c r="K330" s="126"/>
      <c r="L330" s="126"/>
      <c r="M330" s="157" t="str">
        <f>IF(ISBLANK(C330),"",IF('LISTA DE INVENTARIO'!$Q$22:$Q5853='LISTA DE INVENTARIO'!$O$9,SUMIFS('LISTA DE INVENTARIO'!$K$22:$K5853,'LISTA DE INVENTARIO'!$C$22:$C5853,C330,'LISTA DE INVENTARIO'!$Q$22:$Q5853,'LISTA DE INVENTARIO'!$O$9)-SUMIFS($L$22:$L6125,$C$22:$C6125,C330),SUMIFS('LISTA DE INVENTARIO'!$K$22:$K5853,'LISTA DE INVENTARIO'!$C$22:$C5853,C330,'LISTA DE INVENTARIO'!$Q$22:$Q5853,'LISTA DE INVENTARIO'!$O$9)-SUMIFS($L$22:$L6125,$C$22:$C6125,C330)))</f>
        <v/>
      </c>
      <c r="N330" s="157" t="str">
        <f t="shared" si="11"/>
        <v/>
      </c>
      <c r="O330" s="163"/>
      <c r="P330" s="159" t="str">
        <f t="shared" si="12"/>
        <v/>
      </c>
      <c r="Q330" s="159" t="str">
        <f>IF(ISBLANK(C330),"",SUMIFS($P$22:$P6128,$C$22:$C6128,C330)-SUMIFS('LISTA DE INVENTARIO'!$N$22:$N5855,'LISTA DE INVENTARIO'!$C$22:$C5855,C330))</f>
        <v/>
      </c>
      <c r="R330" s="160"/>
      <c r="S330" s="162" t="str">
        <f ca="1"/>
        <v/>
      </c>
      <c r="T330" s="182"/>
      <c r="U330" s="180"/>
    </row>
    <row r="331" spans="2:21" ht="20.149999999999999" customHeight="1">
      <c r="B331" s="125">
        <v>310</v>
      </c>
      <c r="C331" s="253"/>
      <c r="D331" s="253"/>
      <c r="E331" s="253"/>
      <c r="F331" s="253"/>
      <c r="G331" s="253"/>
      <c r="H331" s="253"/>
      <c r="I331" s="253"/>
      <c r="J331" s="156"/>
      <c r="K331" s="126"/>
      <c r="L331" s="126"/>
      <c r="M331" s="157" t="str">
        <f>IF(ISBLANK(C331),"",IF('LISTA DE INVENTARIO'!$Q$22:$Q5854='LISTA DE INVENTARIO'!$O$9,SUMIFS('LISTA DE INVENTARIO'!$K$22:$K5854,'LISTA DE INVENTARIO'!$C$22:$C5854,C331,'LISTA DE INVENTARIO'!$Q$22:$Q5854,'LISTA DE INVENTARIO'!$O$9)-SUMIFS($L$22:$L6126,$C$22:$C6126,C331),SUMIFS('LISTA DE INVENTARIO'!$K$22:$K5854,'LISTA DE INVENTARIO'!$C$22:$C5854,C331,'LISTA DE INVENTARIO'!$Q$22:$Q5854,'LISTA DE INVENTARIO'!$O$9)-SUMIFS($L$22:$L6126,$C$22:$C6126,C331)))</f>
        <v/>
      </c>
      <c r="N331" s="157" t="str">
        <f t="shared" si="11"/>
        <v/>
      </c>
      <c r="O331" s="163"/>
      <c r="P331" s="159" t="str">
        <f t="shared" si="12"/>
        <v/>
      </c>
      <c r="Q331" s="159" t="str">
        <f>IF(ISBLANK(C331),"",SUMIFS($P$22:$P6129,$C$22:$C6129,C331)-SUMIFS('LISTA DE INVENTARIO'!$N$22:$N5856,'LISTA DE INVENTARIO'!$C$22:$C5856,C331))</f>
        <v/>
      </c>
      <c r="R331" s="160"/>
      <c r="S331" s="162" t="str">
        <f ca="1"/>
        <v/>
      </c>
      <c r="T331" s="182"/>
      <c r="U331" s="180"/>
    </row>
    <row r="332" spans="2:21" ht="20.149999999999999" customHeight="1">
      <c r="B332" s="125">
        <v>311</v>
      </c>
      <c r="C332" s="253"/>
      <c r="D332" s="253"/>
      <c r="E332" s="253"/>
      <c r="F332" s="253"/>
      <c r="G332" s="253"/>
      <c r="H332" s="253"/>
      <c r="I332" s="253"/>
      <c r="J332" s="156"/>
      <c r="K332" s="126"/>
      <c r="L332" s="126"/>
      <c r="M332" s="157" t="str">
        <f>IF(ISBLANK(C332),"",IF('LISTA DE INVENTARIO'!$Q$22:$Q5855='LISTA DE INVENTARIO'!$O$9,SUMIFS('LISTA DE INVENTARIO'!$K$22:$K5855,'LISTA DE INVENTARIO'!$C$22:$C5855,C332,'LISTA DE INVENTARIO'!$Q$22:$Q5855,'LISTA DE INVENTARIO'!$O$9)-SUMIFS($L$22:$L6127,$C$22:$C6127,C332),SUMIFS('LISTA DE INVENTARIO'!$K$22:$K5855,'LISTA DE INVENTARIO'!$C$22:$C5855,C332,'LISTA DE INVENTARIO'!$Q$22:$Q5855,'LISTA DE INVENTARIO'!$O$9)-SUMIFS($L$22:$L6127,$C$22:$C6127,C332)))</f>
        <v/>
      </c>
      <c r="N332" s="157" t="str">
        <f t="shared" si="11"/>
        <v/>
      </c>
      <c r="O332" s="163"/>
      <c r="P332" s="159" t="str">
        <f t="shared" si="12"/>
        <v/>
      </c>
      <c r="Q332" s="159" t="str">
        <f>IF(ISBLANK(C332),"",SUMIFS($P$22:$P6130,$C$22:$C6130,C332)-SUMIFS('LISTA DE INVENTARIO'!$N$22:$N5857,'LISTA DE INVENTARIO'!$C$22:$C5857,C332))</f>
        <v/>
      </c>
      <c r="R332" s="160"/>
      <c r="S332" s="162" t="str">
        <f ca="1"/>
        <v/>
      </c>
      <c r="T332" s="182"/>
      <c r="U332" s="180"/>
    </row>
    <row r="333" spans="2:21" ht="20.149999999999999" customHeight="1">
      <c r="B333" s="125">
        <v>312</v>
      </c>
      <c r="C333" s="253"/>
      <c r="D333" s="253"/>
      <c r="E333" s="253"/>
      <c r="F333" s="253"/>
      <c r="G333" s="253"/>
      <c r="H333" s="253"/>
      <c r="I333" s="253"/>
      <c r="J333" s="156"/>
      <c r="K333" s="126"/>
      <c r="L333" s="126"/>
      <c r="M333" s="157" t="str">
        <f>IF(ISBLANK(C333),"",IF('LISTA DE INVENTARIO'!$Q$22:$Q5856='LISTA DE INVENTARIO'!$O$9,SUMIFS('LISTA DE INVENTARIO'!$K$22:$K5856,'LISTA DE INVENTARIO'!$C$22:$C5856,C333,'LISTA DE INVENTARIO'!$Q$22:$Q5856,'LISTA DE INVENTARIO'!$O$9)-SUMIFS($L$22:$L6128,$C$22:$C6128,C333),SUMIFS('LISTA DE INVENTARIO'!$K$22:$K5856,'LISTA DE INVENTARIO'!$C$22:$C5856,C333,'LISTA DE INVENTARIO'!$Q$22:$Q5856,'LISTA DE INVENTARIO'!$O$9)-SUMIFS($L$22:$L6128,$C$22:$C6128,C333)))</f>
        <v/>
      </c>
      <c r="N333" s="157" t="str">
        <f t="shared" si="11"/>
        <v/>
      </c>
      <c r="O333" s="163"/>
      <c r="P333" s="159" t="str">
        <f t="shared" si="12"/>
        <v/>
      </c>
      <c r="Q333" s="159" t="str">
        <f>IF(ISBLANK(C333),"",SUMIFS($P$22:$P6131,$C$22:$C6131,C333)-SUMIFS('LISTA DE INVENTARIO'!$N$22:$N5858,'LISTA DE INVENTARIO'!$C$22:$C5858,C333))</f>
        <v/>
      </c>
      <c r="R333" s="160"/>
      <c r="S333" s="162" t="str">
        <f ca="1"/>
        <v/>
      </c>
      <c r="T333" s="182"/>
      <c r="U333" s="180"/>
    </row>
    <row r="334" spans="2:21" ht="20.149999999999999" customHeight="1">
      <c r="B334" s="125">
        <v>313</v>
      </c>
      <c r="C334" s="253"/>
      <c r="D334" s="253"/>
      <c r="E334" s="253"/>
      <c r="F334" s="253"/>
      <c r="G334" s="253"/>
      <c r="H334" s="253"/>
      <c r="I334" s="253"/>
      <c r="J334" s="156"/>
      <c r="K334" s="126"/>
      <c r="L334" s="126"/>
      <c r="M334" s="157" t="str">
        <f>IF(ISBLANK(C334),"",IF('LISTA DE INVENTARIO'!$Q$22:$Q5857='LISTA DE INVENTARIO'!$O$9,SUMIFS('LISTA DE INVENTARIO'!$K$22:$K5857,'LISTA DE INVENTARIO'!$C$22:$C5857,C334,'LISTA DE INVENTARIO'!$Q$22:$Q5857,'LISTA DE INVENTARIO'!$O$9)-SUMIFS($L$22:$L6129,$C$22:$C6129,C334),SUMIFS('LISTA DE INVENTARIO'!$K$22:$K5857,'LISTA DE INVENTARIO'!$C$22:$C5857,C334,'LISTA DE INVENTARIO'!$Q$22:$Q5857,'LISTA DE INVENTARIO'!$O$9)-SUMIFS($L$22:$L6129,$C$22:$C6129,C334)))</f>
        <v/>
      </c>
      <c r="N334" s="157" t="str">
        <f t="shared" si="11"/>
        <v/>
      </c>
      <c r="O334" s="163"/>
      <c r="P334" s="159" t="str">
        <f t="shared" si="12"/>
        <v/>
      </c>
      <c r="Q334" s="159" t="str">
        <f>IF(ISBLANK(C334),"",SUMIFS($P$22:$P6132,$C$22:$C6132,C334)-SUMIFS('LISTA DE INVENTARIO'!$N$22:$N5859,'LISTA DE INVENTARIO'!$C$22:$C5859,C334))</f>
        <v/>
      </c>
      <c r="R334" s="160"/>
      <c r="S334" s="162" t="str">
        <f ca="1"/>
        <v/>
      </c>
      <c r="T334" s="182"/>
      <c r="U334" s="180"/>
    </row>
    <row r="335" spans="2:21" ht="20.149999999999999" customHeight="1">
      <c r="B335" s="125">
        <v>314</v>
      </c>
      <c r="C335" s="253"/>
      <c r="D335" s="253"/>
      <c r="E335" s="253"/>
      <c r="F335" s="253"/>
      <c r="G335" s="253"/>
      <c r="H335" s="253"/>
      <c r="I335" s="253"/>
      <c r="J335" s="156"/>
      <c r="K335" s="126"/>
      <c r="L335" s="126"/>
      <c r="M335" s="157" t="str">
        <f>IF(ISBLANK(C335),"",IF('LISTA DE INVENTARIO'!$Q$22:$Q5858='LISTA DE INVENTARIO'!$O$9,SUMIFS('LISTA DE INVENTARIO'!$K$22:$K5858,'LISTA DE INVENTARIO'!$C$22:$C5858,C335,'LISTA DE INVENTARIO'!$Q$22:$Q5858,'LISTA DE INVENTARIO'!$O$9)-SUMIFS($L$22:$L6130,$C$22:$C6130,C335),SUMIFS('LISTA DE INVENTARIO'!$K$22:$K5858,'LISTA DE INVENTARIO'!$C$22:$C5858,C335,'LISTA DE INVENTARIO'!$Q$22:$Q5858,'LISTA DE INVENTARIO'!$O$9)-SUMIFS($L$22:$L6130,$C$22:$C6130,C335)))</f>
        <v/>
      </c>
      <c r="N335" s="157" t="str">
        <f t="shared" si="11"/>
        <v/>
      </c>
      <c r="O335" s="163"/>
      <c r="P335" s="159" t="str">
        <f t="shared" si="12"/>
        <v/>
      </c>
      <c r="Q335" s="159" t="str">
        <f>IF(ISBLANK(C335),"",SUMIFS($P$22:$P6133,$C$22:$C6133,C335)-SUMIFS('LISTA DE INVENTARIO'!$N$22:$N5860,'LISTA DE INVENTARIO'!$C$22:$C5860,C335))</f>
        <v/>
      </c>
      <c r="R335" s="160"/>
      <c r="S335" s="162" t="str">
        <f ca="1"/>
        <v/>
      </c>
      <c r="T335" s="182"/>
      <c r="U335" s="180"/>
    </row>
    <row r="336" spans="2:21" ht="20.149999999999999" customHeight="1">
      <c r="B336" s="125">
        <v>315</v>
      </c>
      <c r="C336" s="253"/>
      <c r="D336" s="253"/>
      <c r="E336" s="253"/>
      <c r="F336" s="253"/>
      <c r="G336" s="253"/>
      <c r="H336" s="253"/>
      <c r="I336" s="253"/>
      <c r="J336" s="156"/>
      <c r="K336" s="126"/>
      <c r="L336" s="126"/>
      <c r="M336" s="157" t="str">
        <f>IF(ISBLANK(C336),"",IF('LISTA DE INVENTARIO'!$Q$22:$Q5859='LISTA DE INVENTARIO'!$O$9,SUMIFS('LISTA DE INVENTARIO'!$K$22:$K5859,'LISTA DE INVENTARIO'!$C$22:$C5859,C336,'LISTA DE INVENTARIO'!$Q$22:$Q5859,'LISTA DE INVENTARIO'!$O$9)-SUMIFS($L$22:$L6131,$C$22:$C6131,C336),SUMIFS('LISTA DE INVENTARIO'!$K$22:$K5859,'LISTA DE INVENTARIO'!$C$22:$C5859,C336,'LISTA DE INVENTARIO'!$Q$22:$Q5859,'LISTA DE INVENTARIO'!$O$9)-SUMIFS($L$22:$L6131,$C$22:$C6131,C336)))</f>
        <v/>
      </c>
      <c r="N336" s="157" t="str">
        <f t="shared" si="11"/>
        <v/>
      </c>
      <c r="O336" s="163"/>
      <c r="P336" s="159" t="str">
        <f t="shared" si="12"/>
        <v/>
      </c>
      <c r="Q336" s="159" t="str">
        <f>IF(ISBLANK(C336),"",SUMIFS($P$22:$P6134,$C$22:$C6134,C336)-SUMIFS('LISTA DE INVENTARIO'!$N$22:$N5861,'LISTA DE INVENTARIO'!$C$22:$C5861,C336))</f>
        <v/>
      </c>
      <c r="R336" s="160"/>
      <c r="S336" s="162" t="str">
        <f ca="1"/>
        <v/>
      </c>
      <c r="T336" s="182"/>
      <c r="U336" s="180"/>
    </row>
    <row r="337" spans="2:21" ht="20.149999999999999" customHeight="1">
      <c r="B337" s="125">
        <v>316</v>
      </c>
      <c r="C337" s="253"/>
      <c r="D337" s="253"/>
      <c r="E337" s="253"/>
      <c r="F337" s="253"/>
      <c r="G337" s="253"/>
      <c r="H337" s="253"/>
      <c r="I337" s="253"/>
      <c r="J337" s="156"/>
      <c r="K337" s="126"/>
      <c r="L337" s="126"/>
      <c r="M337" s="157" t="str">
        <f>IF(ISBLANK(C337),"",IF('LISTA DE INVENTARIO'!$Q$22:$Q5860='LISTA DE INVENTARIO'!$O$9,SUMIFS('LISTA DE INVENTARIO'!$K$22:$K5860,'LISTA DE INVENTARIO'!$C$22:$C5860,C337,'LISTA DE INVENTARIO'!$Q$22:$Q5860,'LISTA DE INVENTARIO'!$O$9)-SUMIFS($L$22:$L6132,$C$22:$C6132,C337),SUMIFS('LISTA DE INVENTARIO'!$K$22:$K5860,'LISTA DE INVENTARIO'!$C$22:$C5860,C337,'LISTA DE INVENTARIO'!$Q$22:$Q5860,'LISTA DE INVENTARIO'!$O$9)-SUMIFS($L$22:$L6132,$C$22:$C6132,C337)))</f>
        <v/>
      </c>
      <c r="N337" s="157" t="str">
        <f t="shared" si="11"/>
        <v/>
      </c>
      <c r="O337" s="163"/>
      <c r="P337" s="159" t="str">
        <f t="shared" si="12"/>
        <v/>
      </c>
      <c r="Q337" s="159" t="str">
        <f>IF(ISBLANK(C337),"",SUMIFS($P$22:$P6135,$C$22:$C6135,C337)-SUMIFS('LISTA DE INVENTARIO'!$N$22:$N5862,'LISTA DE INVENTARIO'!$C$22:$C5862,C337))</f>
        <v/>
      </c>
      <c r="R337" s="160"/>
      <c r="S337" s="162" t="str">
        <f ca="1"/>
        <v/>
      </c>
      <c r="T337" s="182"/>
      <c r="U337" s="180"/>
    </row>
    <row r="338" spans="2:21" ht="20.149999999999999" customHeight="1">
      <c r="B338" s="125">
        <v>317</v>
      </c>
      <c r="C338" s="253"/>
      <c r="D338" s="253"/>
      <c r="E338" s="253"/>
      <c r="F338" s="253"/>
      <c r="G338" s="253"/>
      <c r="H338" s="253"/>
      <c r="I338" s="253"/>
      <c r="J338" s="156"/>
      <c r="K338" s="126"/>
      <c r="L338" s="126"/>
      <c r="M338" s="157" t="str">
        <f>IF(ISBLANK(C338),"",IF('LISTA DE INVENTARIO'!$Q$22:$Q5861='LISTA DE INVENTARIO'!$O$9,SUMIFS('LISTA DE INVENTARIO'!$K$22:$K5861,'LISTA DE INVENTARIO'!$C$22:$C5861,C338,'LISTA DE INVENTARIO'!$Q$22:$Q5861,'LISTA DE INVENTARIO'!$O$9)-SUMIFS($L$22:$L6133,$C$22:$C6133,C338),SUMIFS('LISTA DE INVENTARIO'!$K$22:$K5861,'LISTA DE INVENTARIO'!$C$22:$C5861,C338,'LISTA DE INVENTARIO'!$Q$22:$Q5861,'LISTA DE INVENTARIO'!$O$9)-SUMIFS($L$22:$L6133,$C$22:$C6133,C338)))</f>
        <v/>
      </c>
      <c r="N338" s="157" t="str">
        <f t="shared" si="11"/>
        <v/>
      </c>
      <c r="O338" s="163"/>
      <c r="P338" s="159" t="str">
        <f t="shared" si="12"/>
        <v/>
      </c>
      <c r="Q338" s="159" t="str">
        <f>IF(ISBLANK(C338),"",SUMIFS($P$22:$P6136,$C$22:$C6136,C338)-SUMIFS('LISTA DE INVENTARIO'!$N$22:$N5863,'LISTA DE INVENTARIO'!$C$22:$C5863,C338))</f>
        <v/>
      </c>
      <c r="R338" s="160"/>
      <c r="S338" s="162" t="str">
        <f ca="1"/>
        <v/>
      </c>
      <c r="T338" s="182"/>
      <c r="U338" s="180"/>
    </row>
    <row r="339" spans="2:21" ht="20.149999999999999" customHeight="1">
      <c r="B339" s="125">
        <v>318</v>
      </c>
      <c r="C339" s="253"/>
      <c r="D339" s="253"/>
      <c r="E339" s="253"/>
      <c r="F339" s="253"/>
      <c r="G339" s="253"/>
      <c r="H339" s="253"/>
      <c r="I339" s="253"/>
      <c r="J339" s="156"/>
      <c r="K339" s="126"/>
      <c r="L339" s="126"/>
      <c r="M339" s="157" t="str">
        <f>IF(ISBLANK(C339),"",IF('LISTA DE INVENTARIO'!$Q$22:$Q5862='LISTA DE INVENTARIO'!$O$9,SUMIFS('LISTA DE INVENTARIO'!$K$22:$K5862,'LISTA DE INVENTARIO'!$C$22:$C5862,C339,'LISTA DE INVENTARIO'!$Q$22:$Q5862,'LISTA DE INVENTARIO'!$O$9)-SUMIFS($L$22:$L6134,$C$22:$C6134,C339),SUMIFS('LISTA DE INVENTARIO'!$K$22:$K5862,'LISTA DE INVENTARIO'!$C$22:$C5862,C339,'LISTA DE INVENTARIO'!$Q$22:$Q5862,'LISTA DE INVENTARIO'!$O$9)-SUMIFS($L$22:$L6134,$C$22:$C6134,C339)))</f>
        <v/>
      </c>
      <c r="N339" s="157" t="str">
        <f t="shared" si="11"/>
        <v/>
      </c>
      <c r="O339" s="163"/>
      <c r="P339" s="159" t="str">
        <f t="shared" si="12"/>
        <v/>
      </c>
      <c r="Q339" s="159" t="str">
        <f>IF(ISBLANK(C339),"",SUMIFS($P$22:$P6137,$C$22:$C6137,C339)-SUMIFS('LISTA DE INVENTARIO'!$N$22:$N5864,'LISTA DE INVENTARIO'!$C$22:$C5864,C339))</f>
        <v/>
      </c>
      <c r="R339" s="160"/>
      <c r="S339" s="162" t="str">
        <f ca="1"/>
        <v/>
      </c>
      <c r="T339" s="182"/>
      <c r="U339" s="180"/>
    </row>
    <row r="340" spans="2:21" ht="20.149999999999999" customHeight="1">
      <c r="B340" s="125">
        <v>319</v>
      </c>
      <c r="C340" s="253"/>
      <c r="D340" s="253"/>
      <c r="E340" s="253"/>
      <c r="F340" s="253"/>
      <c r="G340" s="253"/>
      <c r="H340" s="253"/>
      <c r="I340" s="253"/>
      <c r="J340" s="156"/>
      <c r="K340" s="126"/>
      <c r="L340" s="126"/>
      <c r="M340" s="157" t="str">
        <f>IF(ISBLANK(C340),"",IF('LISTA DE INVENTARIO'!$Q$22:$Q5863='LISTA DE INVENTARIO'!$O$9,SUMIFS('LISTA DE INVENTARIO'!$K$22:$K5863,'LISTA DE INVENTARIO'!$C$22:$C5863,C340,'LISTA DE INVENTARIO'!$Q$22:$Q5863,'LISTA DE INVENTARIO'!$O$9)-SUMIFS($L$22:$L6135,$C$22:$C6135,C340),SUMIFS('LISTA DE INVENTARIO'!$K$22:$K5863,'LISTA DE INVENTARIO'!$C$22:$C5863,C340,'LISTA DE INVENTARIO'!$Q$22:$Q5863,'LISTA DE INVENTARIO'!$O$9)-SUMIFS($L$22:$L6135,$C$22:$C6135,C340)))</f>
        <v/>
      </c>
      <c r="N340" s="157" t="str">
        <f t="shared" si="11"/>
        <v/>
      </c>
      <c r="O340" s="163"/>
      <c r="P340" s="159" t="str">
        <f t="shared" si="12"/>
        <v/>
      </c>
      <c r="Q340" s="159" t="str">
        <f>IF(ISBLANK(C340),"",SUMIFS($P$22:$P6138,$C$22:$C6138,C340)-SUMIFS('LISTA DE INVENTARIO'!$N$22:$N5865,'LISTA DE INVENTARIO'!$C$22:$C5865,C340))</f>
        <v/>
      </c>
      <c r="R340" s="160"/>
      <c r="S340" s="162" t="str">
        <f ca="1"/>
        <v/>
      </c>
      <c r="T340" s="182"/>
      <c r="U340" s="180"/>
    </row>
    <row r="341" spans="2:21" ht="20.149999999999999" customHeight="1">
      <c r="B341" s="125">
        <v>320</v>
      </c>
      <c r="C341" s="253"/>
      <c r="D341" s="253"/>
      <c r="E341" s="253"/>
      <c r="F341" s="253"/>
      <c r="G341" s="253"/>
      <c r="H341" s="253"/>
      <c r="I341" s="253"/>
      <c r="J341" s="156"/>
      <c r="K341" s="126"/>
      <c r="L341" s="126"/>
      <c r="M341" s="157" t="str">
        <f>IF(ISBLANK(C341),"",IF('LISTA DE INVENTARIO'!$Q$22:$Q5864='LISTA DE INVENTARIO'!$O$9,SUMIFS('LISTA DE INVENTARIO'!$K$22:$K5864,'LISTA DE INVENTARIO'!$C$22:$C5864,C341,'LISTA DE INVENTARIO'!$Q$22:$Q5864,'LISTA DE INVENTARIO'!$O$9)-SUMIFS($L$22:$L6136,$C$22:$C6136,C341),SUMIFS('LISTA DE INVENTARIO'!$K$22:$K5864,'LISTA DE INVENTARIO'!$C$22:$C5864,C341,'LISTA DE INVENTARIO'!$Q$22:$Q5864,'LISTA DE INVENTARIO'!$O$9)-SUMIFS($L$22:$L6136,$C$22:$C6136,C341)))</f>
        <v/>
      </c>
      <c r="N341" s="157" t="str">
        <f t="shared" si="11"/>
        <v/>
      </c>
      <c r="O341" s="163"/>
      <c r="P341" s="159" t="str">
        <f t="shared" si="12"/>
        <v/>
      </c>
      <c r="Q341" s="159" t="str">
        <f>IF(ISBLANK(C341),"",SUMIFS($P$22:$P6139,$C$22:$C6139,C341)-SUMIFS('LISTA DE INVENTARIO'!$N$22:$N5866,'LISTA DE INVENTARIO'!$C$22:$C5866,C341))</f>
        <v/>
      </c>
      <c r="R341" s="160"/>
      <c r="S341" s="162" t="str">
        <f ca="1"/>
        <v/>
      </c>
      <c r="T341" s="182"/>
      <c r="U341" s="180"/>
    </row>
    <row r="342" spans="2:21" ht="20.149999999999999" customHeight="1">
      <c r="B342" s="125">
        <v>321</v>
      </c>
      <c r="C342" s="253"/>
      <c r="D342" s="253"/>
      <c r="E342" s="253"/>
      <c r="F342" s="253"/>
      <c r="G342" s="253"/>
      <c r="H342" s="253"/>
      <c r="I342" s="253"/>
      <c r="J342" s="156"/>
      <c r="K342" s="126"/>
      <c r="L342" s="126"/>
      <c r="M342" s="157" t="str">
        <f>IF(ISBLANK(C342),"",IF('LISTA DE INVENTARIO'!$Q$22:$Q5865='LISTA DE INVENTARIO'!$O$9,SUMIFS('LISTA DE INVENTARIO'!$K$22:$K5865,'LISTA DE INVENTARIO'!$C$22:$C5865,C342,'LISTA DE INVENTARIO'!$Q$22:$Q5865,'LISTA DE INVENTARIO'!$O$9)-SUMIFS($L$22:$L6137,$C$22:$C6137,C342),SUMIFS('LISTA DE INVENTARIO'!$K$22:$K5865,'LISTA DE INVENTARIO'!$C$22:$C5865,C342,'LISTA DE INVENTARIO'!$Q$22:$Q5865,'LISTA DE INVENTARIO'!$O$9)-SUMIFS($L$22:$L6137,$C$22:$C6137,C342)))</f>
        <v/>
      </c>
      <c r="N342" s="157" t="str">
        <f t="shared" si="11"/>
        <v/>
      </c>
      <c r="O342" s="163"/>
      <c r="P342" s="159" t="str">
        <f t="shared" si="12"/>
        <v/>
      </c>
      <c r="Q342" s="159" t="str">
        <f>IF(ISBLANK(C342),"",SUMIFS($P$22:$P6140,$C$22:$C6140,C342)-SUMIFS('LISTA DE INVENTARIO'!$N$22:$N5867,'LISTA DE INVENTARIO'!$C$22:$C5867,C342))</f>
        <v/>
      </c>
      <c r="R342" s="160"/>
      <c r="S342" s="162" t="str">
        <f ca="1"/>
        <v/>
      </c>
      <c r="T342" s="182"/>
      <c r="U342" s="180"/>
    </row>
    <row r="343" spans="2:21" ht="20.149999999999999" customHeight="1">
      <c r="B343" s="125">
        <v>322</v>
      </c>
      <c r="C343" s="253"/>
      <c r="D343" s="253"/>
      <c r="E343" s="253"/>
      <c r="F343" s="253"/>
      <c r="G343" s="253"/>
      <c r="H343" s="253"/>
      <c r="I343" s="253"/>
      <c r="J343" s="156"/>
      <c r="K343" s="126"/>
      <c r="L343" s="126"/>
      <c r="M343" s="157" t="str">
        <f>IF(ISBLANK(C343),"",IF('LISTA DE INVENTARIO'!$Q$22:$Q5866='LISTA DE INVENTARIO'!$O$9,SUMIFS('LISTA DE INVENTARIO'!$K$22:$K5866,'LISTA DE INVENTARIO'!$C$22:$C5866,C343,'LISTA DE INVENTARIO'!$Q$22:$Q5866,'LISTA DE INVENTARIO'!$O$9)-SUMIFS($L$22:$L6138,$C$22:$C6138,C343),SUMIFS('LISTA DE INVENTARIO'!$K$22:$K5866,'LISTA DE INVENTARIO'!$C$22:$C5866,C343,'LISTA DE INVENTARIO'!$Q$22:$Q5866,'LISTA DE INVENTARIO'!$O$9)-SUMIFS($L$22:$L6138,$C$22:$C6138,C343)))</f>
        <v/>
      </c>
      <c r="N343" s="157" t="str">
        <f t="shared" si="11"/>
        <v/>
      </c>
      <c r="O343" s="163"/>
      <c r="P343" s="159" t="str">
        <f t="shared" si="12"/>
        <v/>
      </c>
      <c r="Q343" s="159" t="str">
        <f>IF(ISBLANK(C343),"",SUMIFS($P$22:$P6141,$C$22:$C6141,C343)-SUMIFS('LISTA DE INVENTARIO'!$N$22:$N5868,'LISTA DE INVENTARIO'!$C$22:$C5868,C343))</f>
        <v/>
      </c>
      <c r="R343" s="160"/>
      <c r="S343" s="162" t="str">
        <f ca="1"/>
        <v/>
      </c>
      <c r="T343" s="182"/>
      <c r="U343" s="180"/>
    </row>
    <row r="344" spans="2:21" ht="20.149999999999999" customHeight="1">
      <c r="B344" s="125">
        <v>323</v>
      </c>
      <c r="C344" s="253"/>
      <c r="D344" s="253"/>
      <c r="E344" s="253"/>
      <c r="F344" s="253"/>
      <c r="G344" s="253"/>
      <c r="H344" s="253"/>
      <c r="I344" s="253"/>
      <c r="J344" s="156"/>
      <c r="K344" s="126"/>
      <c r="L344" s="126"/>
      <c r="M344" s="157" t="str">
        <f>IF(ISBLANK(C344),"",IF('LISTA DE INVENTARIO'!$Q$22:$Q5867='LISTA DE INVENTARIO'!$O$9,SUMIFS('LISTA DE INVENTARIO'!$K$22:$K5867,'LISTA DE INVENTARIO'!$C$22:$C5867,C344,'LISTA DE INVENTARIO'!$Q$22:$Q5867,'LISTA DE INVENTARIO'!$O$9)-SUMIFS($L$22:$L6139,$C$22:$C6139,C344),SUMIFS('LISTA DE INVENTARIO'!$K$22:$K5867,'LISTA DE INVENTARIO'!$C$22:$C5867,C344,'LISTA DE INVENTARIO'!$Q$22:$Q5867,'LISTA DE INVENTARIO'!$O$9)-SUMIFS($L$22:$L6139,$C$22:$C6139,C344)))</f>
        <v/>
      </c>
      <c r="N344" s="157" t="str">
        <f t="shared" si="11"/>
        <v/>
      </c>
      <c r="O344" s="163"/>
      <c r="P344" s="159" t="str">
        <f t="shared" si="12"/>
        <v/>
      </c>
      <c r="Q344" s="159" t="str">
        <f>IF(ISBLANK(C344),"",SUMIFS($P$22:$P6142,$C$22:$C6142,C344)-SUMIFS('LISTA DE INVENTARIO'!$N$22:$N5869,'LISTA DE INVENTARIO'!$C$22:$C5869,C344))</f>
        <v/>
      </c>
      <c r="R344" s="160"/>
      <c r="S344" s="162" t="str">
        <f ca="1"/>
        <v/>
      </c>
      <c r="T344" s="182"/>
      <c r="U344" s="180"/>
    </row>
    <row r="345" spans="2:21" ht="20.149999999999999" customHeight="1">
      <c r="B345" s="125">
        <v>324</v>
      </c>
      <c r="C345" s="253"/>
      <c r="D345" s="253"/>
      <c r="E345" s="253"/>
      <c r="F345" s="253"/>
      <c r="G345" s="253"/>
      <c r="H345" s="253"/>
      <c r="I345" s="253"/>
      <c r="J345" s="156"/>
      <c r="K345" s="126"/>
      <c r="L345" s="126"/>
      <c r="M345" s="157" t="str">
        <f>IF(ISBLANK(C345),"",IF('LISTA DE INVENTARIO'!$Q$22:$Q5868='LISTA DE INVENTARIO'!$O$9,SUMIFS('LISTA DE INVENTARIO'!$K$22:$K5868,'LISTA DE INVENTARIO'!$C$22:$C5868,C345,'LISTA DE INVENTARIO'!$Q$22:$Q5868,'LISTA DE INVENTARIO'!$O$9)-SUMIFS($L$22:$L6140,$C$22:$C6140,C345),SUMIFS('LISTA DE INVENTARIO'!$K$22:$K5868,'LISTA DE INVENTARIO'!$C$22:$C5868,C345,'LISTA DE INVENTARIO'!$Q$22:$Q5868,'LISTA DE INVENTARIO'!$O$9)-SUMIFS($L$22:$L6140,$C$22:$C6140,C345)))</f>
        <v/>
      </c>
      <c r="N345" s="157" t="str">
        <f t="shared" si="11"/>
        <v/>
      </c>
      <c r="O345" s="163"/>
      <c r="P345" s="159" t="str">
        <f t="shared" si="12"/>
        <v/>
      </c>
      <c r="Q345" s="159" t="str">
        <f>IF(ISBLANK(C345),"",SUMIFS($P$22:$P6143,$C$22:$C6143,C345)-SUMIFS('LISTA DE INVENTARIO'!$N$22:$N5870,'LISTA DE INVENTARIO'!$C$22:$C5870,C345))</f>
        <v/>
      </c>
      <c r="R345" s="160"/>
      <c r="S345" s="162" t="str">
        <f ca="1"/>
        <v/>
      </c>
      <c r="T345" s="182"/>
      <c r="U345" s="180"/>
    </row>
    <row r="346" spans="2:21" ht="20.149999999999999" customHeight="1">
      <c r="B346" s="125">
        <v>325</v>
      </c>
      <c r="C346" s="253"/>
      <c r="D346" s="253"/>
      <c r="E346" s="253"/>
      <c r="F346" s="253"/>
      <c r="G346" s="253"/>
      <c r="H346" s="253"/>
      <c r="I346" s="253"/>
      <c r="J346" s="156"/>
      <c r="K346" s="126"/>
      <c r="L346" s="126"/>
      <c r="M346" s="157" t="str">
        <f>IF(ISBLANK(C346),"",IF('LISTA DE INVENTARIO'!$Q$22:$Q5869='LISTA DE INVENTARIO'!$O$9,SUMIFS('LISTA DE INVENTARIO'!$K$22:$K5869,'LISTA DE INVENTARIO'!$C$22:$C5869,C346,'LISTA DE INVENTARIO'!$Q$22:$Q5869,'LISTA DE INVENTARIO'!$O$9)-SUMIFS($L$22:$L6141,$C$22:$C6141,C346),SUMIFS('LISTA DE INVENTARIO'!$K$22:$K5869,'LISTA DE INVENTARIO'!$C$22:$C5869,C346,'LISTA DE INVENTARIO'!$Q$22:$Q5869,'LISTA DE INVENTARIO'!$O$9)-SUMIFS($L$22:$L6141,$C$22:$C6141,C346)))</f>
        <v/>
      </c>
      <c r="N346" s="157" t="str">
        <f t="shared" si="11"/>
        <v/>
      </c>
      <c r="O346" s="163"/>
      <c r="P346" s="159" t="str">
        <f t="shared" si="12"/>
        <v/>
      </c>
      <c r="Q346" s="159" t="str">
        <f>IF(ISBLANK(C346),"",SUMIFS($P$22:$P6144,$C$22:$C6144,C346)-SUMIFS('LISTA DE INVENTARIO'!$N$22:$N5871,'LISTA DE INVENTARIO'!$C$22:$C5871,C346))</f>
        <v/>
      </c>
      <c r="R346" s="160"/>
      <c r="S346" s="162" t="str">
        <f ca="1"/>
        <v/>
      </c>
      <c r="T346" s="182"/>
      <c r="U346" s="180"/>
    </row>
    <row r="347" spans="2:21" ht="20.149999999999999" customHeight="1">
      <c r="B347" s="125">
        <v>326</v>
      </c>
      <c r="C347" s="253"/>
      <c r="D347" s="253"/>
      <c r="E347" s="253"/>
      <c r="F347" s="253"/>
      <c r="G347" s="253"/>
      <c r="H347" s="253"/>
      <c r="I347" s="253"/>
      <c r="J347" s="156"/>
      <c r="K347" s="126"/>
      <c r="L347" s="126"/>
      <c r="M347" s="157" t="str">
        <f>IF(ISBLANK(C347),"",IF('LISTA DE INVENTARIO'!$Q$22:$Q5870='LISTA DE INVENTARIO'!$O$9,SUMIFS('LISTA DE INVENTARIO'!$K$22:$K5870,'LISTA DE INVENTARIO'!$C$22:$C5870,C347,'LISTA DE INVENTARIO'!$Q$22:$Q5870,'LISTA DE INVENTARIO'!$O$9)-SUMIFS($L$22:$L6142,$C$22:$C6142,C347),SUMIFS('LISTA DE INVENTARIO'!$K$22:$K5870,'LISTA DE INVENTARIO'!$C$22:$C5870,C347,'LISTA DE INVENTARIO'!$Q$22:$Q5870,'LISTA DE INVENTARIO'!$O$9)-SUMIFS($L$22:$L6142,$C$22:$C6142,C347)))</f>
        <v/>
      </c>
      <c r="N347" s="157" t="str">
        <f t="shared" si="11"/>
        <v/>
      </c>
      <c r="O347" s="163"/>
      <c r="P347" s="159" t="str">
        <f t="shared" si="12"/>
        <v/>
      </c>
      <c r="Q347" s="159" t="str">
        <f>IF(ISBLANK(C347),"",SUMIFS($P$22:$P6145,$C$22:$C6145,C347)-SUMIFS('LISTA DE INVENTARIO'!$N$22:$N5872,'LISTA DE INVENTARIO'!$C$22:$C5872,C347))</f>
        <v/>
      </c>
      <c r="R347" s="160"/>
      <c r="S347" s="162" t="str">
        <f ca="1"/>
        <v/>
      </c>
      <c r="T347" s="182"/>
      <c r="U347" s="180"/>
    </row>
    <row r="348" spans="2:21" ht="20.149999999999999" customHeight="1">
      <c r="B348" s="125">
        <v>327</v>
      </c>
      <c r="C348" s="253"/>
      <c r="D348" s="253"/>
      <c r="E348" s="253"/>
      <c r="F348" s="253"/>
      <c r="G348" s="253"/>
      <c r="H348" s="253"/>
      <c r="I348" s="253"/>
      <c r="J348" s="156"/>
      <c r="K348" s="126"/>
      <c r="L348" s="126"/>
      <c r="M348" s="157" t="str">
        <f>IF(ISBLANK(C348),"",IF('LISTA DE INVENTARIO'!$Q$22:$Q5871='LISTA DE INVENTARIO'!$O$9,SUMIFS('LISTA DE INVENTARIO'!$K$22:$K5871,'LISTA DE INVENTARIO'!$C$22:$C5871,C348,'LISTA DE INVENTARIO'!$Q$22:$Q5871,'LISTA DE INVENTARIO'!$O$9)-SUMIFS($L$22:$L6143,$C$22:$C6143,C348),SUMIFS('LISTA DE INVENTARIO'!$K$22:$K5871,'LISTA DE INVENTARIO'!$C$22:$C5871,C348,'LISTA DE INVENTARIO'!$Q$22:$Q5871,'LISTA DE INVENTARIO'!$O$9)-SUMIFS($L$22:$L6143,$C$22:$C6143,C348)))</f>
        <v/>
      </c>
      <c r="N348" s="157" t="str">
        <f t="shared" si="11"/>
        <v/>
      </c>
      <c r="O348" s="163"/>
      <c r="P348" s="159" t="str">
        <f t="shared" si="12"/>
        <v/>
      </c>
      <c r="Q348" s="159" t="str">
        <f>IF(ISBLANK(C348),"",SUMIFS($P$22:$P6146,$C$22:$C6146,C348)-SUMIFS('LISTA DE INVENTARIO'!$N$22:$N5873,'LISTA DE INVENTARIO'!$C$22:$C5873,C348))</f>
        <v/>
      </c>
      <c r="R348" s="160"/>
      <c r="S348" s="162" t="str">
        <f ca="1"/>
        <v/>
      </c>
      <c r="T348" s="182"/>
      <c r="U348" s="180"/>
    </row>
    <row r="349" spans="2:21" ht="20.149999999999999" customHeight="1">
      <c r="B349" s="125">
        <v>328</v>
      </c>
      <c r="C349" s="253"/>
      <c r="D349" s="253"/>
      <c r="E349" s="253"/>
      <c r="F349" s="253"/>
      <c r="G349" s="253"/>
      <c r="H349" s="253"/>
      <c r="I349" s="253"/>
      <c r="J349" s="156"/>
      <c r="K349" s="126"/>
      <c r="L349" s="126"/>
      <c r="M349" s="157" t="str">
        <f>IF(ISBLANK(C349),"",IF('LISTA DE INVENTARIO'!$Q$22:$Q5872='LISTA DE INVENTARIO'!$O$9,SUMIFS('LISTA DE INVENTARIO'!$K$22:$K5872,'LISTA DE INVENTARIO'!$C$22:$C5872,C349,'LISTA DE INVENTARIO'!$Q$22:$Q5872,'LISTA DE INVENTARIO'!$O$9)-SUMIFS($L$22:$L6144,$C$22:$C6144,C349),SUMIFS('LISTA DE INVENTARIO'!$K$22:$K5872,'LISTA DE INVENTARIO'!$C$22:$C5872,C349,'LISTA DE INVENTARIO'!$Q$22:$Q5872,'LISTA DE INVENTARIO'!$O$9)-SUMIFS($L$22:$L6144,$C$22:$C6144,C349)))</f>
        <v/>
      </c>
      <c r="N349" s="157" t="str">
        <f t="shared" si="11"/>
        <v/>
      </c>
      <c r="O349" s="163"/>
      <c r="P349" s="159" t="str">
        <f t="shared" si="12"/>
        <v/>
      </c>
      <c r="Q349" s="159" t="str">
        <f>IF(ISBLANK(C349),"",SUMIFS($P$22:$P6147,$C$22:$C6147,C349)-SUMIFS('LISTA DE INVENTARIO'!$N$22:$N5874,'LISTA DE INVENTARIO'!$C$22:$C5874,C349))</f>
        <v/>
      </c>
      <c r="R349" s="160"/>
      <c r="S349" s="162" t="str">
        <f ca="1"/>
        <v/>
      </c>
      <c r="T349" s="182"/>
      <c r="U349" s="180"/>
    </row>
    <row r="350" spans="2:21" ht="20.149999999999999" customHeight="1">
      <c r="B350" s="125">
        <v>329</v>
      </c>
      <c r="C350" s="253"/>
      <c r="D350" s="253"/>
      <c r="E350" s="253"/>
      <c r="F350" s="253"/>
      <c r="G350" s="253"/>
      <c r="H350" s="253"/>
      <c r="I350" s="253"/>
      <c r="J350" s="156"/>
      <c r="K350" s="126"/>
      <c r="L350" s="126"/>
      <c r="M350" s="157" t="str">
        <f>IF(ISBLANK(C350),"",IF('LISTA DE INVENTARIO'!$Q$22:$Q5873='LISTA DE INVENTARIO'!$O$9,SUMIFS('LISTA DE INVENTARIO'!$K$22:$K5873,'LISTA DE INVENTARIO'!$C$22:$C5873,C350,'LISTA DE INVENTARIO'!$Q$22:$Q5873,'LISTA DE INVENTARIO'!$O$9)-SUMIFS($L$22:$L6145,$C$22:$C6145,C350),SUMIFS('LISTA DE INVENTARIO'!$K$22:$K5873,'LISTA DE INVENTARIO'!$C$22:$C5873,C350,'LISTA DE INVENTARIO'!$Q$22:$Q5873,'LISTA DE INVENTARIO'!$O$9)-SUMIFS($L$22:$L6145,$C$22:$C6145,C350)))</f>
        <v/>
      </c>
      <c r="N350" s="157" t="str">
        <f t="shared" si="11"/>
        <v/>
      </c>
      <c r="O350" s="163"/>
      <c r="P350" s="159" t="str">
        <f t="shared" si="12"/>
        <v/>
      </c>
      <c r="Q350" s="159" t="str">
        <f>IF(ISBLANK(C350),"",SUMIFS($P$22:$P6148,$C$22:$C6148,C350)-SUMIFS('LISTA DE INVENTARIO'!$N$22:$N5875,'LISTA DE INVENTARIO'!$C$22:$C5875,C350))</f>
        <v/>
      </c>
      <c r="R350" s="160"/>
      <c r="S350" s="162" t="str">
        <f ca="1"/>
        <v/>
      </c>
      <c r="T350" s="182"/>
      <c r="U350" s="180"/>
    </row>
    <row r="351" spans="2:21" ht="20.149999999999999" customHeight="1">
      <c r="B351" s="125">
        <v>330</v>
      </c>
      <c r="C351" s="253"/>
      <c r="D351" s="253"/>
      <c r="E351" s="253"/>
      <c r="F351" s="253"/>
      <c r="G351" s="253"/>
      <c r="H351" s="253"/>
      <c r="I351" s="253"/>
      <c r="J351" s="156"/>
      <c r="K351" s="126"/>
      <c r="L351" s="126"/>
      <c r="M351" s="157" t="str">
        <f>IF(ISBLANK(C351),"",IF('LISTA DE INVENTARIO'!$Q$22:$Q5874='LISTA DE INVENTARIO'!$O$9,SUMIFS('LISTA DE INVENTARIO'!$K$22:$K5874,'LISTA DE INVENTARIO'!$C$22:$C5874,C351,'LISTA DE INVENTARIO'!$Q$22:$Q5874,'LISTA DE INVENTARIO'!$O$9)-SUMIFS($L$22:$L6146,$C$22:$C6146,C351),SUMIFS('LISTA DE INVENTARIO'!$K$22:$K5874,'LISTA DE INVENTARIO'!$C$22:$C5874,C351,'LISTA DE INVENTARIO'!$Q$22:$Q5874,'LISTA DE INVENTARIO'!$O$9)-SUMIFS($L$22:$L6146,$C$22:$C6146,C351)))</f>
        <v/>
      </c>
      <c r="N351" s="157" t="str">
        <f t="shared" si="11"/>
        <v/>
      </c>
      <c r="O351" s="163"/>
      <c r="P351" s="159" t="str">
        <f t="shared" si="12"/>
        <v/>
      </c>
      <c r="Q351" s="159" t="str">
        <f>IF(ISBLANK(C351),"",SUMIFS($P$22:$P6149,$C$22:$C6149,C351)-SUMIFS('LISTA DE INVENTARIO'!$N$22:$N5876,'LISTA DE INVENTARIO'!$C$22:$C5876,C351))</f>
        <v/>
      </c>
      <c r="R351" s="160"/>
      <c r="S351" s="162" t="str">
        <f ca="1"/>
        <v/>
      </c>
      <c r="T351" s="182"/>
      <c r="U351" s="180"/>
    </row>
    <row r="352" spans="2:21" ht="20.149999999999999" customHeight="1">
      <c r="B352" s="125">
        <v>331</v>
      </c>
      <c r="C352" s="253"/>
      <c r="D352" s="253"/>
      <c r="E352" s="253"/>
      <c r="F352" s="253"/>
      <c r="G352" s="253"/>
      <c r="H352" s="253"/>
      <c r="I352" s="253"/>
      <c r="J352" s="156"/>
      <c r="K352" s="126"/>
      <c r="L352" s="126"/>
      <c r="M352" s="157" t="str">
        <f>IF(ISBLANK(C352),"",IF('LISTA DE INVENTARIO'!$Q$22:$Q5875='LISTA DE INVENTARIO'!$O$9,SUMIFS('LISTA DE INVENTARIO'!$K$22:$K5875,'LISTA DE INVENTARIO'!$C$22:$C5875,C352,'LISTA DE INVENTARIO'!$Q$22:$Q5875,'LISTA DE INVENTARIO'!$O$9)-SUMIFS($L$22:$L6147,$C$22:$C6147,C352),SUMIFS('LISTA DE INVENTARIO'!$K$22:$K5875,'LISTA DE INVENTARIO'!$C$22:$C5875,C352,'LISTA DE INVENTARIO'!$Q$22:$Q5875,'LISTA DE INVENTARIO'!$O$9)-SUMIFS($L$22:$L6147,$C$22:$C6147,C352)))</f>
        <v/>
      </c>
      <c r="N352" s="157" t="str">
        <f t="shared" si="11"/>
        <v/>
      </c>
      <c r="O352" s="163"/>
      <c r="P352" s="159" t="str">
        <f t="shared" si="12"/>
        <v/>
      </c>
      <c r="Q352" s="159" t="str">
        <f>IF(ISBLANK(C352),"",SUMIFS($P$22:$P6150,$C$22:$C6150,C352)-SUMIFS('LISTA DE INVENTARIO'!$N$22:$N5877,'LISTA DE INVENTARIO'!$C$22:$C5877,C352))</f>
        <v/>
      </c>
      <c r="R352" s="160"/>
      <c r="S352" s="162" t="str">
        <f ca="1"/>
        <v/>
      </c>
      <c r="T352" s="182"/>
      <c r="U352" s="180"/>
    </row>
    <row r="353" spans="2:21" ht="20.149999999999999" customHeight="1">
      <c r="B353" s="125">
        <v>332</v>
      </c>
      <c r="C353" s="253"/>
      <c r="D353" s="253"/>
      <c r="E353" s="253"/>
      <c r="F353" s="253"/>
      <c r="G353" s="253"/>
      <c r="H353" s="253"/>
      <c r="I353" s="253"/>
      <c r="J353" s="156"/>
      <c r="K353" s="126"/>
      <c r="L353" s="126"/>
      <c r="M353" s="157" t="str">
        <f>IF(ISBLANK(C353),"",IF('LISTA DE INVENTARIO'!$Q$22:$Q5876='LISTA DE INVENTARIO'!$O$9,SUMIFS('LISTA DE INVENTARIO'!$K$22:$K5876,'LISTA DE INVENTARIO'!$C$22:$C5876,C353,'LISTA DE INVENTARIO'!$Q$22:$Q5876,'LISTA DE INVENTARIO'!$O$9)-SUMIFS($L$22:$L6148,$C$22:$C6148,C353),SUMIFS('LISTA DE INVENTARIO'!$K$22:$K5876,'LISTA DE INVENTARIO'!$C$22:$C5876,C353,'LISTA DE INVENTARIO'!$Q$22:$Q5876,'LISTA DE INVENTARIO'!$O$9)-SUMIFS($L$22:$L6148,$C$22:$C6148,C353)))</f>
        <v/>
      </c>
      <c r="N353" s="157" t="str">
        <f t="shared" si="11"/>
        <v/>
      </c>
      <c r="O353" s="163"/>
      <c r="P353" s="159" t="str">
        <f t="shared" si="12"/>
        <v/>
      </c>
      <c r="Q353" s="159" t="str">
        <f>IF(ISBLANK(C353),"",SUMIFS($P$22:$P6151,$C$22:$C6151,C353)-SUMIFS('LISTA DE INVENTARIO'!$N$22:$N5878,'LISTA DE INVENTARIO'!$C$22:$C5878,C353))</f>
        <v/>
      </c>
      <c r="R353" s="160"/>
      <c r="S353" s="162" t="str">
        <f ca="1"/>
        <v/>
      </c>
      <c r="T353" s="182"/>
      <c r="U353" s="180"/>
    </row>
    <row r="354" spans="2:21" ht="20.149999999999999" customHeight="1">
      <c r="B354" s="125">
        <v>333</v>
      </c>
      <c r="C354" s="253"/>
      <c r="D354" s="253"/>
      <c r="E354" s="253"/>
      <c r="F354" s="253"/>
      <c r="G354" s="253"/>
      <c r="H354" s="253"/>
      <c r="I354" s="253"/>
      <c r="J354" s="156"/>
      <c r="K354" s="126"/>
      <c r="L354" s="126"/>
      <c r="M354" s="157" t="str">
        <f>IF(ISBLANK(C354),"",IF('LISTA DE INVENTARIO'!$Q$22:$Q5877='LISTA DE INVENTARIO'!$O$9,SUMIFS('LISTA DE INVENTARIO'!$K$22:$K5877,'LISTA DE INVENTARIO'!$C$22:$C5877,C354,'LISTA DE INVENTARIO'!$Q$22:$Q5877,'LISTA DE INVENTARIO'!$O$9)-SUMIFS($L$22:$L6149,$C$22:$C6149,C354),SUMIFS('LISTA DE INVENTARIO'!$K$22:$K5877,'LISTA DE INVENTARIO'!$C$22:$C5877,C354,'LISTA DE INVENTARIO'!$Q$22:$Q5877,'LISTA DE INVENTARIO'!$O$9)-SUMIFS($L$22:$L6149,$C$22:$C6149,C354)))</f>
        <v/>
      </c>
      <c r="N354" s="157" t="str">
        <f t="shared" si="11"/>
        <v/>
      </c>
      <c r="O354" s="163"/>
      <c r="P354" s="159" t="str">
        <f t="shared" si="12"/>
        <v/>
      </c>
      <c r="Q354" s="159" t="str">
        <f>IF(ISBLANK(C354),"",SUMIFS($P$22:$P6152,$C$22:$C6152,C354)-SUMIFS('LISTA DE INVENTARIO'!$N$22:$N5879,'LISTA DE INVENTARIO'!$C$22:$C5879,C354))</f>
        <v/>
      </c>
      <c r="R354" s="160"/>
      <c r="S354" s="162" t="str">
        <f ca="1"/>
        <v/>
      </c>
      <c r="T354" s="182"/>
      <c r="U354" s="180"/>
    </row>
    <row r="355" spans="2:21" ht="20.149999999999999" customHeight="1">
      <c r="B355" s="125">
        <v>334</v>
      </c>
      <c r="C355" s="253"/>
      <c r="D355" s="253"/>
      <c r="E355" s="253"/>
      <c r="F355" s="253"/>
      <c r="G355" s="253"/>
      <c r="H355" s="253"/>
      <c r="I355" s="253"/>
      <c r="J355" s="156"/>
      <c r="K355" s="126"/>
      <c r="L355" s="126"/>
      <c r="M355" s="157" t="str">
        <f>IF(ISBLANK(C355),"",IF('LISTA DE INVENTARIO'!$Q$22:$Q5878='LISTA DE INVENTARIO'!$O$9,SUMIFS('LISTA DE INVENTARIO'!$K$22:$K5878,'LISTA DE INVENTARIO'!$C$22:$C5878,C355,'LISTA DE INVENTARIO'!$Q$22:$Q5878,'LISTA DE INVENTARIO'!$O$9)-SUMIFS($L$22:$L6150,$C$22:$C6150,C355),SUMIFS('LISTA DE INVENTARIO'!$K$22:$K5878,'LISTA DE INVENTARIO'!$C$22:$C5878,C355,'LISTA DE INVENTARIO'!$Q$22:$Q5878,'LISTA DE INVENTARIO'!$O$9)-SUMIFS($L$22:$L6150,$C$22:$C6150,C355)))</f>
        <v/>
      </c>
      <c r="N355" s="157" t="str">
        <f t="shared" si="11"/>
        <v/>
      </c>
      <c r="O355" s="163"/>
      <c r="P355" s="159" t="str">
        <f t="shared" si="12"/>
        <v/>
      </c>
      <c r="Q355" s="159" t="str">
        <f>IF(ISBLANK(C355),"",SUMIFS($P$22:$P6153,$C$22:$C6153,C355)-SUMIFS('LISTA DE INVENTARIO'!$N$22:$N5880,'LISTA DE INVENTARIO'!$C$22:$C5880,C355))</f>
        <v/>
      </c>
      <c r="R355" s="160"/>
      <c r="S355" s="162" t="str">
        <f ca="1"/>
        <v/>
      </c>
      <c r="T355" s="182"/>
      <c r="U355" s="180"/>
    </row>
    <row r="356" spans="2:21" ht="20.149999999999999" customHeight="1">
      <c r="B356" s="125">
        <v>335</v>
      </c>
      <c r="C356" s="253"/>
      <c r="D356" s="253"/>
      <c r="E356" s="253"/>
      <c r="F356" s="253"/>
      <c r="G356" s="253"/>
      <c r="H356" s="253"/>
      <c r="I356" s="253"/>
      <c r="J356" s="156"/>
      <c r="K356" s="126"/>
      <c r="L356" s="126"/>
      <c r="M356" s="157" t="str">
        <f>IF(ISBLANK(C356),"",IF('LISTA DE INVENTARIO'!$Q$22:$Q5879='LISTA DE INVENTARIO'!$O$9,SUMIFS('LISTA DE INVENTARIO'!$K$22:$K5879,'LISTA DE INVENTARIO'!$C$22:$C5879,C356,'LISTA DE INVENTARIO'!$Q$22:$Q5879,'LISTA DE INVENTARIO'!$O$9)-SUMIFS($L$22:$L6151,$C$22:$C6151,C356),SUMIFS('LISTA DE INVENTARIO'!$K$22:$K5879,'LISTA DE INVENTARIO'!$C$22:$C5879,C356,'LISTA DE INVENTARIO'!$Q$22:$Q5879,'LISTA DE INVENTARIO'!$O$9)-SUMIFS($L$22:$L6151,$C$22:$C6151,C356)))</f>
        <v/>
      </c>
      <c r="N356" s="157" t="str">
        <f t="shared" si="11"/>
        <v/>
      </c>
      <c r="O356" s="163"/>
      <c r="P356" s="159" t="str">
        <f t="shared" si="12"/>
        <v/>
      </c>
      <c r="Q356" s="159" t="str">
        <f>IF(ISBLANK(C356),"",SUMIFS($P$22:$P6154,$C$22:$C6154,C356)-SUMIFS('LISTA DE INVENTARIO'!$N$22:$N5881,'LISTA DE INVENTARIO'!$C$22:$C5881,C356))</f>
        <v/>
      </c>
      <c r="R356" s="160"/>
      <c r="S356" s="162" t="str">
        <f ca="1"/>
        <v/>
      </c>
      <c r="T356" s="182"/>
      <c r="U356" s="180"/>
    </row>
    <row r="357" spans="2:21" ht="20.149999999999999" customHeight="1">
      <c r="B357" s="125">
        <v>336</v>
      </c>
      <c r="C357" s="253"/>
      <c r="D357" s="253"/>
      <c r="E357" s="253"/>
      <c r="F357" s="253"/>
      <c r="G357" s="253"/>
      <c r="H357" s="253"/>
      <c r="I357" s="253"/>
      <c r="J357" s="156"/>
      <c r="K357" s="126"/>
      <c r="L357" s="126"/>
      <c r="M357" s="157" t="str">
        <f>IF(ISBLANK(C357),"",IF('LISTA DE INVENTARIO'!$Q$22:$Q5880='LISTA DE INVENTARIO'!$O$9,SUMIFS('LISTA DE INVENTARIO'!$K$22:$K5880,'LISTA DE INVENTARIO'!$C$22:$C5880,C357,'LISTA DE INVENTARIO'!$Q$22:$Q5880,'LISTA DE INVENTARIO'!$O$9)-SUMIFS($L$22:$L6152,$C$22:$C6152,C357),SUMIFS('LISTA DE INVENTARIO'!$K$22:$K5880,'LISTA DE INVENTARIO'!$C$22:$C5880,C357,'LISTA DE INVENTARIO'!$Q$22:$Q5880,'LISTA DE INVENTARIO'!$O$9)-SUMIFS($L$22:$L6152,$C$22:$C6152,C357)))</f>
        <v/>
      </c>
      <c r="N357" s="157" t="str">
        <f t="shared" si="11"/>
        <v/>
      </c>
      <c r="O357" s="163"/>
      <c r="P357" s="159" t="str">
        <f t="shared" si="12"/>
        <v/>
      </c>
      <c r="Q357" s="159" t="str">
        <f>IF(ISBLANK(C357),"",SUMIFS($P$22:$P6155,$C$22:$C6155,C357)-SUMIFS('LISTA DE INVENTARIO'!$N$22:$N5882,'LISTA DE INVENTARIO'!$C$22:$C5882,C357))</f>
        <v/>
      </c>
      <c r="R357" s="160"/>
      <c r="S357" s="162" t="str">
        <f ca="1"/>
        <v/>
      </c>
      <c r="T357" s="182"/>
      <c r="U357" s="180"/>
    </row>
    <row r="358" spans="2:21" ht="20.149999999999999" customHeight="1">
      <c r="B358" s="125">
        <v>337</v>
      </c>
      <c r="C358" s="253"/>
      <c r="D358" s="253"/>
      <c r="E358" s="253"/>
      <c r="F358" s="253"/>
      <c r="G358" s="253"/>
      <c r="H358" s="253"/>
      <c r="I358" s="253"/>
      <c r="J358" s="156"/>
      <c r="K358" s="126"/>
      <c r="L358" s="126"/>
      <c r="M358" s="157" t="str">
        <f>IF(ISBLANK(C358),"",IF('LISTA DE INVENTARIO'!$Q$22:$Q5881='LISTA DE INVENTARIO'!$O$9,SUMIFS('LISTA DE INVENTARIO'!$K$22:$K5881,'LISTA DE INVENTARIO'!$C$22:$C5881,C358,'LISTA DE INVENTARIO'!$Q$22:$Q5881,'LISTA DE INVENTARIO'!$O$9)-SUMIFS($L$22:$L6153,$C$22:$C6153,C358),SUMIFS('LISTA DE INVENTARIO'!$K$22:$K5881,'LISTA DE INVENTARIO'!$C$22:$C5881,C358,'LISTA DE INVENTARIO'!$Q$22:$Q5881,'LISTA DE INVENTARIO'!$O$9)-SUMIFS($L$22:$L6153,$C$22:$C6153,C358)))</f>
        <v/>
      </c>
      <c r="N358" s="157" t="str">
        <f t="shared" si="11"/>
        <v/>
      </c>
      <c r="O358" s="163"/>
      <c r="P358" s="159" t="str">
        <f t="shared" si="12"/>
        <v/>
      </c>
      <c r="Q358" s="159" t="str">
        <f>IF(ISBLANK(C358),"",SUMIFS($P$22:$P6156,$C$22:$C6156,C358)-SUMIFS('LISTA DE INVENTARIO'!$N$22:$N5883,'LISTA DE INVENTARIO'!$C$22:$C5883,C358))</f>
        <v/>
      </c>
      <c r="R358" s="160"/>
      <c r="S358" s="162" t="str">
        <f ca="1"/>
        <v/>
      </c>
      <c r="T358" s="182"/>
      <c r="U358" s="180"/>
    </row>
    <row r="359" spans="2:21" ht="20.149999999999999" customHeight="1">
      <c r="B359" s="125">
        <v>338</v>
      </c>
      <c r="C359" s="253"/>
      <c r="D359" s="253"/>
      <c r="E359" s="253"/>
      <c r="F359" s="253"/>
      <c r="G359" s="253"/>
      <c r="H359" s="253"/>
      <c r="I359" s="253"/>
      <c r="J359" s="156"/>
      <c r="K359" s="126"/>
      <c r="L359" s="126"/>
      <c r="M359" s="157" t="str">
        <f>IF(ISBLANK(C359),"",IF('LISTA DE INVENTARIO'!$Q$22:$Q5882='LISTA DE INVENTARIO'!$O$9,SUMIFS('LISTA DE INVENTARIO'!$K$22:$K5882,'LISTA DE INVENTARIO'!$C$22:$C5882,C359,'LISTA DE INVENTARIO'!$Q$22:$Q5882,'LISTA DE INVENTARIO'!$O$9)-SUMIFS($L$22:$L6154,$C$22:$C6154,C359),SUMIFS('LISTA DE INVENTARIO'!$K$22:$K5882,'LISTA DE INVENTARIO'!$C$22:$C5882,C359,'LISTA DE INVENTARIO'!$Q$22:$Q5882,'LISTA DE INVENTARIO'!$O$9)-SUMIFS($L$22:$L6154,$C$22:$C6154,C359)))</f>
        <v/>
      </c>
      <c r="N359" s="157" t="str">
        <f t="shared" ref="N359:N422" si="13">IF(T359=TRUE,"ENVIADO",IF(ISBLANK(C359),"",IF((AND(M359&lt;=0)),$K$9,IF(AND(M359&gt;0,M359&lt;=10),$O$9,$M$9))))</f>
        <v/>
      </c>
      <c r="O359" s="163"/>
      <c r="P359" s="159" t="str">
        <f t="shared" ref="P359:P422" si="14">IF(ISBLANK(C359),"",L359*O359)</f>
        <v/>
      </c>
      <c r="Q359" s="159" t="str">
        <f>IF(ISBLANK(C359),"",SUMIFS($P$22:$P6157,$C$22:$C6157,C359)-SUMIFS('LISTA DE INVENTARIO'!$N$22:$N5884,'LISTA DE INVENTARIO'!$C$22:$C5884,C359))</f>
        <v/>
      </c>
      <c r="R359" s="160"/>
      <c r="S359" s="162" t="str">
        <f ca="1"/>
        <v/>
      </c>
      <c r="T359" s="182"/>
      <c r="U359" s="180"/>
    </row>
    <row r="360" spans="2:21" ht="20.149999999999999" customHeight="1">
      <c r="B360" s="125">
        <v>339</v>
      </c>
      <c r="C360" s="253"/>
      <c r="D360" s="253"/>
      <c r="E360" s="253"/>
      <c r="F360" s="253"/>
      <c r="G360" s="253"/>
      <c r="H360" s="253"/>
      <c r="I360" s="253"/>
      <c r="J360" s="156"/>
      <c r="K360" s="126"/>
      <c r="L360" s="126"/>
      <c r="M360" s="157" t="str">
        <f>IF(ISBLANK(C360),"",IF('LISTA DE INVENTARIO'!$Q$22:$Q5883='LISTA DE INVENTARIO'!$O$9,SUMIFS('LISTA DE INVENTARIO'!$K$22:$K5883,'LISTA DE INVENTARIO'!$C$22:$C5883,C360,'LISTA DE INVENTARIO'!$Q$22:$Q5883,'LISTA DE INVENTARIO'!$O$9)-SUMIFS($L$22:$L6155,$C$22:$C6155,C360),SUMIFS('LISTA DE INVENTARIO'!$K$22:$K5883,'LISTA DE INVENTARIO'!$C$22:$C5883,C360,'LISTA DE INVENTARIO'!$Q$22:$Q5883,'LISTA DE INVENTARIO'!$O$9)-SUMIFS($L$22:$L6155,$C$22:$C6155,C360)))</f>
        <v/>
      </c>
      <c r="N360" s="157" t="str">
        <f t="shared" si="13"/>
        <v/>
      </c>
      <c r="O360" s="163"/>
      <c r="P360" s="159" t="str">
        <f t="shared" si="14"/>
        <v/>
      </c>
      <c r="Q360" s="159" t="str">
        <f>IF(ISBLANK(C360),"",SUMIFS($P$22:$P6158,$C$22:$C6158,C360)-SUMIFS('LISTA DE INVENTARIO'!$N$22:$N5885,'LISTA DE INVENTARIO'!$C$22:$C5885,C360))</f>
        <v/>
      </c>
      <c r="R360" s="160"/>
      <c r="S360" s="162" t="str">
        <f ca="1"/>
        <v/>
      </c>
      <c r="T360" s="182"/>
      <c r="U360" s="180"/>
    </row>
    <row r="361" spans="2:21" ht="20.149999999999999" customHeight="1">
      <c r="B361" s="125">
        <v>340</v>
      </c>
      <c r="C361" s="253"/>
      <c r="D361" s="253"/>
      <c r="E361" s="253"/>
      <c r="F361" s="253"/>
      <c r="G361" s="253"/>
      <c r="H361" s="253"/>
      <c r="I361" s="253"/>
      <c r="J361" s="156"/>
      <c r="K361" s="126"/>
      <c r="L361" s="126"/>
      <c r="M361" s="157" t="str">
        <f>IF(ISBLANK(C361),"",IF('LISTA DE INVENTARIO'!$Q$22:$Q5884='LISTA DE INVENTARIO'!$O$9,SUMIFS('LISTA DE INVENTARIO'!$K$22:$K5884,'LISTA DE INVENTARIO'!$C$22:$C5884,C361,'LISTA DE INVENTARIO'!$Q$22:$Q5884,'LISTA DE INVENTARIO'!$O$9)-SUMIFS($L$22:$L6156,$C$22:$C6156,C361),SUMIFS('LISTA DE INVENTARIO'!$K$22:$K5884,'LISTA DE INVENTARIO'!$C$22:$C5884,C361,'LISTA DE INVENTARIO'!$Q$22:$Q5884,'LISTA DE INVENTARIO'!$O$9)-SUMIFS($L$22:$L6156,$C$22:$C6156,C361)))</f>
        <v/>
      </c>
      <c r="N361" s="157" t="str">
        <f t="shared" si="13"/>
        <v/>
      </c>
      <c r="O361" s="163"/>
      <c r="P361" s="159" t="str">
        <f t="shared" si="14"/>
        <v/>
      </c>
      <c r="Q361" s="159" t="str">
        <f>IF(ISBLANK(C361),"",SUMIFS($P$22:$P6159,$C$22:$C6159,C361)-SUMIFS('LISTA DE INVENTARIO'!$N$22:$N5886,'LISTA DE INVENTARIO'!$C$22:$C5886,C361))</f>
        <v/>
      </c>
      <c r="R361" s="160"/>
      <c r="S361" s="162" t="str">
        <f ca="1"/>
        <v/>
      </c>
      <c r="T361" s="182"/>
      <c r="U361" s="180"/>
    </row>
    <row r="362" spans="2:21" ht="20.149999999999999" customHeight="1">
      <c r="B362" s="125">
        <v>341</v>
      </c>
      <c r="C362" s="253"/>
      <c r="D362" s="253"/>
      <c r="E362" s="253"/>
      <c r="F362" s="253"/>
      <c r="G362" s="253"/>
      <c r="H362" s="253"/>
      <c r="I362" s="253"/>
      <c r="J362" s="156"/>
      <c r="K362" s="126"/>
      <c r="L362" s="126"/>
      <c r="M362" s="157" t="str">
        <f>IF(ISBLANK(C362),"",IF('LISTA DE INVENTARIO'!$Q$22:$Q5885='LISTA DE INVENTARIO'!$O$9,SUMIFS('LISTA DE INVENTARIO'!$K$22:$K5885,'LISTA DE INVENTARIO'!$C$22:$C5885,C362,'LISTA DE INVENTARIO'!$Q$22:$Q5885,'LISTA DE INVENTARIO'!$O$9)-SUMIFS($L$22:$L6157,$C$22:$C6157,C362),SUMIFS('LISTA DE INVENTARIO'!$K$22:$K5885,'LISTA DE INVENTARIO'!$C$22:$C5885,C362,'LISTA DE INVENTARIO'!$Q$22:$Q5885,'LISTA DE INVENTARIO'!$O$9)-SUMIFS($L$22:$L6157,$C$22:$C6157,C362)))</f>
        <v/>
      </c>
      <c r="N362" s="157" t="str">
        <f t="shared" si="13"/>
        <v/>
      </c>
      <c r="O362" s="163"/>
      <c r="P362" s="159" t="str">
        <f t="shared" si="14"/>
        <v/>
      </c>
      <c r="Q362" s="159" t="str">
        <f>IF(ISBLANK(C362),"",SUMIFS($P$22:$P6160,$C$22:$C6160,C362)-SUMIFS('LISTA DE INVENTARIO'!$N$22:$N5887,'LISTA DE INVENTARIO'!$C$22:$C5887,C362))</f>
        <v/>
      </c>
      <c r="R362" s="160"/>
      <c r="S362" s="162" t="str">
        <f ca="1"/>
        <v/>
      </c>
      <c r="T362" s="182"/>
      <c r="U362" s="180"/>
    </row>
    <row r="363" spans="2:21" ht="20.149999999999999" customHeight="1">
      <c r="B363" s="125">
        <v>342</v>
      </c>
      <c r="C363" s="253"/>
      <c r="D363" s="253"/>
      <c r="E363" s="253"/>
      <c r="F363" s="253"/>
      <c r="G363" s="253"/>
      <c r="H363" s="253"/>
      <c r="I363" s="253"/>
      <c r="J363" s="156"/>
      <c r="K363" s="126"/>
      <c r="L363" s="126"/>
      <c r="M363" s="157" t="str">
        <f>IF(ISBLANK(C363),"",IF('LISTA DE INVENTARIO'!$Q$22:$Q5886='LISTA DE INVENTARIO'!$O$9,SUMIFS('LISTA DE INVENTARIO'!$K$22:$K5886,'LISTA DE INVENTARIO'!$C$22:$C5886,C363,'LISTA DE INVENTARIO'!$Q$22:$Q5886,'LISTA DE INVENTARIO'!$O$9)-SUMIFS($L$22:$L6158,$C$22:$C6158,C363),SUMIFS('LISTA DE INVENTARIO'!$K$22:$K5886,'LISTA DE INVENTARIO'!$C$22:$C5886,C363,'LISTA DE INVENTARIO'!$Q$22:$Q5886,'LISTA DE INVENTARIO'!$O$9)-SUMIFS($L$22:$L6158,$C$22:$C6158,C363)))</f>
        <v/>
      </c>
      <c r="N363" s="157" t="str">
        <f t="shared" si="13"/>
        <v/>
      </c>
      <c r="O363" s="163"/>
      <c r="P363" s="159" t="str">
        <f t="shared" si="14"/>
        <v/>
      </c>
      <c r="Q363" s="159" t="str">
        <f>IF(ISBLANK(C363),"",SUMIFS($P$22:$P6161,$C$22:$C6161,C363)-SUMIFS('LISTA DE INVENTARIO'!$N$22:$N5888,'LISTA DE INVENTARIO'!$C$22:$C5888,C363))</f>
        <v/>
      </c>
      <c r="R363" s="160"/>
      <c r="S363" s="162" t="str">
        <f ca="1"/>
        <v/>
      </c>
      <c r="T363" s="182"/>
      <c r="U363" s="180"/>
    </row>
    <row r="364" spans="2:21" ht="20.149999999999999" customHeight="1">
      <c r="B364" s="125">
        <v>343</v>
      </c>
      <c r="C364" s="253"/>
      <c r="D364" s="253"/>
      <c r="E364" s="253"/>
      <c r="F364" s="253"/>
      <c r="G364" s="253"/>
      <c r="H364" s="253"/>
      <c r="I364" s="253"/>
      <c r="J364" s="156"/>
      <c r="K364" s="126"/>
      <c r="L364" s="126"/>
      <c r="M364" s="157" t="str">
        <f>IF(ISBLANK(C364),"",IF('LISTA DE INVENTARIO'!$Q$22:$Q5887='LISTA DE INVENTARIO'!$O$9,SUMIFS('LISTA DE INVENTARIO'!$K$22:$K5887,'LISTA DE INVENTARIO'!$C$22:$C5887,C364,'LISTA DE INVENTARIO'!$Q$22:$Q5887,'LISTA DE INVENTARIO'!$O$9)-SUMIFS($L$22:$L6159,$C$22:$C6159,C364),SUMIFS('LISTA DE INVENTARIO'!$K$22:$K5887,'LISTA DE INVENTARIO'!$C$22:$C5887,C364,'LISTA DE INVENTARIO'!$Q$22:$Q5887,'LISTA DE INVENTARIO'!$O$9)-SUMIFS($L$22:$L6159,$C$22:$C6159,C364)))</f>
        <v/>
      </c>
      <c r="N364" s="157" t="str">
        <f t="shared" si="13"/>
        <v/>
      </c>
      <c r="O364" s="163"/>
      <c r="P364" s="159" t="str">
        <f t="shared" si="14"/>
        <v/>
      </c>
      <c r="Q364" s="159" t="str">
        <f>IF(ISBLANK(C364),"",SUMIFS($P$22:$P6162,$C$22:$C6162,C364)-SUMIFS('LISTA DE INVENTARIO'!$N$22:$N5889,'LISTA DE INVENTARIO'!$C$22:$C5889,C364))</f>
        <v/>
      </c>
      <c r="R364" s="160"/>
      <c r="S364" s="162" t="str">
        <f ca="1"/>
        <v/>
      </c>
      <c r="T364" s="182"/>
      <c r="U364" s="180"/>
    </row>
    <row r="365" spans="2:21" ht="20.149999999999999" customHeight="1">
      <c r="B365" s="125">
        <v>344</v>
      </c>
      <c r="C365" s="253"/>
      <c r="D365" s="253"/>
      <c r="E365" s="253"/>
      <c r="F365" s="253"/>
      <c r="G365" s="253"/>
      <c r="H365" s="253"/>
      <c r="I365" s="253"/>
      <c r="J365" s="156"/>
      <c r="K365" s="126"/>
      <c r="L365" s="126"/>
      <c r="M365" s="157" t="str">
        <f>IF(ISBLANK(C365),"",IF('LISTA DE INVENTARIO'!$Q$22:$Q5888='LISTA DE INVENTARIO'!$O$9,SUMIFS('LISTA DE INVENTARIO'!$K$22:$K5888,'LISTA DE INVENTARIO'!$C$22:$C5888,C365,'LISTA DE INVENTARIO'!$Q$22:$Q5888,'LISTA DE INVENTARIO'!$O$9)-SUMIFS($L$22:$L6160,$C$22:$C6160,C365),SUMIFS('LISTA DE INVENTARIO'!$K$22:$K5888,'LISTA DE INVENTARIO'!$C$22:$C5888,C365,'LISTA DE INVENTARIO'!$Q$22:$Q5888,'LISTA DE INVENTARIO'!$O$9)-SUMIFS($L$22:$L6160,$C$22:$C6160,C365)))</f>
        <v/>
      </c>
      <c r="N365" s="157" t="str">
        <f t="shared" si="13"/>
        <v/>
      </c>
      <c r="O365" s="163"/>
      <c r="P365" s="159" t="str">
        <f t="shared" si="14"/>
        <v/>
      </c>
      <c r="Q365" s="159" t="str">
        <f>IF(ISBLANK(C365),"",SUMIFS($P$22:$P6163,$C$22:$C6163,C365)-SUMIFS('LISTA DE INVENTARIO'!$N$22:$N5890,'LISTA DE INVENTARIO'!$C$22:$C5890,C365))</f>
        <v/>
      </c>
      <c r="R365" s="160"/>
      <c r="S365" s="162" t="str">
        <f ca="1"/>
        <v/>
      </c>
      <c r="T365" s="182"/>
      <c r="U365" s="180"/>
    </row>
    <row r="366" spans="2:21" ht="20.149999999999999" customHeight="1">
      <c r="B366" s="125">
        <v>345</v>
      </c>
      <c r="C366" s="253"/>
      <c r="D366" s="253"/>
      <c r="E366" s="253"/>
      <c r="F366" s="253"/>
      <c r="G366" s="253"/>
      <c r="H366" s="253"/>
      <c r="I366" s="253"/>
      <c r="J366" s="156"/>
      <c r="K366" s="126"/>
      <c r="L366" s="126"/>
      <c r="M366" s="157" t="str">
        <f>IF(ISBLANK(C366),"",IF('LISTA DE INVENTARIO'!$Q$22:$Q5889='LISTA DE INVENTARIO'!$O$9,SUMIFS('LISTA DE INVENTARIO'!$K$22:$K5889,'LISTA DE INVENTARIO'!$C$22:$C5889,C366,'LISTA DE INVENTARIO'!$Q$22:$Q5889,'LISTA DE INVENTARIO'!$O$9)-SUMIFS($L$22:$L6161,$C$22:$C6161,C366),SUMIFS('LISTA DE INVENTARIO'!$K$22:$K5889,'LISTA DE INVENTARIO'!$C$22:$C5889,C366,'LISTA DE INVENTARIO'!$Q$22:$Q5889,'LISTA DE INVENTARIO'!$O$9)-SUMIFS($L$22:$L6161,$C$22:$C6161,C366)))</f>
        <v/>
      </c>
      <c r="N366" s="157" t="str">
        <f t="shared" si="13"/>
        <v/>
      </c>
      <c r="O366" s="163"/>
      <c r="P366" s="159" t="str">
        <f t="shared" si="14"/>
        <v/>
      </c>
      <c r="Q366" s="159" t="str">
        <f>IF(ISBLANK(C366),"",SUMIFS($P$22:$P6164,$C$22:$C6164,C366)-SUMIFS('LISTA DE INVENTARIO'!$N$22:$N5891,'LISTA DE INVENTARIO'!$C$22:$C5891,C366))</f>
        <v/>
      </c>
      <c r="R366" s="160"/>
      <c r="S366" s="162" t="str">
        <f ca="1"/>
        <v/>
      </c>
      <c r="T366" s="182"/>
      <c r="U366" s="180"/>
    </row>
    <row r="367" spans="2:21" ht="20.149999999999999" customHeight="1">
      <c r="B367" s="125">
        <v>346</v>
      </c>
      <c r="C367" s="253"/>
      <c r="D367" s="253"/>
      <c r="E367" s="253"/>
      <c r="F367" s="253"/>
      <c r="G367" s="253"/>
      <c r="H367" s="253"/>
      <c r="I367" s="253"/>
      <c r="J367" s="156"/>
      <c r="K367" s="126"/>
      <c r="L367" s="126"/>
      <c r="M367" s="157" t="str">
        <f>IF(ISBLANK(C367),"",IF('LISTA DE INVENTARIO'!$Q$22:$Q5890='LISTA DE INVENTARIO'!$O$9,SUMIFS('LISTA DE INVENTARIO'!$K$22:$K5890,'LISTA DE INVENTARIO'!$C$22:$C5890,C367,'LISTA DE INVENTARIO'!$Q$22:$Q5890,'LISTA DE INVENTARIO'!$O$9)-SUMIFS($L$22:$L6162,$C$22:$C6162,C367),SUMIFS('LISTA DE INVENTARIO'!$K$22:$K5890,'LISTA DE INVENTARIO'!$C$22:$C5890,C367,'LISTA DE INVENTARIO'!$Q$22:$Q5890,'LISTA DE INVENTARIO'!$O$9)-SUMIFS($L$22:$L6162,$C$22:$C6162,C367)))</f>
        <v/>
      </c>
      <c r="N367" s="157" t="str">
        <f t="shared" si="13"/>
        <v/>
      </c>
      <c r="O367" s="163"/>
      <c r="P367" s="159" t="str">
        <f t="shared" si="14"/>
        <v/>
      </c>
      <c r="Q367" s="159" t="str">
        <f>IF(ISBLANK(C367),"",SUMIFS($P$22:$P6165,$C$22:$C6165,C367)-SUMIFS('LISTA DE INVENTARIO'!$N$22:$N5892,'LISTA DE INVENTARIO'!$C$22:$C5892,C367))</f>
        <v/>
      </c>
      <c r="R367" s="160"/>
      <c r="S367" s="162" t="str">
        <f ca="1"/>
        <v/>
      </c>
      <c r="T367" s="182"/>
      <c r="U367" s="180"/>
    </row>
    <row r="368" spans="2:21" ht="20.149999999999999" customHeight="1">
      <c r="B368" s="125">
        <v>347</v>
      </c>
      <c r="C368" s="253"/>
      <c r="D368" s="253"/>
      <c r="E368" s="253"/>
      <c r="F368" s="253"/>
      <c r="G368" s="253"/>
      <c r="H368" s="253"/>
      <c r="I368" s="253"/>
      <c r="J368" s="156"/>
      <c r="K368" s="126"/>
      <c r="L368" s="126"/>
      <c r="M368" s="157" t="str">
        <f>IF(ISBLANK(C368),"",IF('LISTA DE INVENTARIO'!$Q$22:$Q5891='LISTA DE INVENTARIO'!$O$9,SUMIFS('LISTA DE INVENTARIO'!$K$22:$K5891,'LISTA DE INVENTARIO'!$C$22:$C5891,C368,'LISTA DE INVENTARIO'!$Q$22:$Q5891,'LISTA DE INVENTARIO'!$O$9)-SUMIFS($L$22:$L6163,$C$22:$C6163,C368),SUMIFS('LISTA DE INVENTARIO'!$K$22:$K5891,'LISTA DE INVENTARIO'!$C$22:$C5891,C368,'LISTA DE INVENTARIO'!$Q$22:$Q5891,'LISTA DE INVENTARIO'!$O$9)-SUMIFS($L$22:$L6163,$C$22:$C6163,C368)))</f>
        <v/>
      </c>
      <c r="N368" s="157" t="str">
        <f t="shared" si="13"/>
        <v/>
      </c>
      <c r="O368" s="163"/>
      <c r="P368" s="159" t="str">
        <f t="shared" si="14"/>
        <v/>
      </c>
      <c r="Q368" s="159" t="str">
        <f>IF(ISBLANK(C368),"",SUMIFS($P$22:$P6166,$C$22:$C6166,C368)-SUMIFS('LISTA DE INVENTARIO'!$N$22:$N5893,'LISTA DE INVENTARIO'!$C$22:$C5893,C368))</f>
        <v/>
      </c>
      <c r="R368" s="160"/>
      <c r="S368" s="162" t="str">
        <f ca="1"/>
        <v/>
      </c>
      <c r="T368" s="182"/>
      <c r="U368" s="180"/>
    </row>
    <row r="369" spans="2:21" ht="20.149999999999999" customHeight="1">
      <c r="B369" s="125">
        <v>348</v>
      </c>
      <c r="C369" s="253"/>
      <c r="D369" s="253"/>
      <c r="E369" s="253"/>
      <c r="F369" s="253"/>
      <c r="G369" s="253"/>
      <c r="H369" s="253"/>
      <c r="I369" s="253"/>
      <c r="J369" s="156"/>
      <c r="K369" s="126"/>
      <c r="L369" s="126"/>
      <c r="M369" s="157" t="str">
        <f>IF(ISBLANK(C369),"",IF('LISTA DE INVENTARIO'!$Q$22:$Q5892='LISTA DE INVENTARIO'!$O$9,SUMIFS('LISTA DE INVENTARIO'!$K$22:$K5892,'LISTA DE INVENTARIO'!$C$22:$C5892,C369,'LISTA DE INVENTARIO'!$Q$22:$Q5892,'LISTA DE INVENTARIO'!$O$9)-SUMIFS($L$22:$L6164,$C$22:$C6164,C369),SUMIFS('LISTA DE INVENTARIO'!$K$22:$K5892,'LISTA DE INVENTARIO'!$C$22:$C5892,C369,'LISTA DE INVENTARIO'!$Q$22:$Q5892,'LISTA DE INVENTARIO'!$O$9)-SUMIFS($L$22:$L6164,$C$22:$C6164,C369)))</f>
        <v/>
      </c>
      <c r="N369" s="157" t="str">
        <f t="shared" si="13"/>
        <v/>
      </c>
      <c r="O369" s="163"/>
      <c r="P369" s="159" t="str">
        <f t="shared" si="14"/>
        <v/>
      </c>
      <c r="Q369" s="159" t="str">
        <f>IF(ISBLANK(C369),"",SUMIFS($P$22:$P6167,$C$22:$C6167,C369)-SUMIFS('LISTA DE INVENTARIO'!$N$22:$N5894,'LISTA DE INVENTARIO'!$C$22:$C5894,C369))</f>
        <v/>
      </c>
      <c r="R369" s="160"/>
      <c r="S369" s="162" t="str">
        <f ca="1"/>
        <v/>
      </c>
      <c r="T369" s="182"/>
      <c r="U369" s="180"/>
    </row>
    <row r="370" spans="2:21" ht="20.149999999999999" customHeight="1">
      <c r="B370" s="125">
        <v>349</v>
      </c>
      <c r="C370" s="253"/>
      <c r="D370" s="253"/>
      <c r="E370" s="253"/>
      <c r="F370" s="253"/>
      <c r="G370" s="253"/>
      <c r="H370" s="253"/>
      <c r="I370" s="253"/>
      <c r="J370" s="156"/>
      <c r="K370" s="126"/>
      <c r="L370" s="126"/>
      <c r="M370" s="157" t="str">
        <f>IF(ISBLANK(C370),"",IF('LISTA DE INVENTARIO'!$Q$22:$Q5893='LISTA DE INVENTARIO'!$O$9,SUMIFS('LISTA DE INVENTARIO'!$K$22:$K5893,'LISTA DE INVENTARIO'!$C$22:$C5893,C370,'LISTA DE INVENTARIO'!$Q$22:$Q5893,'LISTA DE INVENTARIO'!$O$9)-SUMIFS($L$22:$L6165,$C$22:$C6165,C370),SUMIFS('LISTA DE INVENTARIO'!$K$22:$K5893,'LISTA DE INVENTARIO'!$C$22:$C5893,C370,'LISTA DE INVENTARIO'!$Q$22:$Q5893,'LISTA DE INVENTARIO'!$O$9)-SUMIFS($L$22:$L6165,$C$22:$C6165,C370)))</f>
        <v/>
      </c>
      <c r="N370" s="157" t="str">
        <f t="shared" si="13"/>
        <v/>
      </c>
      <c r="O370" s="163"/>
      <c r="P370" s="159" t="str">
        <f t="shared" si="14"/>
        <v/>
      </c>
      <c r="Q370" s="159" t="str">
        <f>IF(ISBLANK(C370),"",SUMIFS($P$22:$P6168,$C$22:$C6168,C370)-SUMIFS('LISTA DE INVENTARIO'!$N$22:$N5895,'LISTA DE INVENTARIO'!$C$22:$C5895,C370))</f>
        <v/>
      </c>
      <c r="R370" s="160"/>
      <c r="S370" s="162" t="str">
        <f ca="1"/>
        <v/>
      </c>
      <c r="T370" s="182"/>
      <c r="U370" s="180"/>
    </row>
    <row r="371" spans="2:21" ht="20.149999999999999" customHeight="1">
      <c r="B371" s="125">
        <v>350</v>
      </c>
      <c r="C371" s="253"/>
      <c r="D371" s="253"/>
      <c r="E371" s="253"/>
      <c r="F371" s="253"/>
      <c r="G371" s="253"/>
      <c r="H371" s="253"/>
      <c r="I371" s="253"/>
      <c r="J371" s="156"/>
      <c r="K371" s="126"/>
      <c r="L371" s="126"/>
      <c r="M371" s="157" t="str">
        <f>IF(ISBLANK(C371),"",IF('LISTA DE INVENTARIO'!$Q$22:$Q5894='LISTA DE INVENTARIO'!$O$9,SUMIFS('LISTA DE INVENTARIO'!$K$22:$K5894,'LISTA DE INVENTARIO'!$C$22:$C5894,C371,'LISTA DE INVENTARIO'!$Q$22:$Q5894,'LISTA DE INVENTARIO'!$O$9)-SUMIFS($L$22:$L6166,$C$22:$C6166,C371),SUMIFS('LISTA DE INVENTARIO'!$K$22:$K5894,'LISTA DE INVENTARIO'!$C$22:$C5894,C371,'LISTA DE INVENTARIO'!$Q$22:$Q5894,'LISTA DE INVENTARIO'!$O$9)-SUMIFS($L$22:$L6166,$C$22:$C6166,C371)))</f>
        <v/>
      </c>
      <c r="N371" s="157" t="str">
        <f t="shared" si="13"/>
        <v/>
      </c>
      <c r="O371" s="163"/>
      <c r="P371" s="159" t="str">
        <f t="shared" si="14"/>
        <v/>
      </c>
      <c r="Q371" s="159" t="str">
        <f>IF(ISBLANK(C371),"",SUMIFS($P$22:$P6169,$C$22:$C6169,C371)-SUMIFS('LISTA DE INVENTARIO'!$N$22:$N5896,'LISTA DE INVENTARIO'!$C$22:$C5896,C371))</f>
        <v/>
      </c>
      <c r="R371" s="160"/>
      <c r="S371" s="162" t="str">
        <f ca="1"/>
        <v/>
      </c>
      <c r="T371" s="182"/>
      <c r="U371" s="180"/>
    </row>
    <row r="372" spans="2:21" ht="20.149999999999999" customHeight="1">
      <c r="B372" s="125">
        <v>351</v>
      </c>
      <c r="C372" s="253"/>
      <c r="D372" s="253"/>
      <c r="E372" s="253"/>
      <c r="F372" s="253"/>
      <c r="G372" s="253"/>
      <c r="H372" s="253"/>
      <c r="I372" s="253"/>
      <c r="J372" s="156"/>
      <c r="K372" s="126"/>
      <c r="L372" s="126"/>
      <c r="M372" s="157" t="str">
        <f>IF(ISBLANK(C372),"",IF('LISTA DE INVENTARIO'!$Q$22:$Q5895='LISTA DE INVENTARIO'!$O$9,SUMIFS('LISTA DE INVENTARIO'!$K$22:$K5895,'LISTA DE INVENTARIO'!$C$22:$C5895,C372,'LISTA DE INVENTARIO'!$Q$22:$Q5895,'LISTA DE INVENTARIO'!$O$9)-SUMIFS($L$22:$L6167,$C$22:$C6167,C372),SUMIFS('LISTA DE INVENTARIO'!$K$22:$K5895,'LISTA DE INVENTARIO'!$C$22:$C5895,C372,'LISTA DE INVENTARIO'!$Q$22:$Q5895,'LISTA DE INVENTARIO'!$O$9)-SUMIFS($L$22:$L6167,$C$22:$C6167,C372)))</f>
        <v/>
      </c>
      <c r="N372" s="157" t="str">
        <f t="shared" si="13"/>
        <v/>
      </c>
      <c r="O372" s="163"/>
      <c r="P372" s="159" t="str">
        <f t="shared" si="14"/>
        <v/>
      </c>
      <c r="Q372" s="159" t="str">
        <f>IF(ISBLANK(C372),"",SUMIFS($P$22:$P6170,$C$22:$C6170,C372)-SUMIFS('LISTA DE INVENTARIO'!$N$22:$N5897,'LISTA DE INVENTARIO'!$C$22:$C5897,C372))</f>
        <v/>
      </c>
      <c r="R372" s="160"/>
      <c r="S372" s="162" t="str">
        <f ca="1"/>
        <v/>
      </c>
      <c r="T372" s="182"/>
      <c r="U372" s="180"/>
    </row>
    <row r="373" spans="2:21" ht="20.149999999999999" customHeight="1">
      <c r="B373" s="125">
        <v>352</v>
      </c>
      <c r="C373" s="253"/>
      <c r="D373" s="253"/>
      <c r="E373" s="253"/>
      <c r="F373" s="253"/>
      <c r="G373" s="253"/>
      <c r="H373" s="253"/>
      <c r="I373" s="253"/>
      <c r="J373" s="156"/>
      <c r="K373" s="126"/>
      <c r="L373" s="126"/>
      <c r="M373" s="157" t="str">
        <f>IF(ISBLANK(C373),"",IF('LISTA DE INVENTARIO'!$Q$22:$Q5896='LISTA DE INVENTARIO'!$O$9,SUMIFS('LISTA DE INVENTARIO'!$K$22:$K5896,'LISTA DE INVENTARIO'!$C$22:$C5896,C373,'LISTA DE INVENTARIO'!$Q$22:$Q5896,'LISTA DE INVENTARIO'!$O$9)-SUMIFS($L$22:$L6168,$C$22:$C6168,C373),SUMIFS('LISTA DE INVENTARIO'!$K$22:$K5896,'LISTA DE INVENTARIO'!$C$22:$C5896,C373,'LISTA DE INVENTARIO'!$Q$22:$Q5896,'LISTA DE INVENTARIO'!$O$9)-SUMIFS($L$22:$L6168,$C$22:$C6168,C373)))</f>
        <v/>
      </c>
      <c r="N373" s="157" t="str">
        <f t="shared" si="13"/>
        <v/>
      </c>
      <c r="O373" s="163"/>
      <c r="P373" s="159" t="str">
        <f t="shared" si="14"/>
        <v/>
      </c>
      <c r="Q373" s="159" t="str">
        <f>IF(ISBLANK(C373),"",SUMIFS($P$22:$P6171,$C$22:$C6171,C373)-SUMIFS('LISTA DE INVENTARIO'!$N$22:$N5898,'LISTA DE INVENTARIO'!$C$22:$C5898,C373))</f>
        <v/>
      </c>
      <c r="R373" s="160"/>
      <c r="S373" s="162" t="str">
        <f ca="1"/>
        <v/>
      </c>
      <c r="T373" s="182"/>
      <c r="U373" s="180"/>
    </row>
    <row r="374" spans="2:21" ht="20.149999999999999" customHeight="1">
      <c r="B374" s="125">
        <v>353</v>
      </c>
      <c r="C374" s="253"/>
      <c r="D374" s="253"/>
      <c r="E374" s="253"/>
      <c r="F374" s="253"/>
      <c r="G374" s="253"/>
      <c r="H374" s="253"/>
      <c r="I374" s="253"/>
      <c r="J374" s="156"/>
      <c r="K374" s="126"/>
      <c r="L374" s="126"/>
      <c r="M374" s="157" t="str">
        <f>IF(ISBLANK(C374),"",IF('LISTA DE INVENTARIO'!$Q$22:$Q5897='LISTA DE INVENTARIO'!$O$9,SUMIFS('LISTA DE INVENTARIO'!$K$22:$K5897,'LISTA DE INVENTARIO'!$C$22:$C5897,C374,'LISTA DE INVENTARIO'!$Q$22:$Q5897,'LISTA DE INVENTARIO'!$O$9)-SUMIFS($L$22:$L6169,$C$22:$C6169,C374),SUMIFS('LISTA DE INVENTARIO'!$K$22:$K5897,'LISTA DE INVENTARIO'!$C$22:$C5897,C374,'LISTA DE INVENTARIO'!$Q$22:$Q5897,'LISTA DE INVENTARIO'!$O$9)-SUMIFS($L$22:$L6169,$C$22:$C6169,C374)))</f>
        <v/>
      </c>
      <c r="N374" s="157" t="str">
        <f t="shared" si="13"/>
        <v/>
      </c>
      <c r="O374" s="163"/>
      <c r="P374" s="159" t="str">
        <f t="shared" si="14"/>
        <v/>
      </c>
      <c r="Q374" s="159" t="str">
        <f>IF(ISBLANK(C374),"",SUMIFS($P$22:$P6172,$C$22:$C6172,C374)-SUMIFS('LISTA DE INVENTARIO'!$N$22:$N5899,'LISTA DE INVENTARIO'!$C$22:$C5899,C374))</f>
        <v/>
      </c>
      <c r="R374" s="160"/>
      <c r="S374" s="162" t="str">
        <f ca="1"/>
        <v/>
      </c>
      <c r="T374" s="182"/>
      <c r="U374" s="180"/>
    </row>
    <row r="375" spans="2:21" ht="20.149999999999999" customHeight="1">
      <c r="B375" s="125">
        <v>354</v>
      </c>
      <c r="C375" s="253"/>
      <c r="D375" s="253"/>
      <c r="E375" s="253"/>
      <c r="F375" s="253"/>
      <c r="G375" s="253"/>
      <c r="H375" s="253"/>
      <c r="I375" s="253"/>
      <c r="J375" s="156"/>
      <c r="K375" s="126"/>
      <c r="L375" s="126"/>
      <c r="M375" s="157" t="str">
        <f>IF(ISBLANK(C375),"",IF('LISTA DE INVENTARIO'!$Q$22:$Q5898='LISTA DE INVENTARIO'!$O$9,SUMIFS('LISTA DE INVENTARIO'!$K$22:$K5898,'LISTA DE INVENTARIO'!$C$22:$C5898,C375,'LISTA DE INVENTARIO'!$Q$22:$Q5898,'LISTA DE INVENTARIO'!$O$9)-SUMIFS($L$22:$L6170,$C$22:$C6170,C375),SUMIFS('LISTA DE INVENTARIO'!$K$22:$K5898,'LISTA DE INVENTARIO'!$C$22:$C5898,C375,'LISTA DE INVENTARIO'!$Q$22:$Q5898,'LISTA DE INVENTARIO'!$O$9)-SUMIFS($L$22:$L6170,$C$22:$C6170,C375)))</f>
        <v/>
      </c>
      <c r="N375" s="157" t="str">
        <f t="shared" si="13"/>
        <v/>
      </c>
      <c r="O375" s="163"/>
      <c r="P375" s="159" t="str">
        <f t="shared" si="14"/>
        <v/>
      </c>
      <c r="Q375" s="159" t="str">
        <f>IF(ISBLANK(C375),"",SUMIFS($P$22:$P6173,$C$22:$C6173,C375)-SUMIFS('LISTA DE INVENTARIO'!$N$22:$N5900,'LISTA DE INVENTARIO'!$C$22:$C5900,C375))</f>
        <v/>
      </c>
      <c r="R375" s="160"/>
      <c r="S375" s="162" t="str">
        <f ca="1"/>
        <v/>
      </c>
      <c r="T375" s="182"/>
      <c r="U375" s="180"/>
    </row>
    <row r="376" spans="2:21" ht="20.149999999999999" customHeight="1">
      <c r="B376" s="125">
        <v>355</v>
      </c>
      <c r="C376" s="253"/>
      <c r="D376" s="253"/>
      <c r="E376" s="253"/>
      <c r="F376" s="253"/>
      <c r="G376" s="253"/>
      <c r="H376" s="253"/>
      <c r="I376" s="253"/>
      <c r="J376" s="156"/>
      <c r="K376" s="126"/>
      <c r="L376" s="126"/>
      <c r="M376" s="157" t="str">
        <f>IF(ISBLANK(C376),"",IF('LISTA DE INVENTARIO'!$Q$22:$Q5899='LISTA DE INVENTARIO'!$O$9,SUMIFS('LISTA DE INVENTARIO'!$K$22:$K5899,'LISTA DE INVENTARIO'!$C$22:$C5899,C376,'LISTA DE INVENTARIO'!$Q$22:$Q5899,'LISTA DE INVENTARIO'!$O$9)-SUMIFS($L$22:$L6171,$C$22:$C6171,C376),SUMIFS('LISTA DE INVENTARIO'!$K$22:$K5899,'LISTA DE INVENTARIO'!$C$22:$C5899,C376,'LISTA DE INVENTARIO'!$Q$22:$Q5899,'LISTA DE INVENTARIO'!$O$9)-SUMIFS($L$22:$L6171,$C$22:$C6171,C376)))</f>
        <v/>
      </c>
      <c r="N376" s="157" t="str">
        <f t="shared" si="13"/>
        <v/>
      </c>
      <c r="O376" s="163"/>
      <c r="P376" s="159" t="str">
        <f t="shared" si="14"/>
        <v/>
      </c>
      <c r="Q376" s="159" t="str">
        <f>IF(ISBLANK(C376),"",SUMIFS($P$22:$P6174,$C$22:$C6174,C376)-SUMIFS('LISTA DE INVENTARIO'!$N$22:$N5901,'LISTA DE INVENTARIO'!$C$22:$C5901,C376))</f>
        <v/>
      </c>
      <c r="R376" s="160"/>
      <c r="S376" s="162" t="str">
        <f ca="1"/>
        <v/>
      </c>
      <c r="T376" s="182"/>
      <c r="U376" s="180"/>
    </row>
    <row r="377" spans="2:21" ht="20.149999999999999" customHeight="1">
      <c r="B377" s="125">
        <v>356</v>
      </c>
      <c r="C377" s="253"/>
      <c r="D377" s="253"/>
      <c r="E377" s="253"/>
      <c r="F377" s="253"/>
      <c r="G377" s="253"/>
      <c r="H377" s="253"/>
      <c r="I377" s="253"/>
      <c r="J377" s="156"/>
      <c r="K377" s="126"/>
      <c r="L377" s="126"/>
      <c r="M377" s="157" t="str">
        <f>IF(ISBLANK(C377),"",IF('LISTA DE INVENTARIO'!$Q$22:$Q5900='LISTA DE INVENTARIO'!$O$9,SUMIFS('LISTA DE INVENTARIO'!$K$22:$K5900,'LISTA DE INVENTARIO'!$C$22:$C5900,C377,'LISTA DE INVENTARIO'!$Q$22:$Q5900,'LISTA DE INVENTARIO'!$O$9)-SUMIFS($L$22:$L6172,$C$22:$C6172,C377),SUMIFS('LISTA DE INVENTARIO'!$K$22:$K5900,'LISTA DE INVENTARIO'!$C$22:$C5900,C377,'LISTA DE INVENTARIO'!$Q$22:$Q5900,'LISTA DE INVENTARIO'!$O$9)-SUMIFS($L$22:$L6172,$C$22:$C6172,C377)))</f>
        <v/>
      </c>
      <c r="N377" s="157" t="str">
        <f t="shared" si="13"/>
        <v/>
      </c>
      <c r="O377" s="163"/>
      <c r="P377" s="159" t="str">
        <f t="shared" si="14"/>
        <v/>
      </c>
      <c r="Q377" s="159" t="str">
        <f>IF(ISBLANK(C377),"",SUMIFS($P$22:$P6175,$C$22:$C6175,C377)-SUMIFS('LISTA DE INVENTARIO'!$N$22:$N5902,'LISTA DE INVENTARIO'!$C$22:$C5902,C377))</f>
        <v/>
      </c>
      <c r="R377" s="160"/>
      <c r="S377" s="162" t="str">
        <f ca="1"/>
        <v/>
      </c>
      <c r="T377" s="182"/>
      <c r="U377" s="180"/>
    </row>
    <row r="378" spans="2:21" ht="20.149999999999999" customHeight="1">
      <c r="B378" s="125">
        <v>357</v>
      </c>
      <c r="C378" s="253"/>
      <c r="D378" s="253"/>
      <c r="E378" s="253"/>
      <c r="F378" s="253"/>
      <c r="G378" s="253"/>
      <c r="H378" s="253"/>
      <c r="I378" s="253"/>
      <c r="J378" s="156"/>
      <c r="K378" s="126"/>
      <c r="L378" s="126"/>
      <c r="M378" s="157" t="str">
        <f>IF(ISBLANK(C378),"",IF('LISTA DE INVENTARIO'!$Q$22:$Q5901='LISTA DE INVENTARIO'!$O$9,SUMIFS('LISTA DE INVENTARIO'!$K$22:$K5901,'LISTA DE INVENTARIO'!$C$22:$C5901,C378,'LISTA DE INVENTARIO'!$Q$22:$Q5901,'LISTA DE INVENTARIO'!$O$9)-SUMIFS($L$22:$L6173,$C$22:$C6173,C378),SUMIFS('LISTA DE INVENTARIO'!$K$22:$K5901,'LISTA DE INVENTARIO'!$C$22:$C5901,C378,'LISTA DE INVENTARIO'!$Q$22:$Q5901,'LISTA DE INVENTARIO'!$O$9)-SUMIFS($L$22:$L6173,$C$22:$C6173,C378)))</f>
        <v/>
      </c>
      <c r="N378" s="157" t="str">
        <f t="shared" si="13"/>
        <v/>
      </c>
      <c r="O378" s="163"/>
      <c r="P378" s="159" t="str">
        <f t="shared" si="14"/>
        <v/>
      </c>
      <c r="Q378" s="159" t="str">
        <f>IF(ISBLANK(C378),"",SUMIFS($P$22:$P6176,$C$22:$C6176,C378)-SUMIFS('LISTA DE INVENTARIO'!$N$22:$N5903,'LISTA DE INVENTARIO'!$C$22:$C5903,C378))</f>
        <v/>
      </c>
      <c r="R378" s="160"/>
      <c r="S378" s="162" t="str">
        <f ca="1"/>
        <v/>
      </c>
      <c r="T378" s="182"/>
      <c r="U378" s="180"/>
    </row>
    <row r="379" spans="2:21" ht="20.149999999999999" customHeight="1">
      <c r="B379" s="125">
        <v>358</v>
      </c>
      <c r="C379" s="253"/>
      <c r="D379" s="253"/>
      <c r="E379" s="253"/>
      <c r="F379" s="253"/>
      <c r="G379" s="253"/>
      <c r="H379" s="253"/>
      <c r="I379" s="253"/>
      <c r="J379" s="156"/>
      <c r="K379" s="126"/>
      <c r="L379" s="126"/>
      <c r="M379" s="157" t="str">
        <f>IF(ISBLANK(C379),"",IF('LISTA DE INVENTARIO'!$Q$22:$Q5902='LISTA DE INVENTARIO'!$O$9,SUMIFS('LISTA DE INVENTARIO'!$K$22:$K5902,'LISTA DE INVENTARIO'!$C$22:$C5902,C379,'LISTA DE INVENTARIO'!$Q$22:$Q5902,'LISTA DE INVENTARIO'!$O$9)-SUMIFS($L$22:$L6174,$C$22:$C6174,C379),SUMIFS('LISTA DE INVENTARIO'!$K$22:$K5902,'LISTA DE INVENTARIO'!$C$22:$C5902,C379,'LISTA DE INVENTARIO'!$Q$22:$Q5902,'LISTA DE INVENTARIO'!$O$9)-SUMIFS($L$22:$L6174,$C$22:$C6174,C379)))</f>
        <v/>
      </c>
      <c r="N379" s="157" t="str">
        <f t="shared" si="13"/>
        <v/>
      </c>
      <c r="O379" s="163"/>
      <c r="P379" s="159" t="str">
        <f t="shared" si="14"/>
        <v/>
      </c>
      <c r="Q379" s="159" t="str">
        <f>IF(ISBLANK(C379),"",SUMIFS($P$22:$P6177,$C$22:$C6177,C379)-SUMIFS('LISTA DE INVENTARIO'!$N$22:$N5904,'LISTA DE INVENTARIO'!$C$22:$C5904,C379))</f>
        <v/>
      </c>
      <c r="R379" s="160"/>
      <c r="S379" s="162" t="str">
        <f ca="1"/>
        <v/>
      </c>
      <c r="T379" s="182"/>
      <c r="U379" s="180"/>
    </row>
    <row r="380" spans="2:21" ht="20.149999999999999" customHeight="1">
      <c r="B380" s="125">
        <v>359</v>
      </c>
      <c r="C380" s="253"/>
      <c r="D380" s="253"/>
      <c r="E380" s="253"/>
      <c r="F380" s="253"/>
      <c r="G380" s="253"/>
      <c r="H380" s="253"/>
      <c r="I380" s="253"/>
      <c r="J380" s="156"/>
      <c r="K380" s="126"/>
      <c r="L380" s="126"/>
      <c r="M380" s="157" t="str">
        <f>IF(ISBLANK(C380),"",IF('LISTA DE INVENTARIO'!$Q$22:$Q5903='LISTA DE INVENTARIO'!$O$9,SUMIFS('LISTA DE INVENTARIO'!$K$22:$K5903,'LISTA DE INVENTARIO'!$C$22:$C5903,C380,'LISTA DE INVENTARIO'!$Q$22:$Q5903,'LISTA DE INVENTARIO'!$O$9)-SUMIFS($L$22:$L6175,$C$22:$C6175,C380),SUMIFS('LISTA DE INVENTARIO'!$K$22:$K5903,'LISTA DE INVENTARIO'!$C$22:$C5903,C380,'LISTA DE INVENTARIO'!$Q$22:$Q5903,'LISTA DE INVENTARIO'!$O$9)-SUMIFS($L$22:$L6175,$C$22:$C6175,C380)))</f>
        <v/>
      </c>
      <c r="N380" s="157" t="str">
        <f t="shared" si="13"/>
        <v/>
      </c>
      <c r="O380" s="163"/>
      <c r="P380" s="159" t="str">
        <f t="shared" si="14"/>
        <v/>
      </c>
      <c r="Q380" s="159" t="str">
        <f>IF(ISBLANK(C380),"",SUMIFS($P$22:$P6178,$C$22:$C6178,C380)-SUMIFS('LISTA DE INVENTARIO'!$N$22:$N5905,'LISTA DE INVENTARIO'!$C$22:$C5905,C380))</f>
        <v/>
      </c>
      <c r="R380" s="160"/>
      <c r="S380" s="162" t="str">
        <f ca="1"/>
        <v/>
      </c>
      <c r="T380" s="182"/>
      <c r="U380" s="180"/>
    </row>
    <row r="381" spans="2:21" ht="20.149999999999999" customHeight="1">
      <c r="B381" s="125">
        <v>360</v>
      </c>
      <c r="C381" s="253"/>
      <c r="D381" s="253"/>
      <c r="E381" s="253"/>
      <c r="F381" s="253"/>
      <c r="G381" s="253"/>
      <c r="H381" s="253"/>
      <c r="I381" s="253"/>
      <c r="J381" s="156"/>
      <c r="K381" s="126"/>
      <c r="L381" s="126"/>
      <c r="M381" s="157" t="str">
        <f>IF(ISBLANK(C381),"",IF('LISTA DE INVENTARIO'!$Q$22:$Q5904='LISTA DE INVENTARIO'!$O$9,SUMIFS('LISTA DE INVENTARIO'!$K$22:$K5904,'LISTA DE INVENTARIO'!$C$22:$C5904,C381,'LISTA DE INVENTARIO'!$Q$22:$Q5904,'LISTA DE INVENTARIO'!$O$9)-SUMIFS($L$22:$L6176,$C$22:$C6176,C381),SUMIFS('LISTA DE INVENTARIO'!$K$22:$K5904,'LISTA DE INVENTARIO'!$C$22:$C5904,C381,'LISTA DE INVENTARIO'!$Q$22:$Q5904,'LISTA DE INVENTARIO'!$O$9)-SUMIFS($L$22:$L6176,$C$22:$C6176,C381)))</f>
        <v/>
      </c>
      <c r="N381" s="157" t="str">
        <f t="shared" si="13"/>
        <v/>
      </c>
      <c r="O381" s="163"/>
      <c r="P381" s="159" t="str">
        <f t="shared" si="14"/>
        <v/>
      </c>
      <c r="Q381" s="159" t="str">
        <f>IF(ISBLANK(C381),"",SUMIFS($P$22:$P6179,$C$22:$C6179,C381)-SUMIFS('LISTA DE INVENTARIO'!$N$22:$N5906,'LISTA DE INVENTARIO'!$C$22:$C5906,C381))</f>
        <v/>
      </c>
      <c r="R381" s="160"/>
      <c r="S381" s="162" t="str">
        <f ca="1"/>
        <v/>
      </c>
      <c r="T381" s="182"/>
      <c r="U381" s="180"/>
    </row>
    <row r="382" spans="2:21" ht="20.149999999999999" customHeight="1">
      <c r="B382" s="125">
        <v>361</v>
      </c>
      <c r="C382" s="253"/>
      <c r="D382" s="253"/>
      <c r="E382" s="253"/>
      <c r="F382" s="253"/>
      <c r="G382" s="253"/>
      <c r="H382" s="253"/>
      <c r="I382" s="253"/>
      <c r="J382" s="156"/>
      <c r="K382" s="126"/>
      <c r="L382" s="126"/>
      <c r="M382" s="157" t="str">
        <f>IF(ISBLANK(C382),"",IF('LISTA DE INVENTARIO'!$Q$22:$Q5905='LISTA DE INVENTARIO'!$O$9,SUMIFS('LISTA DE INVENTARIO'!$K$22:$K5905,'LISTA DE INVENTARIO'!$C$22:$C5905,C382,'LISTA DE INVENTARIO'!$Q$22:$Q5905,'LISTA DE INVENTARIO'!$O$9)-SUMIFS($L$22:$L6177,$C$22:$C6177,C382),SUMIFS('LISTA DE INVENTARIO'!$K$22:$K5905,'LISTA DE INVENTARIO'!$C$22:$C5905,C382,'LISTA DE INVENTARIO'!$Q$22:$Q5905,'LISTA DE INVENTARIO'!$O$9)-SUMIFS($L$22:$L6177,$C$22:$C6177,C382)))</f>
        <v/>
      </c>
      <c r="N382" s="157" t="str">
        <f t="shared" si="13"/>
        <v/>
      </c>
      <c r="O382" s="163"/>
      <c r="P382" s="159" t="str">
        <f t="shared" si="14"/>
        <v/>
      </c>
      <c r="Q382" s="159" t="str">
        <f>IF(ISBLANK(C382),"",SUMIFS($P$22:$P6180,$C$22:$C6180,C382)-SUMIFS('LISTA DE INVENTARIO'!$N$22:$N5907,'LISTA DE INVENTARIO'!$C$22:$C5907,C382))</f>
        <v/>
      </c>
      <c r="R382" s="160"/>
      <c r="S382" s="162" t="str">
        <f ca="1"/>
        <v/>
      </c>
      <c r="T382" s="182"/>
      <c r="U382" s="180"/>
    </row>
    <row r="383" spans="2:21" ht="20.149999999999999" customHeight="1">
      <c r="B383" s="125">
        <v>362</v>
      </c>
      <c r="C383" s="253"/>
      <c r="D383" s="253"/>
      <c r="E383" s="253"/>
      <c r="F383" s="253"/>
      <c r="G383" s="253"/>
      <c r="H383" s="253"/>
      <c r="I383" s="253"/>
      <c r="J383" s="156"/>
      <c r="K383" s="126"/>
      <c r="L383" s="126"/>
      <c r="M383" s="157" t="str">
        <f>IF(ISBLANK(C383),"",IF('LISTA DE INVENTARIO'!$Q$22:$Q5906='LISTA DE INVENTARIO'!$O$9,SUMIFS('LISTA DE INVENTARIO'!$K$22:$K5906,'LISTA DE INVENTARIO'!$C$22:$C5906,C383,'LISTA DE INVENTARIO'!$Q$22:$Q5906,'LISTA DE INVENTARIO'!$O$9)-SUMIFS($L$22:$L6178,$C$22:$C6178,C383),SUMIFS('LISTA DE INVENTARIO'!$K$22:$K5906,'LISTA DE INVENTARIO'!$C$22:$C5906,C383,'LISTA DE INVENTARIO'!$Q$22:$Q5906,'LISTA DE INVENTARIO'!$O$9)-SUMIFS($L$22:$L6178,$C$22:$C6178,C383)))</f>
        <v/>
      </c>
      <c r="N383" s="157" t="str">
        <f t="shared" si="13"/>
        <v/>
      </c>
      <c r="O383" s="163"/>
      <c r="P383" s="159" t="str">
        <f t="shared" si="14"/>
        <v/>
      </c>
      <c r="Q383" s="159" t="str">
        <f>IF(ISBLANK(C383),"",SUMIFS($P$22:$P6181,$C$22:$C6181,C383)-SUMIFS('LISTA DE INVENTARIO'!$N$22:$N5908,'LISTA DE INVENTARIO'!$C$22:$C5908,C383))</f>
        <v/>
      </c>
      <c r="R383" s="160"/>
      <c r="S383" s="162" t="str">
        <f ca="1"/>
        <v/>
      </c>
      <c r="T383" s="182"/>
      <c r="U383" s="180"/>
    </row>
    <row r="384" spans="2:21" ht="20.149999999999999" customHeight="1">
      <c r="B384" s="125">
        <v>363</v>
      </c>
      <c r="C384" s="253"/>
      <c r="D384" s="253"/>
      <c r="E384" s="253"/>
      <c r="F384" s="253"/>
      <c r="G384" s="253"/>
      <c r="H384" s="253"/>
      <c r="I384" s="253"/>
      <c r="J384" s="156"/>
      <c r="K384" s="126"/>
      <c r="L384" s="126"/>
      <c r="M384" s="157" t="str">
        <f>IF(ISBLANK(C384),"",IF('LISTA DE INVENTARIO'!$Q$22:$Q5907='LISTA DE INVENTARIO'!$O$9,SUMIFS('LISTA DE INVENTARIO'!$K$22:$K5907,'LISTA DE INVENTARIO'!$C$22:$C5907,C384,'LISTA DE INVENTARIO'!$Q$22:$Q5907,'LISTA DE INVENTARIO'!$O$9)-SUMIFS($L$22:$L6179,$C$22:$C6179,C384),SUMIFS('LISTA DE INVENTARIO'!$K$22:$K5907,'LISTA DE INVENTARIO'!$C$22:$C5907,C384,'LISTA DE INVENTARIO'!$Q$22:$Q5907,'LISTA DE INVENTARIO'!$O$9)-SUMIFS($L$22:$L6179,$C$22:$C6179,C384)))</f>
        <v/>
      </c>
      <c r="N384" s="157" t="str">
        <f t="shared" si="13"/>
        <v/>
      </c>
      <c r="O384" s="163"/>
      <c r="P384" s="159" t="str">
        <f t="shared" si="14"/>
        <v/>
      </c>
      <c r="Q384" s="159" t="str">
        <f>IF(ISBLANK(C384),"",SUMIFS($P$22:$P6182,$C$22:$C6182,C384)-SUMIFS('LISTA DE INVENTARIO'!$N$22:$N5909,'LISTA DE INVENTARIO'!$C$22:$C5909,C384))</f>
        <v/>
      </c>
      <c r="R384" s="160"/>
      <c r="S384" s="162" t="str">
        <f ca="1"/>
        <v/>
      </c>
      <c r="T384" s="182"/>
      <c r="U384" s="180"/>
    </row>
    <row r="385" spans="2:21" ht="20.149999999999999" customHeight="1">
      <c r="B385" s="125">
        <v>364</v>
      </c>
      <c r="C385" s="253"/>
      <c r="D385" s="253"/>
      <c r="E385" s="253"/>
      <c r="F385" s="253"/>
      <c r="G385" s="253"/>
      <c r="H385" s="253"/>
      <c r="I385" s="253"/>
      <c r="J385" s="156"/>
      <c r="K385" s="126"/>
      <c r="L385" s="126"/>
      <c r="M385" s="157" t="str">
        <f>IF(ISBLANK(C385),"",IF('LISTA DE INVENTARIO'!$Q$22:$Q5908='LISTA DE INVENTARIO'!$O$9,SUMIFS('LISTA DE INVENTARIO'!$K$22:$K5908,'LISTA DE INVENTARIO'!$C$22:$C5908,C385,'LISTA DE INVENTARIO'!$Q$22:$Q5908,'LISTA DE INVENTARIO'!$O$9)-SUMIFS($L$22:$L6180,$C$22:$C6180,C385),SUMIFS('LISTA DE INVENTARIO'!$K$22:$K5908,'LISTA DE INVENTARIO'!$C$22:$C5908,C385,'LISTA DE INVENTARIO'!$Q$22:$Q5908,'LISTA DE INVENTARIO'!$O$9)-SUMIFS($L$22:$L6180,$C$22:$C6180,C385)))</f>
        <v/>
      </c>
      <c r="N385" s="157" t="str">
        <f t="shared" si="13"/>
        <v/>
      </c>
      <c r="O385" s="163"/>
      <c r="P385" s="159" t="str">
        <f t="shared" si="14"/>
        <v/>
      </c>
      <c r="Q385" s="159" t="str">
        <f>IF(ISBLANK(C385),"",SUMIFS($P$22:$P6183,$C$22:$C6183,C385)-SUMIFS('LISTA DE INVENTARIO'!$N$22:$N5910,'LISTA DE INVENTARIO'!$C$22:$C5910,C385))</f>
        <v/>
      </c>
      <c r="R385" s="160"/>
      <c r="S385" s="162" t="str">
        <f ca="1"/>
        <v/>
      </c>
      <c r="T385" s="182"/>
      <c r="U385" s="180"/>
    </row>
    <row r="386" spans="2:21" ht="20.149999999999999" customHeight="1">
      <c r="B386" s="125">
        <v>365</v>
      </c>
      <c r="C386" s="253"/>
      <c r="D386" s="253"/>
      <c r="E386" s="253"/>
      <c r="F386" s="253"/>
      <c r="G386" s="253"/>
      <c r="H386" s="253"/>
      <c r="I386" s="253"/>
      <c r="J386" s="156"/>
      <c r="K386" s="126"/>
      <c r="L386" s="126"/>
      <c r="M386" s="157" t="str">
        <f>IF(ISBLANK(C386),"",IF('LISTA DE INVENTARIO'!$Q$22:$Q5909='LISTA DE INVENTARIO'!$O$9,SUMIFS('LISTA DE INVENTARIO'!$K$22:$K5909,'LISTA DE INVENTARIO'!$C$22:$C5909,C386,'LISTA DE INVENTARIO'!$Q$22:$Q5909,'LISTA DE INVENTARIO'!$O$9)-SUMIFS($L$22:$L6181,$C$22:$C6181,C386),SUMIFS('LISTA DE INVENTARIO'!$K$22:$K5909,'LISTA DE INVENTARIO'!$C$22:$C5909,C386,'LISTA DE INVENTARIO'!$Q$22:$Q5909,'LISTA DE INVENTARIO'!$O$9)-SUMIFS($L$22:$L6181,$C$22:$C6181,C386)))</f>
        <v/>
      </c>
      <c r="N386" s="157" t="str">
        <f t="shared" si="13"/>
        <v/>
      </c>
      <c r="O386" s="163"/>
      <c r="P386" s="159" t="str">
        <f t="shared" si="14"/>
        <v/>
      </c>
      <c r="Q386" s="159" t="str">
        <f>IF(ISBLANK(C386),"",SUMIFS($P$22:$P6184,$C$22:$C6184,C386)-SUMIFS('LISTA DE INVENTARIO'!$N$22:$N5911,'LISTA DE INVENTARIO'!$C$22:$C5911,C386))</f>
        <v/>
      </c>
      <c r="R386" s="160"/>
      <c r="S386" s="162" t="str">
        <f ca="1"/>
        <v/>
      </c>
      <c r="T386" s="182"/>
      <c r="U386" s="180"/>
    </row>
    <row r="387" spans="2:21" ht="20.149999999999999" customHeight="1">
      <c r="B387" s="125">
        <v>366</v>
      </c>
      <c r="C387" s="253"/>
      <c r="D387" s="253"/>
      <c r="E387" s="253"/>
      <c r="F387" s="253"/>
      <c r="G387" s="253"/>
      <c r="H387" s="253"/>
      <c r="I387" s="253"/>
      <c r="J387" s="156"/>
      <c r="K387" s="126"/>
      <c r="L387" s="126"/>
      <c r="M387" s="157" t="str">
        <f>IF(ISBLANK(C387),"",IF('LISTA DE INVENTARIO'!$Q$22:$Q5910='LISTA DE INVENTARIO'!$O$9,SUMIFS('LISTA DE INVENTARIO'!$K$22:$K5910,'LISTA DE INVENTARIO'!$C$22:$C5910,C387,'LISTA DE INVENTARIO'!$Q$22:$Q5910,'LISTA DE INVENTARIO'!$O$9)-SUMIFS($L$22:$L6182,$C$22:$C6182,C387),SUMIFS('LISTA DE INVENTARIO'!$K$22:$K5910,'LISTA DE INVENTARIO'!$C$22:$C5910,C387,'LISTA DE INVENTARIO'!$Q$22:$Q5910,'LISTA DE INVENTARIO'!$O$9)-SUMIFS($L$22:$L6182,$C$22:$C6182,C387)))</f>
        <v/>
      </c>
      <c r="N387" s="157" t="str">
        <f t="shared" si="13"/>
        <v/>
      </c>
      <c r="O387" s="163"/>
      <c r="P387" s="159" t="str">
        <f t="shared" si="14"/>
        <v/>
      </c>
      <c r="Q387" s="159" t="str">
        <f>IF(ISBLANK(C387),"",SUMIFS($P$22:$P6185,$C$22:$C6185,C387)-SUMIFS('LISTA DE INVENTARIO'!$N$22:$N5912,'LISTA DE INVENTARIO'!$C$22:$C5912,C387))</f>
        <v/>
      </c>
      <c r="R387" s="160"/>
      <c r="S387" s="162" t="str">
        <f ca="1"/>
        <v/>
      </c>
      <c r="T387" s="182"/>
      <c r="U387" s="180"/>
    </row>
    <row r="388" spans="2:21" ht="20.149999999999999" customHeight="1">
      <c r="B388" s="125">
        <v>367</v>
      </c>
      <c r="C388" s="253"/>
      <c r="D388" s="253"/>
      <c r="E388" s="253"/>
      <c r="F388" s="253"/>
      <c r="G388" s="253"/>
      <c r="H388" s="253"/>
      <c r="I388" s="253"/>
      <c r="J388" s="156"/>
      <c r="K388" s="126"/>
      <c r="L388" s="126"/>
      <c r="M388" s="157" t="str">
        <f>IF(ISBLANK(C388),"",IF('LISTA DE INVENTARIO'!$Q$22:$Q5911='LISTA DE INVENTARIO'!$O$9,SUMIFS('LISTA DE INVENTARIO'!$K$22:$K5911,'LISTA DE INVENTARIO'!$C$22:$C5911,C388,'LISTA DE INVENTARIO'!$Q$22:$Q5911,'LISTA DE INVENTARIO'!$O$9)-SUMIFS($L$22:$L6183,$C$22:$C6183,C388),SUMIFS('LISTA DE INVENTARIO'!$K$22:$K5911,'LISTA DE INVENTARIO'!$C$22:$C5911,C388,'LISTA DE INVENTARIO'!$Q$22:$Q5911,'LISTA DE INVENTARIO'!$O$9)-SUMIFS($L$22:$L6183,$C$22:$C6183,C388)))</f>
        <v/>
      </c>
      <c r="N388" s="157" t="str">
        <f t="shared" si="13"/>
        <v/>
      </c>
      <c r="O388" s="163"/>
      <c r="P388" s="159" t="str">
        <f t="shared" si="14"/>
        <v/>
      </c>
      <c r="Q388" s="159" t="str">
        <f>IF(ISBLANK(C388),"",SUMIFS($P$22:$P6186,$C$22:$C6186,C388)-SUMIFS('LISTA DE INVENTARIO'!$N$22:$N5913,'LISTA DE INVENTARIO'!$C$22:$C5913,C388))</f>
        <v/>
      </c>
      <c r="R388" s="160"/>
      <c r="S388" s="162" t="str">
        <f ca="1"/>
        <v/>
      </c>
      <c r="T388" s="182"/>
      <c r="U388" s="180"/>
    </row>
    <row r="389" spans="2:21" ht="20.149999999999999" customHeight="1">
      <c r="B389" s="125">
        <v>368</v>
      </c>
      <c r="C389" s="253"/>
      <c r="D389" s="253"/>
      <c r="E389" s="253"/>
      <c r="F389" s="253"/>
      <c r="G389" s="253"/>
      <c r="H389" s="253"/>
      <c r="I389" s="253"/>
      <c r="J389" s="156"/>
      <c r="K389" s="126"/>
      <c r="L389" s="126"/>
      <c r="M389" s="157" t="str">
        <f>IF(ISBLANK(C389),"",IF('LISTA DE INVENTARIO'!$Q$22:$Q5912='LISTA DE INVENTARIO'!$O$9,SUMIFS('LISTA DE INVENTARIO'!$K$22:$K5912,'LISTA DE INVENTARIO'!$C$22:$C5912,C389,'LISTA DE INVENTARIO'!$Q$22:$Q5912,'LISTA DE INVENTARIO'!$O$9)-SUMIFS($L$22:$L6184,$C$22:$C6184,C389),SUMIFS('LISTA DE INVENTARIO'!$K$22:$K5912,'LISTA DE INVENTARIO'!$C$22:$C5912,C389,'LISTA DE INVENTARIO'!$Q$22:$Q5912,'LISTA DE INVENTARIO'!$O$9)-SUMIFS($L$22:$L6184,$C$22:$C6184,C389)))</f>
        <v/>
      </c>
      <c r="N389" s="157" t="str">
        <f t="shared" si="13"/>
        <v/>
      </c>
      <c r="O389" s="163"/>
      <c r="P389" s="159" t="str">
        <f t="shared" si="14"/>
        <v/>
      </c>
      <c r="Q389" s="159" t="str">
        <f>IF(ISBLANK(C389),"",SUMIFS($P$22:$P6187,$C$22:$C6187,C389)-SUMIFS('LISTA DE INVENTARIO'!$N$22:$N5914,'LISTA DE INVENTARIO'!$C$22:$C5914,C389))</f>
        <v/>
      </c>
      <c r="R389" s="160"/>
      <c r="S389" s="162" t="str">
        <f ca="1"/>
        <v/>
      </c>
      <c r="T389" s="182"/>
      <c r="U389" s="180"/>
    </row>
    <row r="390" spans="2:21" ht="20.149999999999999" customHeight="1">
      <c r="B390" s="125">
        <v>369</v>
      </c>
      <c r="C390" s="253"/>
      <c r="D390" s="253"/>
      <c r="E390" s="253"/>
      <c r="F390" s="253"/>
      <c r="G390" s="253"/>
      <c r="H390" s="253"/>
      <c r="I390" s="253"/>
      <c r="J390" s="156"/>
      <c r="K390" s="126"/>
      <c r="L390" s="126"/>
      <c r="M390" s="157" t="str">
        <f>IF(ISBLANK(C390),"",IF('LISTA DE INVENTARIO'!$Q$22:$Q5913='LISTA DE INVENTARIO'!$O$9,SUMIFS('LISTA DE INVENTARIO'!$K$22:$K5913,'LISTA DE INVENTARIO'!$C$22:$C5913,C390,'LISTA DE INVENTARIO'!$Q$22:$Q5913,'LISTA DE INVENTARIO'!$O$9)-SUMIFS($L$22:$L6185,$C$22:$C6185,C390),SUMIFS('LISTA DE INVENTARIO'!$K$22:$K5913,'LISTA DE INVENTARIO'!$C$22:$C5913,C390,'LISTA DE INVENTARIO'!$Q$22:$Q5913,'LISTA DE INVENTARIO'!$O$9)-SUMIFS($L$22:$L6185,$C$22:$C6185,C390)))</f>
        <v/>
      </c>
      <c r="N390" s="157" t="str">
        <f t="shared" si="13"/>
        <v/>
      </c>
      <c r="O390" s="163"/>
      <c r="P390" s="159" t="str">
        <f t="shared" si="14"/>
        <v/>
      </c>
      <c r="Q390" s="159" t="str">
        <f>IF(ISBLANK(C390),"",SUMIFS($P$22:$P6188,$C$22:$C6188,C390)-SUMIFS('LISTA DE INVENTARIO'!$N$22:$N5915,'LISTA DE INVENTARIO'!$C$22:$C5915,C390))</f>
        <v/>
      </c>
      <c r="R390" s="160"/>
      <c r="S390" s="162" t="str">
        <f ca="1"/>
        <v/>
      </c>
      <c r="T390" s="182"/>
      <c r="U390" s="180"/>
    </row>
    <row r="391" spans="2:21" ht="20.149999999999999" customHeight="1">
      <c r="B391" s="125">
        <v>370</v>
      </c>
      <c r="C391" s="253"/>
      <c r="D391" s="253"/>
      <c r="E391" s="253"/>
      <c r="F391" s="253"/>
      <c r="G391" s="253"/>
      <c r="H391" s="253"/>
      <c r="I391" s="253"/>
      <c r="J391" s="156"/>
      <c r="K391" s="126"/>
      <c r="L391" s="126"/>
      <c r="M391" s="157" t="str">
        <f>IF(ISBLANK(C391),"",IF('LISTA DE INVENTARIO'!$Q$22:$Q5914='LISTA DE INVENTARIO'!$O$9,SUMIFS('LISTA DE INVENTARIO'!$K$22:$K5914,'LISTA DE INVENTARIO'!$C$22:$C5914,C391,'LISTA DE INVENTARIO'!$Q$22:$Q5914,'LISTA DE INVENTARIO'!$O$9)-SUMIFS($L$22:$L6186,$C$22:$C6186,C391),SUMIFS('LISTA DE INVENTARIO'!$K$22:$K5914,'LISTA DE INVENTARIO'!$C$22:$C5914,C391,'LISTA DE INVENTARIO'!$Q$22:$Q5914,'LISTA DE INVENTARIO'!$O$9)-SUMIFS($L$22:$L6186,$C$22:$C6186,C391)))</f>
        <v/>
      </c>
      <c r="N391" s="157" t="str">
        <f t="shared" si="13"/>
        <v/>
      </c>
      <c r="O391" s="163"/>
      <c r="P391" s="159" t="str">
        <f t="shared" si="14"/>
        <v/>
      </c>
      <c r="Q391" s="159" t="str">
        <f>IF(ISBLANK(C391),"",SUMIFS($P$22:$P6189,$C$22:$C6189,C391)-SUMIFS('LISTA DE INVENTARIO'!$N$22:$N5916,'LISTA DE INVENTARIO'!$C$22:$C5916,C391))</f>
        <v/>
      </c>
      <c r="R391" s="160"/>
      <c r="S391" s="162" t="str">
        <f ca="1"/>
        <v/>
      </c>
      <c r="T391" s="182"/>
      <c r="U391" s="180"/>
    </row>
    <row r="392" spans="2:21" ht="20.149999999999999" customHeight="1">
      <c r="B392" s="125">
        <v>371</v>
      </c>
      <c r="C392" s="253"/>
      <c r="D392" s="253"/>
      <c r="E392" s="253"/>
      <c r="F392" s="253"/>
      <c r="G392" s="253"/>
      <c r="H392" s="253"/>
      <c r="I392" s="253"/>
      <c r="J392" s="156"/>
      <c r="K392" s="126"/>
      <c r="L392" s="126"/>
      <c r="M392" s="157" t="str">
        <f>IF(ISBLANK(C392),"",IF('LISTA DE INVENTARIO'!$Q$22:$Q5915='LISTA DE INVENTARIO'!$O$9,SUMIFS('LISTA DE INVENTARIO'!$K$22:$K5915,'LISTA DE INVENTARIO'!$C$22:$C5915,C392,'LISTA DE INVENTARIO'!$Q$22:$Q5915,'LISTA DE INVENTARIO'!$O$9)-SUMIFS($L$22:$L6187,$C$22:$C6187,C392),SUMIFS('LISTA DE INVENTARIO'!$K$22:$K5915,'LISTA DE INVENTARIO'!$C$22:$C5915,C392,'LISTA DE INVENTARIO'!$Q$22:$Q5915,'LISTA DE INVENTARIO'!$O$9)-SUMIFS($L$22:$L6187,$C$22:$C6187,C392)))</f>
        <v/>
      </c>
      <c r="N392" s="157" t="str">
        <f t="shared" si="13"/>
        <v/>
      </c>
      <c r="O392" s="163"/>
      <c r="P392" s="159" t="str">
        <f t="shared" si="14"/>
        <v/>
      </c>
      <c r="Q392" s="159" t="str">
        <f>IF(ISBLANK(C392),"",SUMIFS($P$22:$P6190,$C$22:$C6190,C392)-SUMIFS('LISTA DE INVENTARIO'!$N$22:$N5917,'LISTA DE INVENTARIO'!$C$22:$C5917,C392))</f>
        <v/>
      </c>
      <c r="R392" s="160"/>
      <c r="S392" s="162" t="str">
        <f ca="1"/>
        <v/>
      </c>
      <c r="T392" s="182"/>
      <c r="U392" s="180"/>
    </row>
    <row r="393" spans="2:21" ht="20.149999999999999" customHeight="1">
      <c r="B393" s="125">
        <v>372</v>
      </c>
      <c r="C393" s="253"/>
      <c r="D393" s="253"/>
      <c r="E393" s="253"/>
      <c r="F393" s="253"/>
      <c r="G393" s="253"/>
      <c r="H393" s="253"/>
      <c r="I393" s="253"/>
      <c r="J393" s="156"/>
      <c r="K393" s="126"/>
      <c r="L393" s="126"/>
      <c r="M393" s="157" t="str">
        <f>IF(ISBLANK(C393),"",IF('LISTA DE INVENTARIO'!$Q$22:$Q5916='LISTA DE INVENTARIO'!$O$9,SUMIFS('LISTA DE INVENTARIO'!$K$22:$K5916,'LISTA DE INVENTARIO'!$C$22:$C5916,C393,'LISTA DE INVENTARIO'!$Q$22:$Q5916,'LISTA DE INVENTARIO'!$O$9)-SUMIFS($L$22:$L6188,$C$22:$C6188,C393),SUMIFS('LISTA DE INVENTARIO'!$K$22:$K5916,'LISTA DE INVENTARIO'!$C$22:$C5916,C393,'LISTA DE INVENTARIO'!$Q$22:$Q5916,'LISTA DE INVENTARIO'!$O$9)-SUMIFS($L$22:$L6188,$C$22:$C6188,C393)))</f>
        <v/>
      </c>
      <c r="N393" s="157" t="str">
        <f t="shared" si="13"/>
        <v/>
      </c>
      <c r="O393" s="163"/>
      <c r="P393" s="159" t="str">
        <f t="shared" si="14"/>
        <v/>
      </c>
      <c r="Q393" s="159" t="str">
        <f>IF(ISBLANK(C393),"",SUMIFS($P$22:$P6191,$C$22:$C6191,C393)-SUMIFS('LISTA DE INVENTARIO'!$N$22:$N5918,'LISTA DE INVENTARIO'!$C$22:$C5918,C393))</f>
        <v/>
      </c>
      <c r="R393" s="160"/>
      <c r="S393" s="162" t="str">
        <f ca="1"/>
        <v/>
      </c>
      <c r="T393" s="182"/>
      <c r="U393" s="180"/>
    </row>
    <row r="394" spans="2:21" ht="20.149999999999999" customHeight="1">
      <c r="B394" s="125">
        <v>373</v>
      </c>
      <c r="C394" s="253"/>
      <c r="D394" s="253"/>
      <c r="E394" s="253"/>
      <c r="F394" s="253"/>
      <c r="G394" s="253"/>
      <c r="H394" s="253"/>
      <c r="I394" s="253"/>
      <c r="J394" s="156"/>
      <c r="K394" s="126"/>
      <c r="L394" s="126"/>
      <c r="M394" s="157" t="str">
        <f>IF(ISBLANK(C394),"",IF('LISTA DE INVENTARIO'!$Q$22:$Q5917='LISTA DE INVENTARIO'!$O$9,SUMIFS('LISTA DE INVENTARIO'!$K$22:$K5917,'LISTA DE INVENTARIO'!$C$22:$C5917,C394,'LISTA DE INVENTARIO'!$Q$22:$Q5917,'LISTA DE INVENTARIO'!$O$9)-SUMIFS($L$22:$L6189,$C$22:$C6189,C394),SUMIFS('LISTA DE INVENTARIO'!$K$22:$K5917,'LISTA DE INVENTARIO'!$C$22:$C5917,C394,'LISTA DE INVENTARIO'!$Q$22:$Q5917,'LISTA DE INVENTARIO'!$O$9)-SUMIFS($L$22:$L6189,$C$22:$C6189,C394)))</f>
        <v/>
      </c>
      <c r="N394" s="157" t="str">
        <f t="shared" si="13"/>
        <v/>
      </c>
      <c r="O394" s="163"/>
      <c r="P394" s="159" t="str">
        <f t="shared" si="14"/>
        <v/>
      </c>
      <c r="Q394" s="159" t="str">
        <f>IF(ISBLANK(C394),"",SUMIFS($P$22:$P6192,$C$22:$C6192,C394)-SUMIFS('LISTA DE INVENTARIO'!$N$22:$N5919,'LISTA DE INVENTARIO'!$C$22:$C5919,C394))</f>
        <v/>
      </c>
      <c r="R394" s="160"/>
      <c r="S394" s="162" t="str">
        <f ca="1"/>
        <v/>
      </c>
      <c r="T394" s="182"/>
      <c r="U394" s="180"/>
    </row>
    <row r="395" spans="2:21" ht="20.149999999999999" customHeight="1">
      <c r="B395" s="125">
        <v>374</v>
      </c>
      <c r="C395" s="253"/>
      <c r="D395" s="253"/>
      <c r="E395" s="253"/>
      <c r="F395" s="253"/>
      <c r="G395" s="253"/>
      <c r="H395" s="253"/>
      <c r="I395" s="253"/>
      <c r="J395" s="156"/>
      <c r="K395" s="126"/>
      <c r="L395" s="126"/>
      <c r="M395" s="157" t="str">
        <f>IF(ISBLANK(C395),"",IF('LISTA DE INVENTARIO'!$Q$22:$Q5918='LISTA DE INVENTARIO'!$O$9,SUMIFS('LISTA DE INVENTARIO'!$K$22:$K5918,'LISTA DE INVENTARIO'!$C$22:$C5918,C395,'LISTA DE INVENTARIO'!$Q$22:$Q5918,'LISTA DE INVENTARIO'!$O$9)-SUMIFS($L$22:$L6190,$C$22:$C6190,C395),SUMIFS('LISTA DE INVENTARIO'!$K$22:$K5918,'LISTA DE INVENTARIO'!$C$22:$C5918,C395,'LISTA DE INVENTARIO'!$Q$22:$Q5918,'LISTA DE INVENTARIO'!$O$9)-SUMIFS($L$22:$L6190,$C$22:$C6190,C395)))</f>
        <v/>
      </c>
      <c r="N395" s="157" t="str">
        <f t="shared" si="13"/>
        <v/>
      </c>
      <c r="O395" s="163"/>
      <c r="P395" s="159" t="str">
        <f t="shared" si="14"/>
        <v/>
      </c>
      <c r="Q395" s="159" t="str">
        <f>IF(ISBLANK(C395),"",SUMIFS($P$22:$P6193,$C$22:$C6193,C395)-SUMIFS('LISTA DE INVENTARIO'!$N$22:$N5920,'LISTA DE INVENTARIO'!$C$22:$C5920,C395))</f>
        <v/>
      </c>
      <c r="R395" s="160"/>
      <c r="S395" s="162" t="str">
        <f ca="1"/>
        <v/>
      </c>
      <c r="T395" s="182"/>
      <c r="U395" s="180"/>
    </row>
    <row r="396" spans="2:21" ht="20.149999999999999" customHeight="1">
      <c r="B396" s="125">
        <v>375</v>
      </c>
      <c r="C396" s="253"/>
      <c r="D396" s="253"/>
      <c r="E396" s="253"/>
      <c r="F396" s="253"/>
      <c r="G396" s="253"/>
      <c r="H396" s="253"/>
      <c r="I396" s="253"/>
      <c r="J396" s="156"/>
      <c r="K396" s="126"/>
      <c r="L396" s="126"/>
      <c r="M396" s="157" t="str">
        <f>IF(ISBLANK(C396),"",IF('LISTA DE INVENTARIO'!$Q$22:$Q5919='LISTA DE INVENTARIO'!$O$9,SUMIFS('LISTA DE INVENTARIO'!$K$22:$K5919,'LISTA DE INVENTARIO'!$C$22:$C5919,C396,'LISTA DE INVENTARIO'!$Q$22:$Q5919,'LISTA DE INVENTARIO'!$O$9)-SUMIFS($L$22:$L6191,$C$22:$C6191,C396),SUMIFS('LISTA DE INVENTARIO'!$K$22:$K5919,'LISTA DE INVENTARIO'!$C$22:$C5919,C396,'LISTA DE INVENTARIO'!$Q$22:$Q5919,'LISTA DE INVENTARIO'!$O$9)-SUMIFS($L$22:$L6191,$C$22:$C6191,C396)))</f>
        <v/>
      </c>
      <c r="N396" s="157" t="str">
        <f t="shared" si="13"/>
        <v/>
      </c>
      <c r="O396" s="163"/>
      <c r="P396" s="159" t="str">
        <f t="shared" si="14"/>
        <v/>
      </c>
      <c r="Q396" s="159" t="str">
        <f>IF(ISBLANK(C396),"",SUMIFS($P$22:$P6194,$C$22:$C6194,C396)-SUMIFS('LISTA DE INVENTARIO'!$N$22:$N5921,'LISTA DE INVENTARIO'!$C$22:$C5921,C396))</f>
        <v/>
      </c>
      <c r="R396" s="160"/>
      <c r="S396" s="162" t="str">
        <f ca="1"/>
        <v/>
      </c>
      <c r="T396" s="182"/>
      <c r="U396" s="180"/>
    </row>
    <row r="397" spans="2:21" ht="20.149999999999999" customHeight="1">
      <c r="B397" s="125">
        <v>376</v>
      </c>
      <c r="C397" s="253"/>
      <c r="D397" s="253"/>
      <c r="E397" s="253"/>
      <c r="F397" s="253"/>
      <c r="G397" s="253"/>
      <c r="H397" s="253"/>
      <c r="I397" s="253"/>
      <c r="J397" s="156"/>
      <c r="K397" s="126"/>
      <c r="L397" s="126"/>
      <c r="M397" s="157" t="str">
        <f>IF(ISBLANK(C397),"",IF('LISTA DE INVENTARIO'!$Q$22:$Q5920='LISTA DE INVENTARIO'!$O$9,SUMIFS('LISTA DE INVENTARIO'!$K$22:$K5920,'LISTA DE INVENTARIO'!$C$22:$C5920,C397,'LISTA DE INVENTARIO'!$Q$22:$Q5920,'LISTA DE INVENTARIO'!$O$9)-SUMIFS($L$22:$L6192,$C$22:$C6192,C397),SUMIFS('LISTA DE INVENTARIO'!$K$22:$K5920,'LISTA DE INVENTARIO'!$C$22:$C5920,C397,'LISTA DE INVENTARIO'!$Q$22:$Q5920,'LISTA DE INVENTARIO'!$O$9)-SUMIFS($L$22:$L6192,$C$22:$C6192,C397)))</f>
        <v/>
      </c>
      <c r="N397" s="157" t="str">
        <f t="shared" si="13"/>
        <v/>
      </c>
      <c r="O397" s="163"/>
      <c r="P397" s="159" t="str">
        <f t="shared" si="14"/>
        <v/>
      </c>
      <c r="Q397" s="159" t="str">
        <f>IF(ISBLANK(C397),"",SUMIFS($P$22:$P6195,$C$22:$C6195,C397)-SUMIFS('LISTA DE INVENTARIO'!$N$22:$N5922,'LISTA DE INVENTARIO'!$C$22:$C5922,C397))</f>
        <v/>
      </c>
      <c r="R397" s="160"/>
      <c r="S397" s="162" t="str">
        <f ca="1"/>
        <v/>
      </c>
      <c r="T397" s="182"/>
      <c r="U397" s="180"/>
    </row>
    <row r="398" spans="2:21" ht="20.149999999999999" customHeight="1">
      <c r="B398" s="125">
        <v>377</v>
      </c>
      <c r="C398" s="253"/>
      <c r="D398" s="253"/>
      <c r="E398" s="253"/>
      <c r="F398" s="253"/>
      <c r="G398" s="253"/>
      <c r="H398" s="253"/>
      <c r="I398" s="253"/>
      <c r="J398" s="156"/>
      <c r="K398" s="126"/>
      <c r="L398" s="126"/>
      <c r="M398" s="157" t="str">
        <f>IF(ISBLANK(C398),"",IF('LISTA DE INVENTARIO'!$Q$22:$Q5921='LISTA DE INVENTARIO'!$O$9,SUMIFS('LISTA DE INVENTARIO'!$K$22:$K5921,'LISTA DE INVENTARIO'!$C$22:$C5921,C398,'LISTA DE INVENTARIO'!$Q$22:$Q5921,'LISTA DE INVENTARIO'!$O$9)-SUMIFS($L$22:$L6193,$C$22:$C6193,C398),SUMIFS('LISTA DE INVENTARIO'!$K$22:$K5921,'LISTA DE INVENTARIO'!$C$22:$C5921,C398,'LISTA DE INVENTARIO'!$Q$22:$Q5921,'LISTA DE INVENTARIO'!$O$9)-SUMIFS($L$22:$L6193,$C$22:$C6193,C398)))</f>
        <v/>
      </c>
      <c r="N398" s="157" t="str">
        <f t="shared" si="13"/>
        <v/>
      </c>
      <c r="O398" s="163"/>
      <c r="P398" s="159" t="str">
        <f t="shared" si="14"/>
        <v/>
      </c>
      <c r="Q398" s="159" t="str">
        <f>IF(ISBLANK(C398),"",SUMIFS($P$22:$P6196,$C$22:$C6196,C398)-SUMIFS('LISTA DE INVENTARIO'!$N$22:$N5923,'LISTA DE INVENTARIO'!$C$22:$C5923,C398))</f>
        <v/>
      </c>
      <c r="R398" s="160"/>
      <c r="S398" s="162" t="str">
        <f ca="1"/>
        <v/>
      </c>
      <c r="T398" s="182"/>
      <c r="U398" s="180"/>
    </row>
    <row r="399" spans="2:21" ht="20.149999999999999" customHeight="1">
      <c r="B399" s="125">
        <v>378</v>
      </c>
      <c r="C399" s="253"/>
      <c r="D399" s="253"/>
      <c r="E399" s="253"/>
      <c r="F399" s="253"/>
      <c r="G399" s="253"/>
      <c r="H399" s="253"/>
      <c r="I399" s="253"/>
      <c r="J399" s="156"/>
      <c r="K399" s="126"/>
      <c r="L399" s="126"/>
      <c r="M399" s="157" t="str">
        <f>IF(ISBLANK(C399),"",IF('LISTA DE INVENTARIO'!$Q$22:$Q5922='LISTA DE INVENTARIO'!$O$9,SUMIFS('LISTA DE INVENTARIO'!$K$22:$K5922,'LISTA DE INVENTARIO'!$C$22:$C5922,C399,'LISTA DE INVENTARIO'!$Q$22:$Q5922,'LISTA DE INVENTARIO'!$O$9)-SUMIFS($L$22:$L6194,$C$22:$C6194,C399),SUMIFS('LISTA DE INVENTARIO'!$K$22:$K5922,'LISTA DE INVENTARIO'!$C$22:$C5922,C399,'LISTA DE INVENTARIO'!$Q$22:$Q5922,'LISTA DE INVENTARIO'!$O$9)-SUMIFS($L$22:$L6194,$C$22:$C6194,C399)))</f>
        <v/>
      </c>
      <c r="N399" s="157" t="str">
        <f t="shared" si="13"/>
        <v/>
      </c>
      <c r="O399" s="163"/>
      <c r="P399" s="159" t="str">
        <f t="shared" si="14"/>
        <v/>
      </c>
      <c r="Q399" s="159" t="str">
        <f>IF(ISBLANK(C399),"",SUMIFS($P$22:$P6197,$C$22:$C6197,C399)-SUMIFS('LISTA DE INVENTARIO'!$N$22:$N5924,'LISTA DE INVENTARIO'!$C$22:$C5924,C399))</f>
        <v/>
      </c>
      <c r="R399" s="160"/>
      <c r="S399" s="162" t="str">
        <f ca="1"/>
        <v/>
      </c>
      <c r="T399" s="182"/>
      <c r="U399" s="180"/>
    </row>
    <row r="400" spans="2:21" ht="20.149999999999999" customHeight="1">
      <c r="B400" s="125">
        <v>379</v>
      </c>
      <c r="C400" s="253"/>
      <c r="D400" s="253"/>
      <c r="E400" s="253"/>
      <c r="F400" s="253"/>
      <c r="G400" s="253"/>
      <c r="H400" s="253"/>
      <c r="I400" s="253"/>
      <c r="J400" s="156"/>
      <c r="K400" s="126"/>
      <c r="L400" s="126"/>
      <c r="M400" s="157" t="str">
        <f>IF(ISBLANK(C400),"",IF('LISTA DE INVENTARIO'!$Q$22:$Q5923='LISTA DE INVENTARIO'!$O$9,SUMIFS('LISTA DE INVENTARIO'!$K$22:$K5923,'LISTA DE INVENTARIO'!$C$22:$C5923,C400,'LISTA DE INVENTARIO'!$Q$22:$Q5923,'LISTA DE INVENTARIO'!$O$9)-SUMIFS($L$22:$L6195,$C$22:$C6195,C400),SUMIFS('LISTA DE INVENTARIO'!$K$22:$K5923,'LISTA DE INVENTARIO'!$C$22:$C5923,C400,'LISTA DE INVENTARIO'!$Q$22:$Q5923,'LISTA DE INVENTARIO'!$O$9)-SUMIFS($L$22:$L6195,$C$22:$C6195,C400)))</f>
        <v/>
      </c>
      <c r="N400" s="157" t="str">
        <f t="shared" si="13"/>
        <v/>
      </c>
      <c r="O400" s="163"/>
      <c r="P400" s="159" t="str">
        <f t="shared" si="14"/>
        <v/>
      </c>
      <c r="Q400" s="159" t="str">
        <f>IF(ISBLANK(C400),"",SUMIFS($P$22:$P6198,$C$22:$C6198,C400)-SUMIFS('LISTA DE INVENTARIO'!$N$22:$N5925,'LISTA DE INVENTARIO'!$C$22:$C5925,C400))</f>
        <v/>
      </c>
      <c r="R400" s="160"/>
      <c r="S400" s="162" t="str">
        <f ca="1"/>
        <v/>
      </c>
      <c r="T400" s="182"/>
      <c r="U400" s="180"/>
    </row>
    <row r="401" spans="2:21" ht="20.149999999999999" customHeight="1">
      <c r="B401" s="125">
        <v>380</v>
      </c>
      <c r="C401" s="253"/>
      <c r="D401" s="253"/>
      <c r="E401" s="253"/>
      <c r="F401" s="253"/>
      <c r="G401" s="253"/>
      <c r="H401" s="253"/>
      <c r="I401" s="253"/>
      <c r="J401" s="156"/>
      <c r="K401" s="126"/>
      <c r="L401" s="126"/>
      <c r="M401" s="157" t="str">
        <f>IF(ISBLANK(C401),"",IF('LISTA DE INVENTARIO'!$Q$22:$Q5924='LISTA DE INVENTARIO'!$O$9,SUMIFS('LISTA DE INVENTARIO'!$K$22:$K5924,'LISTA DE INVENTARIO'!$C$22:$C5924,C401,'LISTA DE INVENTARIO'!$Q$22:$Q5924,'LISTA DE INVENTARIO'!$O$9)-SUMIFS($L$22:$L6196,$C$22:$C6196,C401),SUMIFS('LISTA DE INVENTARIO'!$K$22:$K5924,'LISTA DE INVENTARIO'!$C$22:$C5924,C401,'LISTA DE INVENTARIO'!$Q$22:$Q5924,'LISTA DE INVENTARIO'!$O$9)-SUMIFS($L$22:$L6196,$C$22:$C6196,C401)))</f>
        <v/>
      </c>
      <c r="N401" s="157" t="str">
        <f t="shared" si="13"/>
        <v/>
      </c>
      <c r="O401" s="163"/>
      <c r="P401" s="159" t="str">
        <f t="shared" si="14"/>
        <v/>
      </c>
      <c r="Q401" s="159" t="str">
        <f>IF(ISBLANK(C401),"",SUMIFS($P$22:$P6199,$C$22:$C6199,C401)-SUMIFS('LISTA DE INVENTARIO'!$N$22:$N5926,'LISTA DE INVENTARIO'!$C$22:$C5926,C401))</f>
        <v/>
      </c>
      <c r="R401" s="160"/>
      <c r="S401" s="162" t="str">
        <f ca="1"/>
        <v/>
      </c>
      <c r="T401" s="182"/>
      <c r="U401" s="180"/>
    </row>
    <row r="402" spans="2:21" ht="20.149999999999999" customHeight="1">
      <c r="B402" s="125">
        <v>381</v>
      </c>
      <c r="C402" s="253"/>
      <c r="D402" s="253"/>
      <c r="E402" s="253"/>
      <c r="F402" s="253"/>
      <c r="G402" s="253"/>
      <c r="H402" s="253"/>
      <c r="I402" s="253"/>
      <c r="J402" s="156"/>
      <c r="K402" s="126"/>
      <c r="L402" s="126"/>
      <c r="M402" s="157" t="str">
        <f>IF(ISBLANK(C402),"",IF('LISTA DE INVENTARIO'!$Q$22:$Q5925='LISTA DE INVENTARIO'!$O$9,SUMIFS('LISTA DE INVENTARIO'!$K$22:$K5925,'LISTA DE INVENTARIO'!$C$22:$C5925,C402,'LISTA DE INVENTARIO'!$Q$22:$Q5925,'LISTA DE INVENTARIO'!$O$9)-SUMIFS($L$22:$L6197,$C$22:$C6197,C402),SUMIFS('LISTA DE INVENTARIO'!$K$22:$K5925,'LISTA DE INVENTARIO'!$C$22:$C5925,C402,'LISTA DE INVENTARIO'!$Q$22:$Q5925,'LISTA DE INVENTARIO'!$O$9)-SUMIFS($L$22:$L6197,$C$22:$C6197,C402)))</f>
        <v/>
      </c>
      <c r="N402" s="157" t="str">
        <f t="shared" si="13"/>
        <v/>
      </c>
      <c r="O402" s="163"/>
      <c r="P402" s="159" t="str">
        <f t="shared" si="14"/>
        <v/>
      </c>
      <c r="Q402" s="159" t="str">
        <f>IF(ISBLANK(C402),"",SUMIFS($P$22:$P6200,$C$22:$C6200,C402)-SUMIFS('LISTA DE INVENTARIO'!$N$22:$N5927,'LISTA DE INVENTARIO'!$C$22:$C5927,C402))</f>
        <v/>
      </c>
      <c r="R402" s="160"/>
      <c r="S402" s="162" t="str">
        <f ca="1"/>
        <v/>
      </c>
      <c r="T402" s="182"/>
      <c r="U402" s="180"/>
    </row>
    <row r="403" spans="2:21" ht="20.149999999999999" customHeight="1">
      <c r="B403" s="125">
        <v>382</v>
      </c>
      <c r="C403" s="253"/>
      <c r="D403" s="253"/>
      <c r="E403" s="253"/>
      <c r="F403" s="253"/>
      <c r="G403" s="253"/>
      <c r="H403" s="253"/>
      <c r="I403" s="253"/>
      <c r="J403" s="156"/>
      <c r="K403" s="126"/>
      <c r="L403" s="126"/>
      <c r="M403" s="157" t="str">
        <f>IF(ISBLANK(C403),"",IF('LISTA DE INVENTARIO'!$Q$22:$Q5926='LISTA DE INVENTARIO'!$O$9,SUMIFS('LISTA DE INVENTARIO'!$K$22:$K5926,'LISTA DE INVENTARIO'!$C$22:$C5926,C403,'LISTA DE INVENTARIO'!$Q$22:$Q5926,'LISTA DE INVENTARIO'!$O$9)-SUMIFS($L$22:$L6198,$C$22:$C6198,C403),SUMIFS('LISTA DE INVENTARIO'!$K$22:$K5926,'LISTA DE INVENTARIO'!$C$22:$C5926,C403,'LISTA DE INVENTARIO'!$Q$22:$Q5926,'LISTA DE INVENTARIO'!$O$9)-SUMIFS($L$22:$L6198,$C$22:$C6198,C403)))</f>
        <v/>
      </c>
      <c r="N403" s="157" t="str">
        <f t="shared" si="13"/>
        <v/>
      </c>
      <c r="O403" s="163"/>
      <c r="P403" s="159" t="str">
        <f t="shared" si="14"/>
        <v/>
      </c>
      <c r="Q403" s="159" t="str">
        <f>IF(ISBLANK(C403),"",SUMIFS($P$22:$P6201,$C$22:$C6201,C403)-SUMIFS('LISTA DE INVENTARIO'!$N$22:$N5928,'LISTA DE INVENTARIO'!$C$22:$C5928,C403))</f>
        <v/>
      </c>
      <c r="R403" s="160"/>
      <c r="S403" s="162" t="str">
        <f ca="1"/>
        <v/>
      </c>
      <c r="T403" s="182"/>
      <c r="U403" s="180"/>
    </row>
    <row r="404" spans="2:21" ht="20.149999999999999" customHeight="1">
      <c r="B404" s="125">
        <v>383</v>
      </c>
      <c r="C404" s="253"/>
      <c r="D404" s="253"/>
      <c r="E404" s="253"/>
      <c r="F404" s="253"/>
      <c r="G404" s="253"/>
      <c r="H404" s="253"/>
      <c r="I404" s="253"/>
      <c r="J404" s="156"/>
      <c r="K404" s="126"/>
      <c r="L404" s="126"/>
      <c r="M404" s="157" t="str">
        <f>IF(ISBLANK(C404),"",IF('LISTA DE INVENTARIO'!$Q$22:$Q5927='LISTA DE INVENTARIO'!$O$9,SUMIFS('LISTA DE INVENTARIO'!$K$22:$K5927,'LISTA DE INVENTARIO'!$C$22:$C5927,C404,'LISTA DE INVENTARIO'!$Q$22:$Q5927,'LISTA DE INVENTARIO'!$O$9)-SUMIFS($L$22:$L6199,$C$22:$C6199,C404),SUMIFS('LISTA DE INVENTARIO'!$K$22:$K5927,'LISTA DE INVENTARIO'!$C$22:$C5927,C404,'LISTA DE INVENTARIO'!$Q$22:$Q5927,'LISTA DE INVENTARIO'!$O$9)-SUMIFS($L$22:$L6199,$C$22:$C6199,C404)))</f>
        <v/>
      </c>
      <c r="N404" s="157" t="str">
        <f t="shared" si="13"/>
        <v/>
      </c>
      <c r="O404" s="163"/>
      <c r="P404" s="159" t="str">
        <f t="shared" si="14"/>
        <v/>
      </c>
      <c r="Q404" s="159" t="str">
        <f>IF(ISBLANK(C404),"",SUMIFS($P$22:$P6202,$C$22:$C6202,C404)-SUMIFS('LISTA DE INVENTARIO'!$N$22:$N5929,'LISTA DE INVENTARIO'!$C$22:$C5929,C404))</f>
        <v/>
      </c>
      <c r="R404" s="160"/>
      <c r="S404" s="162" t="str">
        <f ca="1"/>
        <v/>
      </c>
      <c r="T404" s="182"/>
      <c r="U404" s="180"/>
    </row>
    <row r="405" spans="2:21" ht="20.149999999999999" customHeight="1">
      <c r="B405" s="125">
        <v>384</v>
      </c>
      <c r="C405" s="253"/>
      <c r="D405" s="253"/>
      <c r="E405" s="253"/>
      <c r="F405" s="253"/>
      <c r="G405" s="253"/>
      <c r="H405" s="253"/>
      <c r="I405" s="253"/>
      <c r="J405" s="156"/>
      <c r="K405" s="126"/>
      <c r="L405" s="126"/>
      <c r="M405" s="157" t="str">
        <f>IF(ISBLANK(C405),"",IF('LISTA DE INVENTARIO'!$Q$22:$Q5928='LISTA DE INVENTARIO'!$O$9,SUMIFS('LISTA DE INVENTARIO'!$K$22:$K5928,'LISTA DE INVENTARIO'!$C$22:$C5928,C405,'LISTA DE INVENTARIO'!$Q$22:$Q5928,'LISTA DE INVENTARIO'!$O$9)-SUMIFS($L$22:$L6200,$C$22:$C6200,C405),SUMIFS('LISTA DE INVENTARIO'!$K$22:$K5928,'LISTA DE INVENTARIO'!$C$22:$C5928,C405,'LISTA DE INVENTARIO'!$Q$22:$Q5928,'LISTA DE INVENTARIO'!$O$9)-SUMIFS($L$22:$L6200,$C$22:$C6200,C405)))</f>
        <v/>
      </c>
      <c r="N405" s="157" t="str">
        <f t="shared" si="13"/>
        <v/>
      </c>
      <c r="O405" s="163"/>
      <c r="P405" s="159" t="str">
        <f t="shared" si="14"/>
        <v/>
      </c>
      <c r="Q405" s="159" t="str">
        <f>IF(ISBLANK(C405),"",SUMIFS($P$22:$P6203,$C$22:$C6203,C405)-SUMIFS('LISTA DE INVENTARIO'!$N$22:$N5930,'LISTA DE INVENTARIO'!$C$22:$C5930,C405))</f>
        <v/>
      </c>
      <c r="R405" s="160"/>
      <c r="S405" s="162" t="str">
        <f ca="1"/>
        <v/>
      </c>
      <c r="T405" s="182"/>
      <c r="U405" s="180"/>
    </row>
    <row r="406" spans="2:21" ht="20.149999999999999" customHeight="1">
      <c r="B406" s="125">
        <v>385</v>
      </c>
      <c r="C406" s="253"/>
      <c r="D406" s="253"/>
      <c r="E406" s="253"/>
      <c r="F406" s="253"/>
      <c r="G406" s="253"/>
      <c r="H406" s="253"/>
      <c r="I406" s="253"/>
      <c r="J406" s="156"/>
      <c r="K406" s="126"/>
      <c r="L406" s="126"/>
      <c r="M406" s="157" t="str">
        <f>IF(ISBLANK(C406),"",IF('LISTA DE INVENTARIO'!$Q$22:$Q5929='LISTA DE INVENTARIO'!$O$9,SUMIFS('LISTA DE INVENTARIO'!$K$22:$K5929,'LISTA DE INVENTARIO'!$C$22:$C5929,C406,'LISTA DE INVENTARIO'!$Q$22:$Q5929,'LISTA DE INVENTARIO'!$O$9)-SUMIFS($L$22:$L6201,$C$22:$C6201,C406),SUMIFS('LISTA DE INVENTARIO'!$K$22:$K5929,'LISTA DE INVENTARIO'!$C$22:$C5929,C406,'LISTA DE INVENTARIO'!$Q$22:$Q5929,'LISTA DE INVENTARIO'!$O$9)-SUMIFS($L$22:$L6201,$C$22:$C6201,C406)))</f>
        <v/>
      </c>
      <c r="N406" s="157" t="str">
        <f t="shared" si="13"/>
        <v/>
      </c>
      <c r="O406" s="163"/>
      <c r="P406" s="159" t="str">
        <f t="shared" si="14"/>
        <v/>
      </c>
      <c r="Q406" s="159" t="str">
        <f>IF(ISBLANK(C406),"",SUMIFS($P$22:$P6204,$C$22:$C6204,C406)-SUMIFS('LISTA DE INVENTARIO'!$N$22:$N5931,'LISTA DE INVENTARIO'!$C$22:$C5931,C406))</f>
        <v/>
      </c>
      <c r="R406" s="160"/>
      <c r="S406" s="162" t="str">
        <f ca="1"/>
        <v/>
      </c>
      <c r="T406" s="182"/>
      <c r="U406" s="180"/>
    </row>
    <row r="407" spans="2:21" ht="20.149999999999999" customHeight="1">
      <c r="B407" s="125">
        <v>386</v>
      </c>
      <c r="C407" s="253"/>
      <c r="D407" s="253"/>
      <c r="E407" s="253"/>
      <c r="F407" s="253"/>
      <c r="G407" s="253"/>
      <c r="H407" s="253"/>
      <c r="I407" s="253"/>
      <c r="J407" s="156"/>
      <c r="K407" s="126"/>
      <c r="L407" s="126"/>
      <c r="M407" s="157" t="str">
        <f>IF(ISBLANK(C407),"",IF('LISTA DE INVENTARIO'!$Q$22:$Q5930='LISTA DE INVENTARIO'!$O$9,SUMIFS('LISTA DE INVENTARIO'!$K$22:$K5930,'LISTA DE INVENTARIO'!$C$22:$C5930,C407,'LISTA DE INVENTARIO'!$Q$22:$Q5930,'LISTA DE INVENTARIO'!$O$9)-SUMIFS($L$22:$L6202,$C$22:$C6202,C407),SUMIFS('LISTA DE INVENTARIO'!$K$22:$K5930,'LISTA DE INVENTARIO'!$C$22:$C5930,C407,'LISTA DE INVENTARIO'!$Q$22:$Q5930,'LISTA DE INVENTARIO'!$O$9)-SUMIFS($L$22:$L6202,$C$22:$C6202,C407)))</f>
        <v/>
      </c>
      <c r="N407" s="157" t="str">
        <f t="shared" si="13"/>
        <v/>
      </c>
      <c r="O407" s="163"/>
      <c r="P407" s="159" t="str">
        <f t="shared" si="14"/>
        <v/>
      </c>
      <c r="Q407" s="159" t="str">
        <f>IF(ISBLANK(C407),"",SUMIFS($P$22:$P6205,$C$22:$C6205,C407)-SUMIFS('LISTA DE INVENTARIO'!$N$22:$N5932,'LISTA DE INVENTARIO'!$C$22:$C5932,C407))</f>
        <v/>
      </c>
      <c r="R407" s="160"/>
      <c r="S407" s="162" t="str">
        <f ca="1"/>
        <v/>
      </c>
      <c r="T407" s="182"/>
      <c r="U407" s="180"/>
    </row>
    <row r="408" spans="2:21" ht="20.149999999999999" customHeight="1">
      <c r="B408" s="125">
        <v>387</v>
      </c>
      <c r="C408" s="253"/>
      <c r="D408" s="253"/>
      <c r="E408" s="253"/>
      <c r="F408" s="253"/>
      <c r="G408" s="253"/>
      <c r="H408" s="253"/>
      <c r="I408" s="253"/>
      <c r="J408" s="156"/>
      <c r="K408" s="126"/>
      <c r="L408" s="126"/>
      <c r="M408" s="157" t="str">
        <f>IF(ISBLANK(C408),"",IF('LISTA DE INVENTARIO'!$Q$22:$Q5931='LISTA DE INVENTARIO'!$O$9,SUMIFS('LISTA DE INVENTARIO'!$K$22:$K5931,'LISTA DE INVENTARIO'!$C$22:$C5931,C408,'LISTA DE INVENTARIO'!$Q$22:$Q5931,'LISTA DE INVENTARIO'!$O$9)-SUMIFS($L$22:$L6203,$C$22:$C6203,C408),SUMIFS('LISTA DE INVENTARIO'!$K$22:$K5931,'LISTA DE INVENTARIO'!$C$22:$C5931,C408,'LISTA DE INVENTARIO'!$Q$22:$Q5931,'LISTA DE INVENTARIO'!$O$9)-SUMIFS($L$22:$L6203,$C$22:$C6203,C408)))</f>
        <v/>
      </c>
      <c r="N408" s="157" t="str">
        <f t="shared" si="13"/>
        <v/>
      </c>
      <c r="O408" s="163"/>
      <c r="P408" s="159" t="str">
        <f t="shared" si="14"/>
        <v/>
      </c>
      <c r="Q408" s="159" t="str">
        <f>IF(ISBLANK(C408),"",SUMIFS($P$22:$P6206,$C$22:$C6206,C408)-SUMIFS('LISTA DE INVENTARIO'!$N$22:$N5933,'LISTA DE INVENTARIO'!$C$22:$C5933,C408))</f>
        <v/>
      </c>
      <c r="R408" s="160"/>
      <c r="S408" s="162" t="str">
        <f ca="1"/>
        <v/>
      </c>
      <c r="T408" s="182"/>
      <c r="U408" s="180"/>
    </row>
    <row r="409" spans="2:21" ht="20.149999999999999" customHeight="1">
      <c r="B409" s="125">
        <v>388</v>
      </c>
      <c r="C409" s="253"/>
      <c r="D409" s="253"/>
      <c r="E409" s="253"/>
      <c r="F409" s="253"/>
      <c r="G409" s="253"/>
      <c r="H409" s="253"/>
      <c r="I409" s="253"/>
      <c r="J409" s="156"/>
      <c r="K409" s="126"/>
      <c r="L409" s="126"/>
      <c r="M409" s="157" t="str">
        <f>IF(ISBLANK(C409),"",IF('LISTA DE INVENTARIO'!$Q$22:$Q5932='LISTA DE INVENTARIO'!$O$9,SUMIFS('LISTA DE INVENTARIO'!$K$22:$K5932,'LISTA DE INVENTARIO'!$C$22:$C5932,C409,'LISTA DE INVENTARIO'!$Q$22:$Q5932,'LISTA DE INVENTARIO'!$O$9)-SUMIFS($L$22:$L6204,$C$22:$C6204,C409),SUMIFS('LISTA DE INVENTARIO'!$K$22:$K5932,'LISTA DE INVENTARIO'!$C$22:$C5932,C409,'LISTA DE INVENTARIO'!$Q$22:$Q5932,'LISTA DE INVENTARIO'!$O$9)-SUMIFS($L$22:$L6204,$C$22:$C6204,C409)))</f>
        <v/>
      </c>
      <c r="N409" s="157" t="str">
        <f t="shared" si="13"/>
        <v/>
      </c>
      <c r="O409" s="163"/>
      <c r="P409" s="159" t="str">
        <f t="shared" si="14"/>
        <v/>
      </c>
      <c r="Q409" s="159" t="str">
        <f>IF(ISBLANK(C409),"",SUMIFS($P$22:$P6207,$C$22:$C6207,C409)-SUMIFS('LISTA DE INVENTARIO'!$N$22:$N5934,'LISTA DE INVENTARIO'!$C$22:$C5934,C409))</f>
        <v/>
      </c>
      <c r="R409" s="160"/>
      <c r="S409" s="162" t="str">
        <f ca="1"/>
        <v/>
      </c>
      <c r="T409" s="182"/>
      <c r="U409" s="180"/>
    </row>
    <row r="410" spans="2:21" ht="20.149999999999999" customHeight="1">
      <c r="B410" s="125">
        <v>389</v>
      </c>
      <c r="C410" s="253"/>
      <c r="D410" s="253"/>
      <c r="E410" s="253"/>
      <c r="F410" s="253"/>
      <c r="G410" s="253"/>
      <c r="H410" s="253"/>
      <c r="I410" s="253"/>
      <c r="J410" s="156"/>
      <c r="K410" s="126"/>
      <c r="L410" s="126"/>
      <c r="M410" s="157" t="str">
        <f>IF(ISBLANK(C410),"",IF('LISTA DE INVENTARIO'!$Q$22:$Q5933='LISTA DE INVENTARIO'!$O$9,SUMIFS('LISTA DE INVENTARIO'!$K$22:$K5933,'LISTA DE INVENTARIO'!$C$22:$C5933,C410,'LISTA DE INVENTARIO'!$Q$22:$Q5933,'LISTA DE INVENTARIO'!$O$9)-SUMIFS($L$22:$L6205,$C$22:$C6205,C410),SUMIFS('LISTA DE INVENTARIO'!$K$22:$K5933,'LISTA DE INVENTARIO'!$C$22:$C5933,C410,'LISTA DE INVENTARIO'!$Q$22:$Q5933,'LISTA DE INVENTARIO'!$O$9)-SUMIFS($L$22:$L6205,$C$22:$C6205,C410)))</f>
        <v/>
      </c>
      <c r="N410" s="157" t="str">
        <f t="shared" si="13"/>
        <v/>
      </c>
      <c r="O410" s="163"/>
      <c r="P410" s="159" t="str">
        <f t="shared" si="14"/>
        <v/>
      </c>
      <c r="Q410" s="159" t="str">
        <f>IF(ISBLANK(C410),"",SUMIFS($P$22:$P6208,$C$22:$C6208,C410)-SUMIFS('LISTA DE INVENTARIO'!$N$22:$N5935,'LISTA DE INVENTARIO'!$C$22:$C5935,C410))</f>
        <v/>
      </c>
      <c r="R410" s="160"/>
      <c r="S410" s="162" t="str">
        <f ca="1"/>
        <v/>
      </c>
      <c r="T410" s="182"/>
      <c r="U410" s="180"/>
    </row>
    <row r="411" spans="2:21" ht="20.149999999999999" customHeight="1">
      <c r="B411" s="125">
        <v>390</v>
      </c>
      <c r="C411" s="253"/>
      <c r="D411" s="253"/>
      <c r="E411" s="253"/>
      <c r="F411" s="253"/>
      <c r="G411" s="253"/>
      <c r="H411" s="253"/>
      <c r="I411" s="253"/>
      <c r="J411" s="156"/>
      <c r="K411" s="126"/>
      <c r="L411" s="126"/>
      <c r="M411" s="157" t="str">
        <f>IF(ISBLANK(C411),"",IF('LISTA DE INVENTARIO'!$Q$22:$Q5934='LISTA DE INVENTARIO'!$O$9,SUMIFS('LISTA DE INVENTARIO'!$K$22:$K5934,'LISTA DE INVENTARIO'!$C$22:$C5934,C411,'LISTA DE INVENTARIO'!$Q$22:$Q5934,'LISTA DE INVENTARIO'!$O$9)-SUMIFS($L$22:$L6206,$C$22:$C6206,C411),SUMIFS('LISTA DE INVENTARIO'!$K$22:$K5934,'LISTA DE INVENTARIO'!$C$22:$C5934,C411,'LISTA DE INVENTARIO'!$Q$22:$Q5934,'LISTA DE INVENTARIO'!$O$9)-SUMIFS($L$22:$L6206,$C$22:$C6206,C411)))</f>
        <v/>
      </c>
      <c r="N411" s="157" t="str">
        <f t="shared" si="13"/>
        <v/>
      </c>
      <c r="O411" s="163"/>
      <c r="P411" s="159" t="str">
        <f t="shared" si="14"/>
        <v/>
      </c>
      <c r="Q411" s="159" t="str">
        <f>IF(ISBLANK(C411),"",SUMIFS($P$22:$P6209,$C$22:$C6209,C411)-SUMIFS('LISTA DE INVENTARIO'!$N$22:$N5936,'LISTA DE INVENTARIO'!$C$22:$C5936,C411))</f>
        <v/>
      </c>
      <c r="R411" s="160"/>
      <c r="S411" s="162" t="str">
        <f ca="1"/>
        <v/>
      </c>
      <c r="T411" s="182"/>
      <c r="U411" s="180"/>
    </row>
    <row r="412" spans="2:21" ht="20.149999999999999" customHeight="1">
      <c r="B412" s="125">
        <v>391</v>
      </c>
      <c r="C412" s="253"/>
      <c r="D412" s="253"/>
      <c r="E412" s="253"/>
      <c r="F412" s="253"/>
      <c r="G412" s="253"/>
      <c r="H412" s="253"/>
      <c r="I412" s="253"/>
      <c r="J412" s="156"/>
      <c r="K412" s="126"/>
      <c r="L412" s="126"/>
      <c r="M412" s="157" t="str">
        <f>IF(ISBLANK(C412),"",IF('LISTA DE INVENTARIO'!$Q$22:$Q5935='LISTA DE INVENTARIO'!$O$9,SUMIFS('LISTA DE INVENTARIO'!$K$22:$K5935,'LISTA DE INVENTARIO'!$C$22:$C5935,C412,'LISTA DE INVENTARIO'!$Q$22:$Q5935,'LISTA DE INVENTARIO'!$O$9)-SUMIFS($L$22:$L6207,$C$22:$C6207,C412),SUMIFS('LISTA DE INVENTARIO'!$K$22:$K5935,'LISTA DE INVENTARIO'!$C$22:$C5935,C412,'LISTA DE INVENTARIO'!$Q$22:$Q5935,'LISTA DE INVENTARIO'!$O$9)-SUMIFS($L$22:$L6207,$C$22:$C6207,C412)))</f>
        <v/>
      </c>
      <c r="N412" s="157" t="str">
        <f t="shared" si="13"/>
        <v/>
      </c>
      <c r="O412" s="163"/>
      <c r="P412" s="159" t="str">
        <f t="shared" si="14"/>
        <v/>
      </c>
      <c r="Q412" s="159" t="str">
        <f>IF(ISBLANK(C412),"",SUMIFS($P$22:$P6210,$C$22:$C6210,C412)-SUMIFS('LISTA DE INVENTARIO'!$N$22:$N5937,'LISTA DE INVENTARIO'!$C$22:$C5937,C412))</f>
        <v/>
      </c>
      <c r="R412" s="160"/>
      <c r="S412" s="162" t="str">
        <f ca="1"/>
        <v/>
      </c>
      <c r="T412" s="182"/>
      <c r="U412" s="180"/>
    </row>
    <row r="413" spans="2:21" ht="20.149999999999999" customHeight="1">
      <c r="B413" s="125">
        <v>392</v>
      </c>
      <c r="C413" s="253"/>
      <c r="D413" s="253"/>
      <c r="E413" s="253"/>
      <c r="F413" s="253"/>
      <c r="G413" s="253"/>
      <c r="H413" s="253"/>
      <c r="I413" s="253"/>
      <c r="J413" s="156"/>
      <c r="K413" s="126"/>
      <c r="L413" s="126"/>
      <c r="M413" s="157" t="str">
        <f>IF(ISBLANK(C413),"",IF('LISTA DE INVENTARIO'!$Q$22:$Q5936='LISTA DE INVENTARIO'!$O$9,SUMIFS('LISTA DE INVENTARIO'!$K$22:$K5936,'LISTA DE INVENTARIO'!$C$22:$C5936,C413,'LISTA DE INVENTARIO'!$Q$22:$Q5936,'LISTA DE INVENTARIO'!$O$9)-SUMIFS($L$22:$L6208,$C$22:$C6208,C413),SUMIFS('LISTA DE INVENTARIO'!$K$22:$K5936,'LISTA DE INVENTARIO'!$C$22:$C5936,C413,'LISTA DE INVENTARIO'!$Q$22:$Q5936,'LISTA DE INVENTARIO'!$O$9)-SUMIFS($L$22:$L6208,$C$22:$C6208,C413)))</f>
        <v/>
      </c>
      <c r="N413" s="157" t="str">
        <f t="shared" si="13"/>
        <v/>
      </c>
      <c r="O413" s="163"/>
      <c r="P413" s="159" t="str">
        <f t="shared" si="14"/>
        <v/>
      </c>
      <c r="Q413" s="159" t="str">
        <f>IF(ISBLANK(C413),"",SUMIFS($P$22:$P6211,$C$22:$C6211,C413)-SUMIFS('LISTA DE INVENTARIO'!$N$22:$N5938,'LISTA DE INVENTARIO'!$C$22:$C5938,C413))</f>
        <v/>
      </c>
      <c r="R413" s="160"/>
      <c r="S413" s="162" t="str">
        <f ca="1"/>
        <v/>
      </c>
      <c r="T413" s="182"/>
      <c r="U413" s="180"/>
    </row>
    <row r="414" spans="2:21" ht="20.149999999999999" customHeight="1">
      <c r="B414" s="125">
        <v>393</v>
      </c>
      <c r="C414" s="253"/>
      <c r="D414" s="253"/>
      <c r="E414" s="253"/>
      <c r="F414" s="253"/>
      <c r="G414" s="253"/>
      <c r="H414" s="253"/>
      <c r="I414" s="253"/>
      <c r="J414" s="156"/>
      <c r="K414" s="126"/>
      <c r="L414" s="126"/>
      <c r="M414" s="157" t="str">
        <f>IF(ISBLANK(C414),"",IF('LISTA DE INVENTARIO'!$Q$22:$Q5937='LISTA DE INVENTARIO'!$O$9,SUMIFS('LISTA DE INVENTARIO'!$K$22:$K5937,'LISTA DE INVENTARIO'!$C$22:$C5937,C414,'LISTA DE INVENTARIO'!$Q$22:$Q5937,'LISTA DE INVENTARIO'!$O$9)-SUMIFS($L$22:$L6209,$C$22:$C6209,C414),SUMIFS('LISTA DE INVENTARIO'!$K$22:$K5937,'LISTA DE INVENTARIO'!$C$22:$C5937,C414,'LISTA DE INVENTARIO'!$Q$22:$Q5937,'LISTA DE INVENTARIO'!$O$9)-SUMIFS($L$22:$L6209,$C$22:$C6209,C414)))</f>
        <v/>
      </c>
      <c r="N414" s="157" t="str">
        <f t="shared" si="13"/>
        <v/>
      </c>
      <c r="O414" s="163"/>
      <c r="P414" s="159" t="str">
        <f t="shared" si="14"/>
        <v/>
      </c>
      <c r="Q414" s="159" t="str">
        <f>IF(ISBLANK(C414),"",SUMIFS($P$22:$P6212,$C$22:$C6212,C414)-SUMIFS('LISTA DE INVENTARIO'!$N$22:$N5939,'LISTA DE INVENTARIO'!$C$22:$C5939,C414))</f>
        <v/>
      </c>
      <c r="R414" s="160"/>
      <c r="S414" s="162" t="str">
        <f ca="1"/>
        <v/>
      </c>
      <c r="T414" s="182"/>
      <c r="U414" s="180"/>
    </row>
    <row r="415" spans="2:21" ht="20.149999999999999" customHeight="1">
      <c r="B415" s="125">
        <v>394</v>
      </c>
      <c r="C415" s="253"/>
      <c r="D415" s="253"/>
      <c r="E415" s="253"/>
      <c r="F415" s="253"/>
      <c r="G415" s="253"/>
      <c r="H415" s="253"/>
      <c r="I415" s="253"/>
      <c r="J415" s="156"/>
      <c r="K415" s="126"/>
      <c r="L415" s="126"/>
      <c r="M415" s="157" t="str">
        <f>IF(ISBLANK(C415),"",IF('LISTA DE INVENTARIO'!$Q$22:$Q5938='LISTA DE INVENTARIO'!$O$9,SUMIFS('LISTA DE INVENTARIO'!$K$22:$K5938,'LISTA DE INVENTARIO'!$C$22:$C5938,C415,'LISTA DE INVENTARIO'!$Q$22:$Q5938,'LISTA DE INVENTARIO'!$O$9)-SUMIFS($L$22:$L6210,$C$22:$C6210,C415),SUMIFS('LISTA DE INVENTARIO'!$K$22:$K5938,'LISTA DE INVENTARIO'!$C$22:$C5938,C415,'LISTA DE INVENTARIO'!$Q$22:$Q5938,'LISTA DE INVENTARIO'!$O$9)-SUMIFS($L$22:$L6210,$C$22:$C6210,C415)))</f>
        <v/>
      </c>
      <c r="N415" s="157" t="str">
        <f t="shared" si="13"/>
        <v/>
      </c>
      <c r="O415" s="163"/>
      <c r="P415" s="159" t="str">
        <f t="shared" si="14"/>
        <v/>
      </c>
      <c r="Q415" s="159" t="str">
        <f>IF(ISBLANK(C415),"",SUMIFS($P$22:$P6213,$C$22:$C6213,C415)-SUMIFS('LISTA DE INVENTARIO'!$N$22:$N5940,'LISTA DE INVENTARIO'!$C$22:$C5940,C415))</f>
        <v/>
      </c>
      <c r="R415" s="160"/>
      <c r="S415" s="162" t="str">
        <f ca="1"/>
        <v/>
      </c>
      <c r="T415" s="182"/>
      <c r="U415" s="180"/>
    </row>
    <row r="416" spans="2:21" ht="20.149999999999999" customHeight="1">
      <c r="B416" s="125">
        <v>395</v>
      </c>
      <c r="C416" s="253"/>
      <c r="D416" s="253"/>
      <c r="E416" s="253"/>
      <c r="F416" s="253"/>
      <c r="G416" s="253"/>
      <c r="H416" s="253"/>
      <c r="I416" s="253"/>
      <c r="J416" s="156"/>
      <c r="K416" s="126"/>
      <c r="L416" s="126"/>
      <c r="M416" s="157" t="str">
        <f>IF(ISBLANK(C416),"",IF('LISTA DE INVENTARIO'!$Q$22:$Q5939='LISTA DE INVENTARIO'!$O$9,SUMIFS('LISTA DE INVENTARIO'!$K$22:$K5939,'LISTA DE INVENTARIO'!$C$22:$C5939,C416,'LISTA DE INVENTARIO'!$Q$22:$Q5939,'LISTA DE INVENTARIO'!$O$9)-SUMIFS($L$22:$L6211,$C$22:$C6211,C416),SUMIFS('LISTA DE INVENTARIO'!$K$22:$K5939,'LISTA DE INVENTARIO'!$C$22:$C5939,C416,'LISTA DE INVENTARIO'!$Q$22:$Q5939,'LISTA DE INVENTARIO'!$O$9)-SUMIFS($L$22:$L6211,$C$22:$C6211,C416)))</f>
        <v/>
      </c>
      <c r="N416" s="157" t="str">
        <f t="shared" si="13"/>
        <v/>
      </c>
      <c r="O416" s="163"/>
      <c r="P416" s="159" t="str">
        <f t="shared" si="14"/>
        <v/>
      </c>
      <c r="Q416" s="159" t="str">
        <f>IF(ISBLANK(C416),"",SUMIFS($P$22:$P6214,$C$22:$C6214,C416)-SUMIFS('LISTA DE INVENTARIO'!$N$22:$N5941,'LISTA DE INVENTARIO'!$C$22:$C5941,C416))</f>
        <v/>
      </c>
      <c r="R416" s="160"/>
      <c r="S416" s="162" t="str">
        <f ca="1"/>
        <v/>
      </c>
      <c r="T416" s="182"/>
      <c r="U416" s="180"/>
    </row>
    <row r="417" spans="2:21" ht="20.149999999999999" customHeight="1">
      <c r="B417" s="125">
        <v>396</v>
      </c>
      <c r="C417" s="253"/>
      <c r="D417" s="253"/>
      <c r="E417" s="253"/>
      <c r="F417" s="253"/>
      <c r="G417" s="253"/>
      <c r="H417" s="253"/>
      <c r="I417" s="253"/>
      <c r="J417" s="156"/>
      <c r="K417" s="126"/>
      <c r="L417" s="126"/>
      <c r="M417" s="157" t="str">
        <f>IF(ISBLANK(C417),"",IF('LISTA DE INVENTARIO'!$Q$22:$Q5940='LISTA DE INVENTARIO'!$O$9,SUMIFS('LISTA DE INVENTARIO'!$K$22:$K5940,'LISTA DE INVENTARIO'!$C$22:$C5940,C417,'LISTA DE INVENTARIO'!$Q$22:$Q5940,'LISTA DE INVENTARIO'!$O$9)-SUMIFS($L$22:$L6212,$C$22:$C6212,C417),SUMIFS('LISTA DE INVENTARIO'!$K$22:$K5940,'LISTA DE INVENTARIO'!$C$22:$C5940,C417,'LISTA DE INVENTARIO'!$Q$22:$Q5940,'LISTA DE INVENTARIO'!$O$9)-SUMIFS($L$22:$L6212,$C$22:$C6212,C417)))</f>
        <v/>
      </c>
      <c r="N417" s="157" t="str">
        <f t="shared" si="13"/>
        <v/>
      </c>
      <c r="O417" s="163"/>
      <c r="P417" s="159" t="str">
        <f t="shared" si="14"/>
        <v/>
      </c>
      <c r="Q417" s="159" t="str">
        <f>IF(ISBLANK(C417),"",SUMIFS($P$22:$P6215,$C$22:$C6215,C417)-SUMIFS('LISTA DE INVENTARIO'!$N$22:$N5942,'LISTA DE INVENTARIO'!$C$22:$C5942,C417))</f>
        <v/>
      </c>
      <c r="R417" s="160"/>
      <c r="S417" s="162" t="str">
        <f ca="1"/>
        <v/>
      </c>
      <c r="T417" s="182"/>
      <c r="U417" s="180"/>
    </row>
    <row r="418" spans="2:21" ht="20.149999999999999" customHeight="1">
      <c r="B418" s="125">
        <v>397</v>
      </c>
      <c r="C418" s="253"/>
      <c r="D418" s="253"/>
      <c r="E418" s="253"/>
      <c r="F418" s="253"/>
      <c r="G418" s="253"/>
      <c r="H418" s="253"/>
      <c r="I418" s="253"/>
      <c r="J418" s="156"/>
      <c r="K418" s="126"/>
      <c r="L418" s="126"/>
      <c r="M418" s="157" t="str">
        <f>IF(ISBLANK(C418),"",IF('LISTA DE INVENTARIO'!$Q$22:$Q5941='LISTA DE INVENTARIO'!$O$9,SUMIFS('LISTA DE INVENTARIO'!$K$22:$K5941,'LISTA DE INVENTARIO'!$C$22:$C5941,C418,'LISTA DE INVENTARIO'!$Q$22:$Q5941,'LISTA DE INVENTARIO'!$O$9)-SUMIFS($L$22:$L6213,$C$22:$C6213,C418),SUMIFS('LISTA DE INVENTARIO'!$K$22:$K5941,'LISTA DE INVENTARIO'!$C$22:$C5941,C418,'LISTA DE INVENTARIO'!$Q$22:$Q5941,'LISTA DE INVENTARIO'!$O$9)-SUMIFS($L$22:$L6213,$C$22:$C6213,C418)))</f>
        <v/>
      </c>
      <c r="N418" s="157" t="str">
        <f t="shared" si="13"/>
        <v/>
      </c>
      <c r="O418" s="163"/>
      <c r="P418" s="159" t="str">
        <f t="shared" si="14"/>
        <v/>
      </c>
      <c r="Q418" s="159" t="str">
        <f>IF(ISBLANK(C418),"",SUMIFS($P$22:$P6216,$C$22:$C6216,C418)-SUMIFS('LISTA DE INVENTARIO'!$N$22:$N5943,'LISTA DE INVENTARIO'!$C$22:$C5943,C418))</f>
        <v/>
      </c>
      <c r="R418" s="160"/>
      <c r="S418" s="162" t="str">
        <f ca="1"/>
        <v/>
      </c>
      <c r="T418" s="182"/>
      <c r="U418" s="180"/>
    </row>
    <row r="419" spans="2:21" ht="20.149999999999999" customHeight="1">
      <c r="B419" s="125">
        <v>398</v>
      </c>
      <c r="C419" s="253"/>
      <c r="D419" s="253"/>
      <c r="E419" s="253"/>
      <c r="F419" s="253"/>
      <c r="G419" s="253"/>
      <c r="H419" s="253"/>
      <c r="I419" s="253"/>
      <c r="J419" s="156"/>
      <c r="K419" s="126"/>
      <c r="L419" s="126"/>
      <c r="M419" s="157" t="str">
        <f>IF(ISBLANK(C419),"",IF('LISTA DE INVENTARIO'!$Q$22:$Q5942='LISTA DE INVENTARIO'!$O$9,SUMIFS('LISTA DE INVENTARIO'!$K$22:$K5942,'LISTA DE INVENTARIO'!$C$22:$C5942,C419,'LISTA DE INVENTARIO'!$Q$22:$Q5942,'LISTA DE INVENTARIO'!$O$9)-SUMIFS($L$22:$L6214,$C$22:$C6214,C419),SUMIFS('LISTA DE INVENTARIO'!$K$22:$K5942,'LISTA DE INVENTARIO'!$C$22:$C5942,C419,'LISTA DE INVENTARIO'!$Q$22:$Q5942,'LISTA DE INVENTARIO'!$O$9)-SUMIFS($L$22:$L6214,$C$22:$C6214,C419)))</f>
        <v/>
      </c>
      <c r="N419" s="157" t="str">
        <f t="shared" si="13"/>
        <v/>
      </c>
      <c r="O419" s="163"/>
      <c r="P419" s="159" t="str">
        <f t="shared" si="14"/>
        <v/>
      </c>
      <c r="Q419" s="159" t="str">
        <f>IF(ISBLANK(C419),"",SUMIFS($P$22:$P6217,$C$22:$C6217,C419)-SUMIFS('LISTA DE INVENTARIO'!$N$22:$N5944,'LISTA DE INVENTARIO'!$C$22:$C5944,C419))</f>
        <v/>
      </c>
      <c r="R419" s="160"/>
      <c r="S419" s="162" t="str">
        <f ca="1"/>
        <v/>
      </c>
      <c r="T419" s="182"/>
      <c r="U419" s="180"/>
    </row>
    <row r="420" spans="2:21" ht="20.149999999999999" customHeight="1">
      <c r="B420" s="125">
        <v>399</v>
      </c>
      <c r="C420" s="253"/>
      <c r="D420" s="253"/>
      <c r="E420" s="253"/>
      <c r="F420" s="253"/>
      <c r="G420" s="253"/>
      <c r="H420" s="253"/>
      <c r="I420" s="253"/>
      <c r="J420" s="156"/>
      <c r="K420" s="126"/>
      <c r="L420" s="126"/>
      <c r="M420" s="157" t="str">
        <f>IF(ISBLANK(C420),"",IF('LISTA DE INVENTARIO'!$Q$22:$Q5943='LISTA DE INVENTARIO'!$O$9,SUMIFS('LISTA DE INVENTARIO'!$K$22:$K5943,'LISTA DE INVENTARIO'!$C$22:$C5943,C420,'LISTA DE INVENTARIO'!$Q$22:$Q5943,'LISTA DE INVENTARIO'!$O$9)-SUMIFS($L$22:$L6215,$C$22:$C6215,C420),SUMIFS('LISTA DE INVENTARIO'!$K$22:$K5943,'LISTA DE INVENTARIO'!$C$22:$C5943,C420,'LISTA DE INVENTARIO'!$Q$22:$Q5943,'LISTA DE INVENTARIO'!$O$9)-SUMIFS($L$22:$L6215,$C$22:$C6215,C420)))</f>
        <v/>
      </c>
      <c r="N420" s="157" t="str">
        <f t="shared" si="13"/>
        <v/>
      </c>
      <c r="O420" s="163"/>
      <c r="P420" s="159" t="str">
        <f t="shared" si="14"/>
        <v/>
      </c>
      <c r="Q420" s="159" t="str">
        <f>IF(ISBLANK(C420),"",SUMIFS($P$22:$P6218,$C$22:$C6218,C420)-SUMIFS('LISTA DE INVENTARIO'!$N$22:$N5945,'LISTA DE INVENTARIO'!$C$22:$C5945,C420))</f>
        <v/>
      </c>
      <c r="R420" s="160"/>
      <c r="S420" s="162" t="str">
        <f ca="1"/>
        <v/>
      </c>
      <c r="T420" s="182"/>
      <c r="U420" s="180"/>
    </row>
    <row r="421" spans="2:21" ht="20.149999999999999" customHeight="1">
      <c r="B421" s="125">
        <v>400</v>
      </c>
      <c r="C421" s="253"/>
      <c r="D421" s="253"/>
      <c r="E421" s="253"/>
      <c r="F421" s="253"/>
      <c r="G421" s="253"/>
      <c r="H421" s="253"/>
      <c r="I421" s="253"/>
      <c r="J421" s="156"/>
      <c r="K421" s="126"/>
      <c r="L421" s="126"/>
      <c r="M421" s="157" t="str">
        <f>IF(ISBLANK(C421),"",IF('LISTA DE INVENTARIO'!$Q$22:$Q5944='LISTA DE INVENTARIO'!$O$9,SUMIFS('LISTA DE INVENTARIO'!$K$22:$K5944,'LISTA DE INVENTARIO'!$C$22:$C5944,C421,'LISTA DE INVENTARIO'!$Q$22:$Q5944,'LISTA DE INVENTARIO'!$O$9)-SUMIFS($L$22:$L6216,$C$22:$C6216,C421),SUMIFS('LISTA DE INVENTARIO'!$K$22:$K5944,'LISTA DE INVENTARIO'!$C$22:$C5944,C421,'LISTA DE INVENTARIO'!$Q$22:$Q5944,'LISTA DE INVENTARIO'!$O$9)-SUMIFS($L$22:$L6216,$C$22:$C6216,C421)))</f>
        <v/>
      </c>
      <c r="N421" s="157" t="str">
        <f t="shared" si="13"/>
        <v/>
      </c>
      <c r="O421" s="163"/>
      <c r="P421" s="159" t="str">
        <f t="shared" si="14"/>
        <v/>
      </c>
      <c r="Q421" s="159" t="str">
        <f>IF(ISBLANK(C421),"",SUMIFS($P$22:$P6219,$C$22:$C6219,C421)-SUMIFS('LISTA DE INVENTARIO'!$N$22:$N5946,'LISTA DE INVENTARIO'!$C$22:$C5946,C421))</f>
        <v/>
      </c>
      <c r="R421" s="160"/>
      <c r="S421" s="162" t="str">
        <f ca="1"/>
        <v/>
      </c>
      <c r="T421" s="182"/>
      <c r="U421" s="180"/>
    </row>
    <row r="422" spans="2:21" ht="20.149999999999999" customHeight="1">
      <c r="B422" s="125">
        <v>401</v>
      </c>
      <c r="C422" s="253"/>
      <c r="D422" s="253"/>
      <c r="E422" s="253"/>
      <c r="F422" s="253"/>
      <c r="G422" s="253"/>
      <c r="H422" s="253"/>
      <c r="I422" s="253"/>
      <c r="J422" s="156"/>
      <c r="K422" s="126"/>
      <c r="L422" s="126"/>
      <c r="M422" s="157" t="str">
        <f>IF(ISBLANK(C422),"",IF('LISTA DE INVENTARIO'!$Q$22:$Q5945='LISTA DE INVENTARIO'!$O$9,SUMIFS('LISTA DE INVENTARIO'!$K$22:$K5945,'LISTA DE INVENTARIO'!$C$22:$C5945,C422,'LISTA DE INVENTARIO'!$Q$22:$Q5945,'LISTA DE INVENTARIO'!$O$9)-SUMIFS($L$22:$L6217,$C$22:$C6217,C422),SUMIFS('LISTA DE INVENTARIO'!$K$22:$K5945,'LISTA DE INVENTARIO'!$C$22:$C5945,C422,'LISTA DE INVENTARIO'!$Q$22:$Q5945,'LISTA DE INVENTARIO'!$O$9)-SUMIFS($L$22:$L6217,$C$22:$C6217,C422)))</f>
        <v/>
      </c>
      <c r="N422" s="157" t="str">
        <f t="shared" si="13"/>
        <v/>
      </c>
      <c r="O422" s="163"/>
      <c r="P422" s="159" t="str">
        <f t="shared" si="14"/>
        <v/>
      </c>
      <c r="Q422" s="159" t="str">
        <f>IF(ISBLANK(C422),"",SUMIFS($P$22:$P6220,$C$22:$C6220,C422)-SUMIFS('LISTA DE INVENTARIO'!$N$22:$N5947,'LISTA DE INVENTARIO'!$C$22:$C5947,C422))</f>
        <v/>
      </c>
      <c r="R422" s="160"/>
      <c r="S422" s="162" t="str">
        <f ca="1"/>
        <v/>
      </c>
      <c r="T422" s="182"/>
      <c r="U422" s="180"/>
    </row>
    <row r="423" spans="2:21" ht="20.149999999999999" customHeight="1">
      <c r="B423" s="125">
        <v>402</v>
      </c>
      <c r="C423" s="253"/>
      <c r="D423" s="253"/>
      <c r="E423" s="253"/>
      <c r="F423" s="253"/>
      <c r="G423" s="253"/>
      <c r="H423" s="253"/>
      <c r="I423" s="253"/>
      <c r="J423" s="156"/>
      <c r="K423" s="126"/>
      <c r="L423" s="126"/>
      <c r="M423" s="157" t="str">
        <f>IF(ISBLANK(C423),"",IF('LISTA DE INVENTARIO'!$Q$22:$Q5946='LISTA DE INVENTARIO'!$O$9,SUMIFS('LISTA DE INVENTARIO'!$K$22:$K5946,'LISTA DE INVENTARIO'!$C$22:$C5946,C423,'LISTA DE INVENTARIO'!$Q$22:$Q5946,'LISTA DE INVENTARIO'!$O$9)-SUMIFS($L$22:$L6218,$C$22:$C6218,C423),SUMIFS('LISTA DE INVENTARIO'!$K$22:$K5946,'LISTA DE INVENTARIO'!$C$22:$C5946,C423,'LISTA DE INVENTARIO'!$Q$22:$Q5946,'LISTA DE INVENTARIO'!$O$9)-SUMIFS($L$22:$L6218,$C$22:$C6218,C423)))</f>
        <v/>
      </c>
      <c r="N423" s="157" t="str">
        <f t="shared" ref="N423:N486" si="15">IF(T423=TRUE,"ENVIADO",IF(ISBLANK(C423),"",IF((AND(M423&lt;=0)),$K$9,IF(AND(M423&gt;0,M423&lt;=10),$O$9,$M$9))))</f>
        <v/>
      </c>
      <c r="O423" s="163"/>
      <c r="P423" s="159" t="str">
        <f t="shared" ref="P423:P486" si="16">IF(ISBLANK(C423),"",L423*O423)</f>
        <v/>
      </c>
      <c r="Q423" s="159" t="str">
        <f>IF(ISBLANK(C423),"",SUMIFS($P$22:$P6221,$C$22:$C6221,C423)-SUMIFS('LISTA DE INVENTARIO'!$N$22:$N5948,'LISTA DE INVENTARIO'!$C$22:$C5948,C423))</f>
        <v/>
      </c>
      <c r="R423" s="160"/>
      <c r="S423" s="162" t="str">
        <f ca="1"/>
        <v/>
      </c>
      <c r="T423" s="182"/>
      <c r="U423" s="180"/>
    </row>
    <row r="424" spans="2:21" ht="20.149999999999999" customHeight="1">
      <c r="B424" s="125">
        <v>403</v>
      </c>
      <c r="C424" s="253"/>
      <c r="D424" s="253"/>
      <c r="E424" s="253"/>
      <c r="F424" s="253"/>
      <c r="G424" s="253"/>
      <c r="H424" s="253"/>
      <c r="I424" s="253"/>
      <c r="J424" s="156"/>
      <c r="K424" s="126"/>
      <c r="L424" s="126"/>
      <c r="M424" s="157" t="str">
        <f>IF(ISBLANK(C424),"",IF('LISTA DE INVENTARIO'!$Q$22:$Q5947='LISTA DE INVENTARIO'!$O$9,SUMIFS('LISTA DE INVENTARIO'!$K$22:$K5947,'LISTA DE INVENTARIO'!$C$22:$C5947,C424,'LISTA DE INVENTARIO'!$Q$22:$Q5947,'LISTA DE INVENTARIO'!$O$9)-SUMIFS($L$22:$L6219,$C$22:$C6219,C424),SUMIFS('LISTA DE INVENTARIO'!$K$22:$K5947,'LISTA DE INVENTARIO'!$C$22:$C5947,C424,'LISTA DE INVENTARIO'!$Q$22:$Q5947,'LISTA DE INVENTARIO'!$O$9)-SUMIFS($L$22:$L6219,$C$22:$C6219,C424)))</f>
        <v/>
      </c>
      <c r="N424" s="157" t="str">
        <f t="shared" si="15"/>
        <v/>
      </c>
      <c r="O424" s="163"/>
      <c r="P424" s="159" t="str">
        <f t="shared" si="16"/>
        <v/>
      </c>
      <c r="Q424" s="159" t="str">
        <f>IF(ISBLANK(C424),"",SUMIFS($P$22:$P6222,$C$22:$C6222,C424)-SUMIFS('LISTA DE INVENTARIO'!$N$22:$N5949,'LISTA DE INVENTARIO'!$C$22:$C5949,C424))</f>
        <v/>
      </c>
      <c r="R424" s="160"/>
      <c r="S424" s="162" t="str">
        <f ca="1"/>
        <v/>
      </c>
      <c r="T424" s="182"/>
      <c r="U424" s="180"/>
    </row>
    <row r="425" spans="2:21" ht="20.149999999999999" customHeight="1">
      <c r="B425" s="125">
        <v>404</v>
      </c>
      <c r="C425" s="253"/>
      <c r="D425" s="253"/>
      <c r="E425" s="253"/>
      <c r="F425" s="253"/>
      <c r="G425" s="253"/>
      <c r="H425" s="253"/>
      <c r="I425" s="253"/>
      <c r="J425" s="156"/>
      <c r="K425" s="126"/>
      <c r="L425" s="126"/>
      <c r="M425" s="157" t="str">
        <f>IF(ISBLANK(C425),"",IF('LISTA DE INVENTARIO'!$Q$22:$Q5948='LISTA DE INVENTARIO'!$O$9,SUMIFS('LISTA DE INVENTARIO'!$K$22:$K5948,'LISTA DE INVENTARIO'!$C$22:$C5948,C425,'LISTA DE INVENTARIO'!$Q$22:$Q5948,'LISTA DE INVENTARIO'!$O$9)-SUMIFS($L$22:$L6220,$C$22:$C6220,C425),SUMIFS('LISTA DE INVENTARIO'!$K$22:$K5948,'LISTA DE INVENTARIO'!$C$22:$C5948,C425,'LISTA DE INVENTARIO'!$Q$22:$Q5948,'LISTA DE INVENTARIO'!$O$9)-SUMIFS($L$22:$L6220,$C$22:$C6220,C425)))</f>
        <v/>
      </c>
      <c r="N425" s="157" t="str">
        <f t="shared" si="15"/>
        <v/>
      </c>
      <c r="O425" s="163"/>
      <c r="P425" s="159" t="str">
        <f t="shared" si="16"/>
        <v/>
      </c>
      <c r="Q425" s="159" t="str">
        <f>IF(ISBLANK(C425),"",SUMIFS($P$22:$P6223,$C$22:$C6223,C425)-SUMIFS('LISTA DE INVENTARIO'!$N$22:$N5950,'LISTA DE INVENTARIO'!$C$22:$C5950,C425))</f>
        <v/>
      </c>
      <c r="R425" s="160"/>
      <c r="S425" s="162" t="str">
        <f ca="1"/>
        <v/>
      </c>
      <c r="T425" s="182"/>
      <c r="U425" s="180"/>
    </row>
    <row r="426" spans="2:21" ht="20.149999999999999" customHeight="1">
      <c r="B426" s="125">
        <v>405</v>
      </c>
      <c r="C426" s="253"/>
      <c r="D426" s="253"/>
      <c r="E426" s="253"/>
      <c r="F426" s="253"/>
      <c r="G426" s="253"/>
      <c r="H426" s="253"/>
      <c r="I426" s="253"/>
      <c r="J426" s="156"/>
      <c r="K426" s="126"/>
      <c r="L426" s="126"/>
      <c r="M426" s="157" t="str">
        <f>IF(ISBLANK(C426),"",IF('LISTA DE INVENTARIO'!$Q$22:$Q5949='LISTA DE INVENTARIO'!$O$9,SUMIFS('LISTA DE INVENTARIO'!$K$22:$K5949,'LISTA DE INVENTARIO'!$C$22:$C5949,C426,'LISTA DE INVENTARIO'!$Q$22:$Q5949,'LISTA DE INVENTARIO'!$O$9)-SUMIFS($L$22:$L6221,$C$22:$C6221,C426),SUMIFS('LISTA DE INVENTARIO'!$K$22:$K5949,'LISTA DE INVENTARIO'!$C$22:$C5949,C426,'LISTA DE INVENTARIO'!$Q$22:$Q5949,'LISTA DE INVENTARIO'!$O$9)-SUMIFS($L$22:$L6221,$C$22:$C6221,C426)))</f>
        <v/>
      </c>
      <c r="N426" s="157" t="str">
        <f t="shared" si="15"/>
        <v/>
      </c>
      <c r="O426" s="163"/>
      <c r="P426" s="159" t="str">
        <f t="shared" si="16"/>
        <v/>
      </c>
      <c r="Q426" s="159" t="str">
        <f>IF(ISBLANK(C426),"",SUMIFS($P$22:$P6224,$C$22:$C6224,C426)-SUMIFS('LISTA DE INVENTARIO'!$N$22:$N5951,'LISTA DE INVENTARIO'!$C$22:$C5951,C426))</f>
        <v/>
      </c>
      <c r="R426" s="160"/>
      <c r="S426" s="162" t="str">
        <f ca="1"/>
        <v/>
      </c>
      <c r="T426" s="182"/>
      <c r="U426" s="180"/>
    </row>
    <row r="427" spans="2:21" ht="20.149999999999999" customHeight="1">
      <c r="B427" s="125">
        <v>406</v>
      </c>
      <c r="C427" s="253"/>
      <c r="D427" s="253"/>
      <c r="E427" s="253"/>
      <c r="F427" s="253"/>
      <c r="G427" s="253"/>
      <c r="H427" s="253"/>
      <c r="I427" s="253"/>
      <c r="J427" s="156"/>
      <c r="K427" s="126"/>
      <c r="L427" s="126"/>
      <c r="M427" s="157" t="str">
        <f>IF(ISBLANK(C427),"",IF('LISTA DE INVENTARIO'!$Q$22:$Q5950='LISTA DE INVENTARIO'!$O$9,SUMIFS('LISTA DE INVENTARIO'!$K$22:$K5950,'LISTA DE INVENTARIO'!$C$22:$C5950,C427,'LISTA DE INVENTARIO'!$Q$22:$Q5950,'LISTA DE INVENTARIO'!$O$9)-SUMIFS($L$22:$L6222,$C$22:$C6222,C427),SUMIFS('LISTA DE INVENTARIO'!$K$22:$K5950,'LISTA DE INVENTARIO'!$C$22:$C5950,C427,'LISTA DE INVENTARIO'!$Q$22:$Q5950,'LISTA DE INVENTARIO'!$O$9)-SUMIFS($L$22:$L6222,$C$22:$C6222,C427)))</f>
        <v/>
      </c>
      <c r="N427" s="157" t="str">
        <f t="shared" si="15"/>
        <v/>
      </c>
      <c r="O427" s="163"/>
      <c r="P427" s="159" t="str">
        <f t="shared" si="16"/>
        <v/>
      </c>
      <c r="Q427" s="159" t="str">
        <f>IF(ISBLANK(C427),"",SUMIFS($P$22:$P6225,$C$22:$C6225,C427)-SUMIFS('LISTA DE INVENTARIO'!$N$22:$N5952,'LISTA DE INVENTARIO'!$C$22:$C5952,C427))</f>
        <v/>
      </c>
      <c r="R427" s="160"/>
      <c r="S427" s="162" t="str">
        <f ca="1"/>
        <v/>
      </c>
      <c r="T427" s="182"/>
      <c r="U427" s="180"/>
    </row>
    <row r="428" spans="2:21" ht="20.149999999999999" customHeight="1">
      <c r="B428" s="125">
        <v>407</v>
      </c>
      <c r="C428" s="253"/>
      <c r="D428" s="253"/>
      <c r="E428" s="253"/>
      <c r="F428" s="253"/>
      <c r="G428" s="253"/>
      <c r="H428" s="253"/>
      <c r="I428" s="253"/>
      <c r="J428" s="156"/>
      <c r="K428" s="126"/>
      <c r="L428" s="126"/>
      <c r="M428" s="157" t="str">
        <f>IF(ISBLANK(C428),"",IF('LISTA DE INVENTARIO'!$Q$22:$Q5951='LISTA DE INVENTARIO'!$O$9,SUMIFS('LISTA DE INVENTARIO'!$K$22:$K5951,'LISTA DE INVENTARIO'!$C$22:$C5951,C428,'LISTA DE INVENTARIO'!$Q$22:$Q5951,'LISTA DE INVENTARIO'!$O$9)-SUMIFS($L$22:$L6223,$C$22:$C6223,C428),SUMIFS('LISTA DE INVENTARIO'!$K$22:$K5951,'LISTA DE INVENTARIO'!$C$22:$C5951,C428,'LISTA DE INVENTARIO'!$Q$22:$Q5951,'LISTA DE INVENTARIO'!$O$9)-SUMIFS($L$22:$L6223,$C$22:$C6223,C428)))</f>
        <v/>
      </c>
      <c r="N428" s="157" t="str">
        <f t="shared" si="15"/>
        <v/>
      </c>
      <c r="O428" s="163"/>
      <c r="P428" s="159" t="str">
        <f t="shared" si="16"/>
        <v/>
      </c>
      <c r="Q428" s="159" t="str">
        <f>IF(ISBLANK(C428),"",SUMIFS($P$22:$P6226,$C$22:$C6226,C428)-SUMIFS('LISTA DE INVENTARIO'!$N$22:$N5953,'LISTA DE INVENTARIO'!$C$22:$C5953,C428))</f>
        <v/>
      </c>
      <c r="R428" s="160"/>
      <c r="S428" s="162" t="str">
        <f ca="1"/>
        <v/>
      </c>
      <c r="T428" s="182"/>
      <c r="U428" s="180"/>
    </row>
    <row r="429" spans="2:21" ht="20.149999999999999" customHeight="1">
      <c r="B429" s="125">
        <v>408</v>
      </c>
      <c r="C429" s="253"/>
      <c r="D429" s="253"/>
      <c r="E429" s="253"/>
      <c r="F429" s="253"/>
      <c r="G429" s="253"/>
      <c r="H429" s="253"/>
      <c r="I429" s="253"/>
      <c r="J429" s="156"/>
      <c r="K429" s="126"/>
      <c r="L429" s="126"/>
      <c r="M429" s="157" t="str">
        <f>IF(ISBLANK(C429),"",IF('LISTA DE INVENTARIO'!$Q$22:$Q5952='LISTA DE INVENTARIO'!$O$9,SUMIFS('LISTA DE INVENTARIO'!$K$22:$K5952,'LISTA DE INVENTARIO'!$C$22:$C5952,C429,'LISTA DE INVENTARIO'!$Q$22:$Q5952,'LISTA DE INVENTARIO'!$O$9)-SUMIFS($L$22:$L6224,$C$22:$C6224,C429),SUMIFS('LISTA DE INVENTARIO'!$K$22:$K5952,'LISTA DE INVENTARIO'!$C$22:$C5952,C429,'LISTA DE INVENTARIO'!$Q$22:$Q5952,'LISTA DE INVENTARIO'!$O$9)-SUMIFS($L$22:$L6224,$C$22:$C6224,C429)))</f>
        <v/>
      </c>
      <c r="N429" s="157" t="str">
        <f t="shared" si="15"/>
        <v/>
      </c>
      <c r="O429" s="163"/>
      <c r="P429" s="159" t="str">
        <f t="shared" si="16"/>
        <v/>
      </c>
      <c r="Q429" s="159" t="str">
        <f>IF(ISBLANK(C429),"",SUMIFS($P$22:$P6227,$C$22:$C6227,C429)-SUMIFS('LISTA DE INVENTARIO'!$N$22:$N5954,'LISTA DE INVENTARIO'!$C$22:$C5954,C429))</f>
        <v/>
      </c>
      <c r="R429" s="160"/>
      <c r="S429" s="162" t="str">
        <f ca="1"/>
        <v/>
      </c>
      <c r="T429" s="182"/>
      <c r="U429" s="180"/>
    </row>
    <row r="430" spans="2:21" ht="20.149999999999999" customHeight="1">
      <c r="B430" s="125">
        <v>409</v>
      </c>
      <c r="C430" s="253"/>
      <c r="D430" s="253"/>
      <c r="E430" s="253"/>
      <c r="F430" s="253"/>
      <c r="G430" s="253"/>
      <c r="H430" s="253"/>
      <c r="I430" s="253"/>
      <c r="J430" s="156"/>
      <c r="K430" s="126"/>
      <c r="L430" s="126"/>
      <c r="M430" s="157" t="str">
        <f>IF(ISBLANK(C430),"",IF('LISTA DE INVENTARIO'!$Q$22:$Q5953='LISTA DE INVENTARIO'!$O$9,SUMIFS('LISTA DE INVENTARIO'!$K$22:$K5953,'LISTA DE INVENTARIO'!$C$22:$C5953,C430,'LISTA DE INVENTARIO'!$Q$22:$Q5953,'LISTA DE INVENTARIO'!$O$9)-SUMIFS($L$22:$L6225,$C$22:$C6225,C430),SUMIFS('LISTA DE INVENTARIO'!$K$22:$K5953,'LISTA DE INVENTARIO'!$C$22:$C5953,C430,'LISTA DE INVENTARIO'!$Q$22:$Q5953,'LISTA DE INVENTARIO'!$O$9)-SUMIFS($L$22:$L6225,$C$22:$C6225,C430)))</f>
        <v/>
      </c>
      <c r="N430" s="157" t="str">
        <f t="shared" si="15"/>
        <v/>
      </c>
      <c r="O430" s="163"/>
      <c r="P430" s="159" t="str">
        <f t="shared" si="16"/>
        <v/>
      </c>
      <c r="Q430" s="159" t="str">
        <f>IF(ISBLANK(C430),"",SUMIFS($P$22:$P6228,$C$22:$C6228,C430)-SUMIFS('LISTA DE INVENTARIO'!$N$22:$N5955,'LISTA DE INVENTARIO'!$C$22:$C5955,C430))</f>
        <v/>
      </c>
      <c r="R430" s="160"/>
      <c r="S430" s="162" t="str">
        <f ca="1"/>
        <v/>
      </c>
      <c r="T430" s="182"/>
      <c r="U430" s="180"/>
    </row>
    <row r="431" spans="2:21" ht="20.149999999999999" customHeight="1">
      <c r="B431" s="125">
        <v>410</v>
      </c>
      <c r="C431" s="253"/>
      <c r="D431" s="253"/>
      <c r="E431" s="253"/>
      <c r="F431" s="253"/>
      <c r="G431" s="253"/>
      <c r="H431" s="253"/>
      <c r="I431" s="253"/>
      <c r="J431" s="156"/>
      <c r="K431" s="126"/>
      <c r="L431" s="126"/>
      <c r="M431" s="157" t="str">
        <f>IF(ISBLANK(C431),"",IF('LISTA DE INVENTARIO'!$Q$22:$Q5954='LISTA DE INVENTARIO'!$O$9,SUMIFS('LISTA DE INVENTARIO'!$K$22:$K5954,'LISTA DE INVENTARIO'!$C$22:$C5954,C431,'LISTA DE INVENTARIO'!$Q$22:$Q5954,'LISTA DE INVENTARIO'!$O$9)-SUMIFS($L$22:$L6226,$C$22:$C6226,C431),SUMIFS('LISTA DE INVENTARIO'!$K$22:$K5954,'LISTA DE INVENTARIO'!$C$22:$C5954,C431,'LISTA DE INVENTARIO'!$Q$22:$Q5954,'LISTA DE INVENTARIO'!$O$9)-SUMIFS($L$22:$L6226,$C$22:$C6226,C431)))</f>
        <v/>
      </c>
      <c r="N431" s="157" t="str">
        <f t="shared" si="15"/>
        <v/>
      </c>
      <c r="O431" s="163"/>
      <c r="P431" s="159" t="str">
        <f t="shared" si="16"/>
        <v/>
      </c>
      <c r="Q431" s="159" t="str">
        <f>IF(ISBLANK(C431),"",SUMIFS($P$22:$P6229,$C$22:$C6229,C431)-SUMIFS('LISTA DE INVENTARIO'!$N$22:$N5956,'LISTA DE INVENTARIO'!$C$22:$C5956,C431))</f>
        <v/>
      </c>
      <c r="R431" s="160"/>
      <c r="S431" s="162" t="str">
        <f ca="1"/>
        <v/>
      </c>
      <c r="T431" s="182"/>
      <c r="U431" s="180"/>
    </row>
    <row r="432" spans="2:21" ht="20.149999999999999" customHeight="1">
      <c r="B432" s="125">
        <v>411</v>
      </c>
      <c r="C432" s="253"/>
      <c r="D432" s="253"/>
      <c r="E432" s="253"/>
      <c r="F432" s="253"/>
      <c r="G432" s="253"/>
      <c r="H432" s="253"/>
      <c r="I432" s="253"/>
      <c r="J432" s="156"/>
      <c r="K432" s="126"/>
      <c r="L432" s="126"/>
      <c r="M432" s="157" t="str">
        <f>IF(ISBLANK(C432),"",IF('LISTA DE INVENTARIO'!$Q$22:$Q5955='LISTA DE INVENTARIO'!$O$9,SUMIFS('LISTA DE INVENTARIO'!$K$22:$K5955,'LISTA DE INVENTARIO'!$C$22:$C5955,C432,'LISTA DE INVENTARIO'!$Q$22:$Q5955,'LISTA DE INVENTARIO'!$O$9)-SUMIFS($L$22:$L6227,$C$22:$C6227,C432),SUMIFS('LISTA DE INVENTARIO'!$K$22:$K5955,'LISTA DE INVENTARIO'!$C$22:$C5955,C432,'LISTA DE INVENTARIO'!$Q$22:$Q5955,'LISTA DE INVENTARIO'!$O$9)-SUMIFS($L$22:$L6227,$C$22:$C6227,C432)))</f>
        <v/>
      </c>
      <c r="N432" s="157" t="str">
        <f t="shared" si="15"/>
        <v/>
      </c>
      <c r="O432" s="163"/>
      <c r="P432" s="159" t="str">
        <f t="shared" si="16"/>
        <v/>
      </c>
      <c r="Q432" s="159" t="str">
        <f>IF(ISBLANK(C432),"",SUMIFS($P$22:$P6230,$C$22:$C6230,C432)-SUMIFS('LISTA DE INVENTARIO'!$N$22:$N5957,'LISTA DE INVENTARIO'!$C$22:$C5957,C432))</f>
        <v/>
      </c>
      <c r="R432" s="160"/>
      <c r="S432" s="162" t="str">
        <f ca="1"/>
        <v/>
      </c>
      <c r="T432" s="182"/>
      <c r="U432" s="180"/>
    </row>
    <row r="433" spans="2:21" ht="20.149999999999999" customHeight="1">
      <c r="B433" s="125">
        <v>412</v>
      </c>
      <c r="C433" s="253"/>
      <c r="D433" s="253"/>
      <c r="E433" s="253"/>
      <c r="F433" s="253"/>
      <c r="G433" s="253"/>
      <c r="H433" s="253"/>
      <c r="I433" s="253"/>
      <c r="J433" s="156"/>
      <c r="K433" s="126"/>
      <c r="L433" s="126"/>
      <c r="M433" s="157" t="str">
        <f>IF(ISBLANK(C433),"",IF('LISTA DE INVENTARIO'!$Q$22:$Q5956='LISTA DE INVENTARIO'!$O$9,SUMIFS('LISTA DE INVENTARIO'!$K$22:$K5956,'LISTA DE INVENTARIO'!$C$22:$C5956,C433,'LISTA DE INVENTARIO'!$Q$22:$Q5956,'LISTA DE INVENTARIO'!$O$9)-SUMIFS($L$22:$L6228,$C$22:$C6228,C433),SUMIFS('LISTA DE INVENTARIO'!$K$22:$K5956,'LISTA DE INVENTARIO'!$C$22:$C5956,C433,'LISTA DE INVENTARIO'!$Q$22:$Q5956,'LISTA DE INVENTARIO'!$O$9)-SUMIFS($L$22:$L6228,$C$22:$C6228,C433)))</f>
        <v/>
      </c>
      <c r="N433" s="157" t="str">
        <f t="shared" si="15"/>
        <v/>
      </c>
      <c r="O433" s="163"/>
      <c r="P433" s="159" t="str">
        <f t="shared" si="16"/>
        <v/>
      </c>
      <c r="Q433" s="159" t="str">
        <f>IF(ISBLANK(C433),"",SUMIFS($P$22:$P6231,$C$22:$C6231,C433)-SUMIFS('LISTA DE INVENTARIO'!$N$22:$N5958,'LISTA DE INVENTARIO'!$C$22:$C5958,C433))</f>
        <v/>
      </c>
      <c r="R433" s="160"/>
      <c r="S433" s="162" t="str">
        <f ca="1"/>
        <v/>
      </c>
      <c r="T433" s="182"/>
      <c r="U433" s="180"/>
    </row>
    <row r="434" spans="2:21" ht="20.149999999999999" customHeight="1">
      <c r="B434" s="125">
        <v>413</v>
      </c>
      <c r="C434" s="253"/>
      <c r="D434" s="253"/>
      <c r="E434" s="253"/>
      <c r="F434" s="253"/>
      <c r="G434" s="253"/>
      <c r="H434" s="253"/>
      <c r="I434" s="253"/>
      <c r="J434" s="156"/>
      <c r="K434" s="126"/>
      <c r="L434" s="126"/>
      <c r="M434" s="157" t="str">
        <f>IF(ISBLANK(C434),"",IF('LISTA DE INVENTARIO'!$Q$22:$Q5957='LISTA DE INVENTARIO'!$O$9,SUMIFS('LISTA DE INVENTARIO'!$K$22:$K5957,'LISTA DE INVENTARIO'!$C$22:$C5957,C434,'LISTA DE INVENTARIO'!$Q$22:$Q5957,'LISTA DE INVENTARIO'!$O$9)-SUMIFS($L$22:$L6229,$C$22:$C6229,C434),SUMIFS('LISTA DE INVENTARIO'!$K$22:$K5957,'LISTA DE INVENTARIO'!$C$22:$C5957,C434,'LISTA DE INVENTARIO'!$Q$22:$Q5957,'LISTA DE INVENTARIO'!$O$9)-SUMIFS($L$22:$L6229,$C$22:$C6229,C434)))</f>
        <v/>
      </c>
      <c r="N434" s="157" t="str">
        <f t="shared" si="15"/>
        <v/>
      </c>
      <c r="O434" s="163"/>
      <c r="P434" s="159" t="str">
        <f t="shared" si="16"/>
        <v/>
      </c>
      <c r="Q434" s="159" t="str">
        <f>IF(ISBLANK(C434),"",SUMIFS($P$22:$P6232,$C$22:$C6232,C434)-SUMIFS('LISTA DE INVENTARIO'!$N$22:$N5959,'LISTA DE INVENTARIO'!$C$22:$C5959,C434))</f>
        <v/>
      </c>
      <c r="R434" s="160"/>
      <c r="S434" s="162" t="str">
        <f ca="1"/>
        <v/>
      </c>
      <c r="T434" s="182"/>
      <c r="U434" s="180"/>
    </row>
    <row r="435" spans="2:21" ht="20.149999999999999" customHeight="1">
      <c r="B435" s="125">
        <v>414</v>
      </c>
      <c r="C435" s="253"/>
      <c r="D435" s="253"/>
      <c r="E435" s="253"/>
      <c r="F435" s="253"/>
      <c r="G435" s="253"/>
      <c r="H435" s="253"/>
      <c r="I435" s="253"/>
      <c r="J435" s="156"/>
      <c r="K435" s="126"/>
      <c r="L435" s="126"/>
      <c r="M435" s="157" t="str">
        <f>IF(ISBLANK(C435),"",IF('LISTA DE INVENTARIO'!$Q$22:$Q5958='LISTA DE INVENTARIO'!$O$9,SUMIFS('LISTA DE INVENTARIO'!$K$22:$K5958,'LISTA DE INVENTARIO'!$C$22:$C5958,C435,'LISTA DE INVENTARIO'!$Q$22:$Q5958,'LISTA DE INVENTARIO'!$O$9)-SUMIFS($L$22:$L6230,$C$22:$C6230,C435),SUMIFS('LISTA DE INVENTARIO'!$K$22:$K5958,'LISTA DE INVENTARIO'!$C$22:$C5958,C435,'LISTA DE INVENTARIO'!$Q$22:$Q5958,'LISTA DE INVENTARIO'!$O$9)-SUMIFS($L$22:$L6230,$C$22:$C6230,C435)))</f>
        <v/>
      </c>
      <c r="N435" s="157" t="str">
        <f t="shared" si="15"/>
        <v/>
      </c>
      <c r="O435" s="163"/>
      <c r="P435" s="159" t="str">
        <f t="shared" si="16"/>
        <v/>
      </c>
      <c r="Q435" s="159" t="str">
        <f>IF(ISBLANK(C435),"",SUMIFS($P$22:$P6233,$C$22:$C6233,C435)-SUMIFS('LISTA DE INVENTARIO'!$N$22:$N5960,'LISTA DE INVENTARIO'!$C$22:$C5960,C435))</f>
        <v/>
      </c>
      <c r="R435" s="160"/>
      <c r="S435" s="162" t="str">
        <f ca="1"/>
        <v/>
      </c>
      <c r="T435" s="182"/>
      <c r="U435" s="180"/>
    </row>
    <row r="436" spans="2:21" ht="20.149999999999999" customHeight="1">
      <c r="B436" s="125">
        <v>415</v>
      </c>
      <c r="C436" s="253"/>
      <c r="D436" s="253"/>
      <c r="E436" s="253"/>
      <c r="F436" s="253"/>
      <c r="G436" s="253"/>
      <c r="H436" s="253"/>
      <c r="I436" s="253"/>
      <c r="J436" s="156"/>
      <c r="K436" s="126"/>
      <c r="L436" s="126"/>
      <c r="M436" s="157" t="str">
        <f>IF(ISBLANK(C436),"",IF('LISTA DE INVENTARIO'!$Q$22:$Q5959='LISTA DE INVENTARIO'!$O$9,SUMIFS('LISTA DE INVENTARIO'!$K$22:$K5959,'LISTA DE INVENTARIO'!$C$22:$C5959,C436,'LISTA DE INVENTARIO'!$Q$22:$Q5959,'LISTA DE INVENTARIO'!$O$9)-SUMIFS($L$22:$L6231,$C$22:$C6231,C436),SUMIFS('LISTA DE INVENTARIO'!$K$22:$K5959,'LISTA DE INVENTARIO'!$C$22:$C5959,C436,'LISTA DE INVENTARIO'!$Q$22:$Q5959,'LISTA DE INVENTARIO'!$O$9)-SUMIFS($L$22:$L6231,$C$22:$C6231,C436)))</f>
        <v/>
      </c>
      <c r="N436" s="157" t="str">
        <f t="shared" si="15"/>
        <v/>
      </c>
      <c r="O436" s="163"/>
      <c r="P436" s="159" t="str">
        <f t="shared" si="16"/>
        <v/>
      </c>
      <c r="Q436" s="159" t="str">
        <f>IF(ISBLANK(C436),"",SUMIFS($P$22:$P6234,$C$22:$C6234,C436)-SUMIFS('LISTA DE INVENTARIO'!$N$22:$N5961,'LISTA DE INVENTARIO'!$C$22:$C5961,C436))</f>
        <v/>
      </c>
      <c r="R436" s="160"/>
      <c r="S436" s="162" t="str">
        <f ca="1"/>
        <v/>
      </c>
      <c r="T436" s="182"/>
      <c r="U436" s="180"/>
    </row>
    <row r="437" spans="2:21" ht="20.149999999999999" customHeight="1">
      <c r="B437" s="125">
        <v>416</v>
      </c>
      <c r="C437" s="253"/>
      <c r="D437" s="253"/>
      <c r="E437" s="253"/>
      <c r="F437" s="253"/>
      <c r="G437" s="253"/>
      <c r="H437" s="253"/>
      <c r="I437" s="253"/>
      <c r="J437" s="156"/>
      <c r="K437" s="126"/>
      <c r="L437" s="126"/>
      <c r="M437" s="157" t="str">
        <f>IF(ISBLANK(C437),"",IF('LISTA DE INVENTARIO'!$Q$22:$Q5960='LISTA DE INVENTARIO'!$O$9,SUMIFS('LISTA DE INVENTARIO'!$K$22:$K5960,'LISTA DE INVENTARIO'!$C$22:$C5960,C437,'LISTA DE INVENTARIO'!$Q$22:$Q5960,'LISTA DE INVENTARIO'!$O$9)-SUMIFS($L$22:$L6232,$C$22:$C6232,C437),SUMIFS('LISTA DE INVENTARIO'!$K$22:$K5960,'LISTA DE INVENTARIO'!$C$22:$C5960,C437,'LISTA DE INVENTARIO'!$Q$22:$Q5960,'LISTA DE INVENTARIO'!$O$9)-SUMIFS($L$22:$L6232,$C$22:$C6232,C437)))</f>
        <v/>
      </c>
      <c r="N437" s="157" t="str">
        <f t="shared" si="15"/>
        <v/>
      </c>
      <c r="O437" s="163"/>
      <c r="P437" s="159" t="str">
        <f t="shared" si="16"/>
        <v/>
      </c>
      <c r="Q437" s="159" t="str">
        <f>IF(ISBLANK(C437),"",SUMIFS($P$22:$P6235,$C$22:$C6235,C437)-SUMIFS('LISTA DE INVENTARIO'!$N$22:$N5962,'LISTA DE INVENTARIO'!$C$22:$C5962,C437))</f>
        <v/>
      </c>
      <c r="R437" s="160"/>
      <c r="S437" s="162" t="str">
        <f ca="1"/>
        <v/>
      </c>
      <c r="T437" s="182"/>
      <c r="U437" s="180"/>
    </row>
    <row r="438" spans="2:21" ht="20.149999999999999" customHeight="1">
      <c r="B438" s="125">
        <v>417</v>
      </c>
      <c r="C438" s="253"/>
      <c r="D438" s="253"/>
      <c r="E438" s="253"/>
      <c r="F438" s="253"/>
      <c r="G438" s="253"/>
      <c r="H438" s="253"/>
      <c r="I438" s="253"/>
      <c r="J438" s="156"/>
      <c r="K438" s="126"/>
      <c r="L438" s="126"/>
      <c r="M438" s="157" t="str">
        <f>IF(ISBLANK(C438),"",IF('LISTA DE INVENTARIO'!$Q$22:$Q5961='LISTA DE INVENTARIO'!$O$9,SUMIFS('LISTA DE INVENTARIO'!$K$22:$K5961,'LISTA DE INVENTARIO'!$C$22:$C5961,C438,'LISTA DE INVENTARIO'!$Q$22:$Q5961,'LISTA DE INVENTARIO'!$O$9)-SUMIFS($L$22:$L6233,$C$22:$C6233,C438),SUMIFS('LISTA DE INVENTARIO'!$K$22:$K5961,'LISTA DE INVENTARIO'!$C$22:$C5961,C438,'LISTA DE INVENTARIO'!$Q$22:$Q5961,'LISTA DE INVENTARIO'!$O$9)-SUMIFS($L$22:$L6233,$C$22:$C6233,C438)))</f>
        <v/>
      </c>
      <c r="N438" s="157" t="str">
        <f t="shared" si="15"/>
        <v/>
      </c>
      <c r="O438" s="163"/>
      <c r="P438" s="159" t="str">
        <f t="shared" si="16"/>
        <v/>
      </c>
      <c r="Q438" s="159" t="str">
        <f>IF(ISBLANK(C438),"",SUMIFS($P$22:$P6236,$C$22:$C6236,C438)-SUMIFS('LISTA DE INVENTARIO'!$N$22:$N5963,'LISTA DE INVENTARIO'!$C$22:$C5963,C438))</f>
        <v/>
      </c>
      <c r="R438" s="160"/>
      <c r="S438" s="162" t="str">
        <f ca="1"/>
        <v/>
      </c>
      <c r="T438" s="182"/>
      <c r="U438" s="180"/>
    </row>
    <row r="439" spans="2:21" ht="20.149999999999999" customHeight="1">
      <c r="B439" s="125">
        <v>418</v>
      </c>
      <c r="C439" s="253"/>
      <c r="D439" s="253"/>
      <c r="E439" s="253"/>
      <c r="F439" s="253"/>
      <c r="G439" s="253"/>
      <c r="H439" s="253"/>
      <c r="I439" s="253"/>
      <c r="J439" s="156"/>
      <c r="K439" s="126"/>
      <c r="L439" s="126"/>
      <c r="M439" s="157" t="str">
        <f>IF(ISBLANK(C439),"",IF('LISTA DE INVENTARIO'!$Q$22:$Q5962='LISTA DE INVENTARIO'!$O$9,SUMIFS('LISTA DE INVENTARIO'!$K$22:$K5962,'LISTA DE INVENTARIO'!$C$22:$C5962,C439,'LISTA DE INVENTARIO'!$Q$22:$Q5962,'LISTA DE INVENTARIO'!$O$9)-SUMIFS($L$22:$L6234,$C$22:$C6234,C439),SUMIFS('LISTA DE INVENTARIO'!$K$22:$K5962,'LISTA DE INVENTARIO'!$C$22:$C5962,C439,'LISTA DE INVENTARIO'!$Q$22:$Q5962,'LISTA DE INVENTARIO'!$O$9)-SUMIFS($L$22:$L6234,$C$22:$C6234,C439)))</f>
        <v/>
      </c>
      <c r="N439" s="157" t="str">
        <f t="shared" si="15"/>
        <v/>
      </c>
      <c r="O439" s="163"/>
      <c r="P439" s="159" t="str">
        <f t="shared" si="16"/>
        <v/>
      </c>
      <c r="Q439" s="159" t="str">
        <f>IF(ISBLANK(C439),"",SUMIFS($P$22:$P6237,$C$22:$C6237,C439)-SUMIFS('LISTA DE INVENTARIO'!$N$22:$N5964,'LISTA DE INVENTARIO'!$C$22:$C5964,C439))</f>
        <v/>
      </c>
      <c r="R439" s="160"/>
      <c r="S439" s="162" t="str">
        <f ca="1"/>
        <v/>
      </c>
      <c r="T439" s="182"/>
      <c r="U439" s="180"/>
    </row>
    <row r="440" spans="2:21" ht="20.149999999999999" customHeight="1">
      <c r="B440" s="125">
        <v>419</v>
      </c>
      <c r="C440" s="253"/>
      <c r="D440" s="253"/>
      <c r="E440" s="253"/>
      <c r="F440" s="253"/>
      <c r="G440" s="253"/>
      <c r="H440" s="253"/>
      <c r="I440" s="253"/>
      <c r="J440" s="156"/>
      <c r="K440" s="126"/>
      <c r="L440" s="126"/>
      <c r="M440" s="157" t="str">
        <f>IF(ISBLANK(C440),"",IF('LISTA DE INVENTARIO'!$Q$22:$Q5963='LISTA DE INVENTARIO'!$O$9,SUMIFS('LISTA DE INVENTARIO'!$K$22:$K5963,'LISTA DE INVENTARIO'!$C$22:$C5963,C440,'LISTA DE INVENTARIO'!$Q$22:$Q5963,'LISTA DE INVENTARIO'!$O$9)-SUMIFS($L$22:$L6235,$C$22:$C6235,C440),SUMIFS('LISTA DE INVENTARIO'!$K$22:$K5963,'LISTA DE INVENTARIO'!$C$22:$C5963,C440,'LISTA DE INVENTARIO'!$Q$22:$Q5963,'LISTA DE INVENTARIO'!$O$9)-SUMIFS($L$22:$L6235,$C$22:$C6235,C440)))</f>
        <v/>
      </c>
      <c r="N440" s="157" t="str">
        <f t="shared" si="15"/>
        <v/>
      </c>
      <c r="O440" s="163"/>
      <c r="P440" s="159" t="str">
        <f t="shared" si="16"/>
        <v/>
      </c>
      <c r="Q440" s="159" t="str">
        <f>IF(ISBLANK(C440),"",SUMIFS($P$22:$P6238,$C$22:$C6238,C440)-SUMIFS('LISTA DE INVENTARIO'!$N$22:$N5965,'LISTA DE INVENTARIO'!$C$22:$C5965,C440))</f>
        <v/>
      </c>
      <c r="R440" s="160"/>
      <c r="S440" s="162" t="str">
        <f ca="1"/>
        <v/>
      </c>
      <c r="T440" s="182"/>
      <c r="U440" s="180"/>
    </row>
    <row r="441" spans="2:21" ht="20.149999999999999" customHeight="1">
      <c r="B441" s="125">
        <v>420</v>
      </c>
      <c r="C441" s="253"/>
      <c r="D441" s="253"/>
      <c r="E441" s="253"/>
      <c r="F441" s="253"/>
      <c r="G441" s="253"/>
      <c r="H441" s="253"/>
      <c r="I441" s="253"/>
      <c r="J441" s="156"/>
      <c r="K441" s="126"/>
      <c r="L441" s="126"/>
      <c r="M441" s="157" t="str">
        <f>IF(ISBLANK(C441),"",IF('LISTA DE INVENTARIO'!$Q$22:$Q5964='LISTA DE INVENTARIO'!$O$9,SUMIFS('LISTA DE INVENTARIO'!$K$22:$K5964,'LISTA DE INVENTARIO'!$C$22:$C5964,C441,'LISTA DE INVENTARIO'!$Q$22:$Q5964,'LISTA DE INVENTARIO'!$O$9)-SUMIFS($L$22:$L6236,$C$22:$C6236,C441),SUMIFS('LISTA DE INVENTARIO'!$K$22:$K5964,'LISTA DE INVENTARIO'!$C$22:$C5964,C441,'LISTA DE INVENTARIO'!$Q$22:$Q5964,'LISTA DE INVENTARIO'!$O$9)-SUMIFS($L$22:$L6236,$C$22:$C6236,C441)))</f>
        <v/>
      </c>
      <c r="N441" s="157" t="str">
        <f t="shared" si="15"/>
        <v/>
      </c>
      <c r="O441" s="163"/>
      <c r="P441" s="159" t="str">
        <f t="shared" si="16"/>
        <v/>
      </c>
      <c r="Q441" s="159" t="str">
        <f>IF(ISBLANK(C441),"",SUMIFS($P$22:$P6239,$C$22:$C6239,C441)-SUMIFS('LISTA DE INVENTARIO'!$N$22:$N5966,'LISTA DE INVENTARIO'!$C$22:$C5966,C441))</f>
        <v/>
      </c>
      <c r="R441" s="160"/>
      <c r="S441" s="162" t="str">
        <f ca="1"/>
        <v/>
      </c>
      <c r="T441" s="182"/>
      <c r="U441" s="180"/>
    </row>
    <row r="442" spans="2:21" ht="20.149999999999999" customHeight="1">
      <c r="B442" s="125">
        <v>421</v>
      </c>
      <c r="C442" s="253"/>
      <c r="D442" s="253"/>
      <c r="E442" s="253"/>
      <c r="F442" s="253"/>
      <c r="G442" s="253"/>
      <c r="H442" s="253"/>
      <c r="I442" s="253"/>
      <c r="J442" s="156"/>
      <c r="K442" s="126"/>
      <c r="L442" s="126"/>
      <c r="M442" s="157" t="str">
        <f>IF(ISBLANK(C442),"",IF('LISTA DE INVENTARIO'!$Q$22:$Q5965='LISTA DE INVENTARIO'!$O$9,SUMIFS('LISTA DE INVENTARIO'!$K$22:$K5965,'LISTA DE INVENTARIO'!$C$22:$C5965,C442,'LISTA DE INVENTARIO'!$Q$22:$Q5965,'LISTA DE INVENTARIO'!$O$9)-SUMIFS($L$22:$L6237,$C$22:$C6237,C442),SUMIFS('LISTA DE INVENTARIO'!$K$22:$K5965,'LISTA DE INVENTARIO'!$C$22:$C5965,C442,'LISTA DE INVENTARIO'!$Q$22:$Q5965,'LISTA DE INVENTARIO'!$O$9)-SUMIFS($L$22:$L6237,$C$22:$C6237,C442)))</f>
        <v/>
      </c>
      <c r="N442" s="157" t="str">
        <f t="shared" si="15"/>
        <v/>
      </c>
      <c r="O442" s="163"/>
      <c r="P442" s="159" t="str">
        <f t="shared" si="16"/>
        <v/>
      </c>
      <c r="Q442" s="159" t="str">
        <f>IF(ISBLANK(C442),"",SUMIFS($P$22:$P6240,$C$22:$C6240,C442)-SUMIFS('LISTA DE INVENTARIO'!$N$22:$N5967,'LISTA DE INVENTARIO'!$C$22:$C5967,C442))</f>
        <v/>
      </c>
      <c r="R442" s="160"/>
      <c r="S442" s="162" t="str">
        <f ca="1"/>
        <v/>
      </c>
      <c r="T442" s="182"/>
      <c r="U442" s="180"/>
    </row>
    <row r="443" spans="2:21" ht="20.149999999999999" customHeight="1">
      <c r="B443" s="125">
        <v>422</v>
      </c>
      <c r="C443" s="253"/>
      <c r="D443" s="253"/>
      <c r="E443" s="253"/>
      <c r="F443" s="253"/>
      <c r="G443" s="253"/>
      <c r="H443" s="253"/>
      <c r="I443" s="253"/>
      <c r="J443" s="156"/>
      <c r="K443" s="126"/>
      <c r="L443" s="126"/>
      <c r="M443" s="157" t="str">
        <f>IF(ISBLANK(C443),"",IF('LISTA DE INVENTARIO'!$Q$22:$Q5966='LISTA DE INVENTARIO'!$O$9,SUMIFS('LISTA DE INVENTARIO'!$K$22:$K5966,'LISTA DE INVENTARIO'!$C$22:$C5966,C443,'LISTA DE INVENTARIO'!$Q$22:$Q5966,'LISTA DE INVENTARIO'!$O$9)-SUMIFS($L$22:$L6238,$C$22:$C6238,C443),SUMIFS('LISTA DE INVENTARIO'!$K$22:$K5966,'LISTA DE INVENTARIO'!$C$22:$C5966,C443,'LISTA DE INVENTARIO'!$Q$22:$Q5966,'LISTA DE INVENTARIO'!$O$9)-SUMIFS($L$22:$L6238,$C$22:$C6238,C443)))</f>
        <v/>
      </c>
      <c r="N443" s="157" t="str">
        <f t="shared" si="15"/>
        <v/>
      </c>
      <c r="O443" s="163"/>
      <c r="P443" s="159" t="str">
        <f t="shared" si="16"/>
        <v/>
      </c>
      <c r="Q443" s="159" t="str">
        <f>IF(ISBLANK(C443),"",SUMIFS($P$22:$P6241,$C$22:$C6241,C443)-SUMIFS('LISTA DE INVENTARIO'!$N$22:$N5968,'LISTA DE INVENTARIO'!$C$22:$C5968,C443))</f>
        <v/>
      </c>
      <c r="R443" s="160"/>
      <c r="S443" s="162" t="str">
        <f ca="1"/>
        <v/>
      </c>
      <c r="T443" s="182"/>
      <c r="U443" s="180"/>
    </row>
    <row r="444" spans="2:21" ht="20.149999999999999" customHeight="1">
      <c r="B444" s="125">
        <v>423</v>
      </c>
      <c r="C444" s="253"/>
      <c r="D444" s="253"/>
      <c r="E444" s="253"/>
      <c r="F444" s="253"/>
      <c r="G444" s="253"/>
      <c r="H444" s="253"/>
      <c r="I444" s="253"/>
      <c r="J444" s="156"/>
      <c r="K444" s="126"/>
      <c r="L444" s="126"/>
      <c r="M444" s="157" t="str">
        <f>IF(ISBLANK(C444),"",IF('LISTA DE INVENTARIO'!$Q$22:$Q5967='LISTA DE INVENTARIO'!$O$9,SUMIFS('LISTA DE INVENTARIO'!$K$22:$K5967,'LISTA DE INVENTARIO'!$C$22:$C5967,C444,'LISTA DE INVENTARIO'!$Q$22:$Q5967,'LISTA DE INVENTARIO'!$O$9)-SUMIFS($L$22:$L6239,$C$22:$C6239,C444),SUMIFS('LISTA DE INVENTARIO'!$K$22:$K5967,'LISTA DE INVENTARIO'!$C$22:$C5967,C444,'LISTA DE INVENTARIO'!$Q$22:$Q5967,'LISTA DE INVENTARIO'!$O$9)-SUMIFS($L$22:$L6239,$C$22:$C6239,C444)))</f>
        <v/>
      </c>
      <c r="N444" s="157" t="str">
        <f t="shared" si="15"/>
        <v/>
      </c>
      <c r="O444" s="163"/>
      <c r="P444" s="159" t="str">
        <f t="shared" si="16"/>
        <v/>
      </c>
      <c r="Q444" s="159" t="str">
        <f>IF(ISBLANK(C444),"",SUMIFS($P$22:$P6242,$C$22:$C6242,C444)-SUMIFS('LISTA DE INVENTARIO'!$N$22:$N5969,'LISTA DE INVENTARIO'!$C$22:$C5969,C444))</f>
        <v/>
      </c>
      <c r="R444" s="160"/>
      <c r="S444" s="162" t="str">
        <f ca="1"/>
        <v/>
      </c>
      <c r="T444" s="182"/>
      <c r="U444" s="180"/>
    </row>
    <row r="445" spans="2:21" ht="20.149999999999999" customHeight="1">
      <c r="B445" s="125">
        <v>424</v>
      </c>
      <c r="C445" s="253"/>
      <c r="D445" s="253"/>
      <c r="E445" s="253"/>
      <c r="F445" s="253"/>
      <c r="G445" s="253"/>
      <c r="H445" s="253"/>
      <c r="I445" s="253"/>
      <c r="J445" s="156"/>
      <c r="K445" s="126"/>
      <c r="L445" s="126"/>
      <c r="M445" s="157" t="str">
        <f>IF(ISBLANK(C445),"",IF('LISTA DE INVENTARIO'!$Q$22:$Q5968='LISTA DE INVENTARIO'!$O$9,SUMIFS('LISTA DE INVENTARIO'!$K$22:$K5968,'LISTA DE INVENTARIO'!$C$22:$C5968,C445,'LISTA DE INVENTARIO'!$Q$22:$Q5968,'LISTA DE INVENTARIO'!$O$9)-SUMIFS($L$22:$L6240,$C$22:$C6240,C445),SUMIFS('LISTA DE INVENTARIO'!$K$22:$K5968,'LISTA DE INVENTARIO'!$C$22:$C5968,C445,'LISTA DE INVENTARIO'!$Q$22:$Q5968,'LISTA DE INVENTARIO'!$O$9)-SUMIFS($L$22:$L6240,$C$22:$C6240,C445)))</f>
        <v/>
      </c>
      <c r="N445" s="157" t="str">
        <f t="shared" si="15"/>
        <v/>
      </c>
      <c r="O445" s="163"/>
      <c r="P445" s="159" t="str">
        <f t="shared" si="16"/>
        <v/>
      </c>
      <c r="Q445" s="159" t="str">
        <f>IF(ISBLANK(C445),"",SUMIFS($P$22:$P6243,$C$22:$C6243,C445)-SUMIFS('LISTA DE INVENTARIO'!$N$22:$N5970,'LISTA DE INVENTARIO'!$C$22:$C5970,C445))</f>
        <v/>
      </c>
      <c r="R445" s="160"/>
      <c r="S445" s="162" t="str">
        <f ca="1"/>
        <v/>
      </c>
      <c r="T445" s="182"/>
      <c r="U445" s="180"/>
    </row>
    <row r="446" spans="2:21" ht="20.149999999999999" customHeight="1">
      <c r="B446" s="125">
        <v>425</v>
      </c>
      <c r="C446" s="253"/>
      <c r="D446" s="253"/>
      <c r="E446" s="253"/>
      <c r="F446" s="253"/>
      <c r="G446" s="253"/>
      <c r="H446" s="253"/>
      <c r="I446" s="253"/>
      <c r="J446" s="156"/>
      <c r="K446" s="126"/>
      <c r="L446" s="126"/>
      <c r="M446" s="157" t="str">
        <f>IF(ISBLANK(C446),"",IF('LISTA DE INVENTARIO'!$Q$22:$Q5969='LISTA DE INVENTARIO'!$O$9,SUMIFS('LISTA DE INVENTARIO'!$K$22:$K5969,'LISTA DE INVENTARIO'!$C$22:$C5969,C446,'LISTA DE INVENTARIO'!$Q$22:$Q5969,'LISTA DE INVENTARIO'!$O$9)-SUMIFS($L$22:$L6241,$C$22:$C6241,C446),SUMIFS('LISTA DE INVENTARIO'!$K$22:$K5969,'LISTA DE INVENTARIO'!$C$22:$C5969,C446,'LISTA DE INVENTARIO'!$Q$22:$Q5969,'LISTA DE INVENTARIO'!$O$9)-SUMIFS($L$22:$L6241,$C$22:$C6241,C446)))</f>
        <v/>
      </c>
      <c r="N446" s="157" t="str">
        <f t="shared" si="15"/>
        <v/>
      </c>
      <c r="O446" s="163"/>
      <c r="P446" s="159" t="str">
        <f t="shared" si="16"/>
        <v/>
      </c>
      <c r="Q446" s="159" t="str">
        <f>IF(ISBLANK(C446),"",SUMIFS($P$22:$P6244,$C$22:$C6244,C446)-SUMIFS('LISTA DE INVENTARIO'!$N$22:$N5971,'LISTA DE INVENTARIO'!$C$22:$C5971,C446))</f>
        <v/>
      </c>
      <c r="R446" s="160"/>
      <c r="S446" s="162" t="str">
        <f ca="1"/>
        <v/>
      </c>
      <c r="T446" s="182"/>
      <c r="U446" s="180"/>
    </row>
    <row r="447" spans="2:21" ht="20.149999999999999" customHeight="1">
      <c r="B447" s="125">
        <v>426</v>
      </c>
      <c r="C447" s="253"/>
      <c r="D447" s="253"/>
      <c r="E447" s="253"/>
      <c r="F447" s="253"/>
      <c r="G447" s="253"/>
      <c r="H447" s="253"/>
      <c r="I447" s="253"/>
      <c r="J447" s="156"/>
      <c r="K447" s="126"/>
      <c r="L447" s="126"/>
      <c r="M447" s="157" t="str">
        <f>IF(ISBLANK(C447),"",IF('LISTA DE INVENTARIO'!$Q$22:$Q5970='LISTA DE INVENTARIO'!$O$9,SUMIFS('LISTA DE INVENTARIO'!$K$22:$K5970,'LISTA DE INVENTARIO'!$C$22:$C5970,C447,'LISTA DE INVENTARIO'!$Q$22:$Q5970,'LISTA DE INVENTARIO'!$O$9)-SUMIFS($L$22:$L6242,$C$22:$C6242,C447),SUMIFS('LISTA DE INVENTARIO'!$K$22:$K5970,'LISTA DE INVENTARIO'!$C$22:$C5970,C447,'LISTA DE INVENTARIO'!$Q$22:$Q5970,'LISTA DE INVENTARIO'!$O$9)-SUMIFS($L$22:$L6242,$C$22:$C6242,C447)))</f>
        <v/>
      </c>
      <c r="N447" s="157" t="str">
        <f t="shared" si="15"/>
        <v/>
      </c>
      <c r="O447" s="163"/>
      <c r="P447" s="159" t="str">
        <f t="shared" si="16"/>
        <v/>
      </c>
      <c r="Q447" s="159" t="str">
        <f>IF(ISBLANK(C447),"",SUMIFS($P$22:$P6245,$C$22:$C6245,C447)-SUMIFS('LISTA DE INVENTARIO'!$N$22:$N5972,'LISTA DE INVENTARIO'!$C$22:$C5972,C447))</f>
        <v/>
      </c>
      <c r="R447" s="160"/>
      <c r="S447" s="162" t="str">
        <f ca="1"/>
        <v/>
      </c>
      <c r="T447" s="182"/>
      <c r="U447" s="180"/>
    </row>
    <row r="448" spans="2:21" ht="20.149999999999999" customHeight="1">
      <c r="B448" s="125">
        <v>427</v>
      </c>
      <c r="C448" s="253"/>
      <c r="D448" s="253"/>
      <c r="E448" s="253"/>
      <c r="F448" s="253"/>
      <c r="G448" s="253"/>
      <c r="H448" s="253"/>
      <c r="I448" s="253"/>
      <c r="J448" s="156"/>
      <c r="K448" s="126"/>
      <c r="L448" s="126"/>
      <c r="M448" s="157" t="str">
        <f>IF(ISBLANK(C448),"",IF('LISTA DE INVENTARIO'!$Q$22:$Q5971='LISTA DE INVENTARIO'!$O$9,SUMIFS('LISTA DE INVENTARIO'!$K$22:$K5971,'LISTA DE INVENTARIO'!$C$22:$C5971,C448,'LISTA DE INVENTARIO'!$Q$22:$Q5971,'LISTA DE INVENTARIO'!$O$9)-SUMIFS($L$22:$L6243,$C$22:$C6243,C448),SUMIFS('LISTA DE INVENTARIO'!$K$22:$K5971,'LISTA DE INVENTARIO'!$C$22:$C5971,C448,'LISTA DE INVENTARIO'!$Q$22:$Q5971,'LISTA DE INVENTARIO'!$O$9)-SUMIFS($L$22:$L6243,$C$22:$C6243,C448)))</f>
        <v/>
      </c>
      <c r="N448" s="157" t="str">
        <f t="shared" si="15"/>
        <v/>
      </c>
      <c r="O448" s="163"/>
      <c r="P448" s="159" t="str">
        <f t="shared" si="16"/>
        <v/>
      </c>
      <c r="Q448" s="159" t="str">
        <f>IF(ISBLANK(C448),"",SUMIFS($P$22:$P6246,$C$22:$C6246,C448)-SUMIFS('LISTA DE INVENTARIO'!$N$22:$N5973,'LISTA DE INVENTARIO'!$C$22:$C5973,C448))</f>
        <v/>
      </c>
      <c r="R448" s="160"/>
      <c r="S448" s="162" t="str">
        <f ca="1"/>
        <v/>
      </c>
      <c r="T448" s="182"/>
      <c r="U448" s="180"/>
    </row>
    <row r="449" spans="2:21" ht="20.149999999999999" customHeight="1">
      <c r="B449" s="125">
        <v>428</v>
      </c>
      <c r="C449" s="253"/>
      <c r="D449" s="253"/>
      <c r="E449" s="253"/>
      <c r="F449" s="253"/>
      <c r="G449" s="253"/>
      <c r="H449" s="253"/>
      <c r="I449" s="253"/>
      <c r="J449" s="156"/>
      <c r="K449" s="126"/>
      <c r="L449" s="126"/>
      <c r="M449" s="157" t="str">
        <f>IF(ISBLANK(C449),"",IF('LISTA DE INVENTARIO'!$Q$22:$Q5972='LISTA DE INVENTARIO'!$O$9,SUMIFS('LISTA DE INVENTARIO'!$K$22:$K5972,'LISTA DE INVENTARIO'!$C$22:$C5972,C449,'LISTA DE INVENTARIO'!$Q$22:$Q5972,'LISTA DE INVENTARIO'!$O$9)-SUMIFS($L$22:$L6244,$C$22:$C6244,C449),SUMIFS('LISTA DE INVENTARIO'!$K$22:$K5972,'LISTA DE INVENTARIO'!$C$22:$C5972,C449,'LISTA DE INVENTARIO'!$Q$22:$Q5972,'LISTA DE INVENTARIO'!$O$9)-SUMIFS($L$22:$L6244,$C$22:$C6244,C449)))</f>
        <v/>
      </c>
      <c r="N449" s="157" t="str">
        <f t="shared" si="15"/>
        <v/>
      </c>
      <c r="O449" s="163"/>
      <c r="P449" s="159" t="str">
        <f t="shared" si="16"/>
        <v/>
      </c>
      <c r="Q449" s="159" t="str">
        <f>IF(ISBLANK(C449),"",SUMIFS($P$22:$P6247,$C$22:$C6247,C449)-SUMIFS('LISTA DE INVENTARIO'!$N$22:$N5974,'LISTA DE INVENTARIO'!$C$22:$C5974,C449))</f>
        <v/>
      </c>
      <c r="R449" s="160"/>
      <c r="S449" s="162" t="str">
        <f ca="1"/>
        <v/>
      </c>
      <c r="T449" s="182"/>
      <c r="U449" s="180"/>
    </row>
    <row r="450" spans="2:21" ht="20.149999999999999" customHeight="1">
      <c r="B450" s="125">
        <v>429</v>
      </c>
      <c r="C450" s="253"/>
      <c r="D450" s="253"/>
      <c r="E450" s="253"/>
      <c r="F450" s="253"/>
      <c r="G450" s="253"/>
      <c r="H450" s="253"/>
      <c r="I450" s="253"/>
      <c r="J450" s="156"/>
      <c r="K450" s="126"/>
      <c r="L450" s="126"/>
      <c r="M450" s="157" t="str">
        <f>IF(ISBLANK(C450),"",IF('LISTA DE INVENTARIO'!$Q$22:$Q5973='LISTA DE INVENTARIO'!$O$9,SUMIFS('LISTA DE INVENTARIO'!$K$22:$K5973,'LISTA DE INVENTARIO'!$C$22:$C5973,C450,'LISTA DE INVENTARIO'!$Q$22:$Q5973,'LISTA DE INVENTARIO'!$O$9)-SUMIFS($L$22:$L6245,$C$22:$C6245,C450),SUMIFS('LISTA DE INVENTARIO'!$K$22:$K5973,'LISTA DE INVENTARIO'!$C$22:$C5973,C450,'LISTA DE INVENTARIO'!$Q$22:$Q5973,'LISTA DE INVENTARIO'!$O$9)-SUMIFS($L$22:$L6245,$C$22:$C6245,C450)))</f>
        <v/>
      </c>
      <c r="N450" s="157" t="str">
        <f t="shared" si="15"/>
        <v/>
      </c>
      <c r="O450" s="163"/>
      <c r="P450" s="159" t="str">
        <f t="shared" si="16"/>
        <v/>
      </c>
      <c r="Q450" s="159" t="str">
        <f>IF(ISBLANK(C450),"",SUMIFS($P$22:$P6248,$C$22:$C6248,C450)-SUMIFS('LISTA DE INVENTARIO'!$N$22:$N5975,'LISTA DE INVENTARIO'!$C$22:$C5975,C450))</f>
        <v/>
      </c>
      <c r="R450" s="160"/>
      <c r="S450" s="162" t="str">
        <f ca="1"/>
        <v/>
      </c>
      <c r="T450" s="182"/>
      <c r="U450" s="180"/>
    </row>
    <row r="451" spans="2:21" ht="20.149999999999999" customHeight="1">
      <c r="B451" s="125">
        <v>430</v>
      </c>
      <c r="C451" s="253"/>
      <c r="D451" s="253"/>
      <c r="E451" s="253"/>
      <c r="F451" s="253"/>
      <c r="G451" s="253"/>
      <c r="H451" s="253"/>
      <c r="I451" s="253"/>
      <c r="J451" s="156"/>
      <c r="K451" s="126"/>
      <c r="L451" s="126"/>
      <c r="M451" s="157" t="str">
        <f>IF(ISBLANK(C451),"",IF('LISTA DE INVENTARIO'!$Q$22:$Q5974='LISTA DE INVENTARIO'!$O$9,SUMIFS('LISTA DE INVENTARIO'!$K$22:$K5974,'LISTA DE INVENTARIO'!$C$22:$C5974,C451,'LISTA DE INVENTARIO'!$Q$22:$Q5974,'LISTA DE INVENTARIO'!$O$9)-SUMIFS($L$22:$L6246,$C$22:$C6246,C451),SUMIFS('LISTA DE INVENTARIO'!$K$22:$K5974,'LISTA DE INVENTARIO'!$C$22:$C5974,C451,'LISTA DE INVENTARIO'!$Q$22:$Q5974,'LISTA DE INVENTARIO'!$O$9)-SUMIFS($L$22:$L6246,$C$22:$C6246,C451)))</f>
        <v/>
      </c>
      <c r="N451" s="157" t="str">
        <f t="shared" si="15"/>
        <v/>
      </c>
      <c r="O451" s="163"/>
      <c r="P451" s="159" t="str">
        <f t="shared" si="16"/>
        <v/>
      </c>
      <c r="Q451" s="159" t="str">
        <f>IF(ISBLANK(C451),"",SUMIFS($P$22:$P6249,$C$22:$C6249,C451)-SUMIFS('LISTA DE INVENTARIO'!$N$22:$N5976,'LISTA DE INVENTARIO'!$C$22:$C5976,C451))</f>
        <v/>
      </c>
      <c r="R451" s="160"/>
      <c r="S451" s="162" t="str">
        <f ca="1"/>
        <v/>
      </c>
      <c r="T451" s="182"/>
      <c r="U451" s="180"/>
    </row>
    <row r="452" spans="2:21" ht="20.149999999999999" customHeight="1">
      <c r="B452" s="125">
        <v>431</v>
      </c>
      <c r="C452" s="253"/>
      <c r="D452" s="253"/>
      <c r="E452" s="253"/>
      <c r="F452" s="253"/>
      <c r="G452" s="253"/>
      <c r="H452" s="253"/>
      <c r="I452" s="253"/>
      <c r="J452" s="156"/>
      <c r="K452" s="126"/>
      <c r="L452" s="126"/>
      <c r="M452" s="157" t="str">
        <f>IF(ISBLANK(C452),"",IF('LISTA DE INVENTARIO'!$Q$22:$Q5975='LISTA DE INVENTARIO'!$O$9,SUMIFS('LISTA DE INVENTARIO'!$K$22:$K5975,'LISTA DE INVENTARIO'!$C$22:$C5975,C452,'LISTA DE INVENTARIO'!$Q$22:$Q5975,'LISTA DE INVENTARIO'!$O$9)-SUMIFS($L$22:$L6247,$C$22:$C6247,C452),SUMIFS('LISTA DE INVENTARIO'!$K$22:$K5975,'LISTA DE INVENTARIO'!$C$22:$C5975,C452,'LISTA DE INVENTARIO'!$Q$22:$Q5975,'LISTA DE INVENTARIO'!$O$9)-SUMIFS($L$22:$L6247,$C$22:$C6247,C452)))</f>
        <v/>
      </c>
      <c r="N452" s="157" t="str">
        <f t="shared" si="15"/>
        <v/>
      </c>
      <c r="O452" s="163"/>
      <c r="P452" s="159" t="str">
        <f t="shared" si="16"/>
        <v/>
      </c>
      <c r="Q452" s="159" t="str">
        <f>IF(ISBLANK(C452),"",SUMIFS($P$22:$P6250,$C$22:$C6250,C452)-SUMIFS('LISTA DE INVENTARIO'!$N$22:$N5977,'LISTA DE INVENTARIO'!$C$22:$C5977,C452))</f>
        <v/>
      </c>
      <c r="R452" s="160"/>
      <c r="S452" s="162" t="str">
        <f ca="1"/>
        <v/>
      </c>
      <c r="T452" s="182"/>
      <c r="U452" s="180"/>
    </row>
    <row r="453" spans="2:21" ht="20.149999999999999" customHeight="1">
      <c r="B453" s="125">
        <v>432</v>
      </c>
      <c r="C453" s="253"/>
      <c r="D453" s="253"/>
      <c r="E453" s="253"/>
      <c r="F453" s="253"/>
      <c r="G453" s="253"/>
      <c r="H453" s="253"/>
      <c r="I453" s="253"/>
      <c r="J453" s="156"/>
      <c r="K453" s="126"/>
      <c r="L453" s="126"/>
      <c r="M453" s="157" t="str">
        <f>IF(ISBLANK(C453),"",IF('LISTA DE INVENTARIO'!$Q$22:$Q5976='LISTA DE INVENTARIO'!$O$9,SUMIFS('LISTA DE INVENTARIO'!$K$22:$K5976,'LISTA DE INVENTARIO'!$C$22:$C5976,C453,'LISTA DE INVENTARIO'!$Q$22:$Q5976,'LISTA DE INVENTARIO'!$O$9)-SUMIFS($L$22:$L6248,$C$22:$C6248,C453),SUMIFS('LISTA DE INVENTARIO'!$K$22:$K5976,'LISTA DE INVENTARIO'!$C$22:$C5976,C453,'LISTA DE INVENTARIO'!$Q$22:$Q5976,'LISTA DE INVENTARIO'!$O$9)-SUMIFS($L$22:$L6248,$C$22:$C6248,C453)))</f>
        <v/>
      </c>
      <c r="N453" s="157" t="str">
        <f t="shared" si="15"/>
        <v/>
      </c>
      <c r="O453" s="163"/>
      <c r="P453" s="159" t="str">
        <f t="shared" si="16"/>
        <v/>
      </c>
      <c r="Q453" s="159" t="str">
        <f>IF(ISBLANK(C453),"",SUMIFS($P$22:$P6251,$C$22:$C6251,C453)-SUMIFS('LISTA DE INVENTARIO'!$N$22:$N5978,'LISTA DE INVENTARIO'!$C$22:$C5978,C453))</f>
        <v/>
      </c>
      <c r="R453" s="160"/>
      <c r="S453" s="162" t="str">
        <f ca="1"/>
        <v/>
      </c>
      <c r="T453" s="182"/>
      <c r="U453" s="180"/>
    </row>
    <row r="454" spans="2:21" ht="20.149999999999999" customHeight="1">
      <c r="B454" s="125">
        <v>433</v>
      </c>
      <c r="C454" s="253"/>
      <c r="D454" s="253"/>
      <c r="E454" s="253"/>
      <c r="F454" s="253"/>
      <c r="G454" s="253"/>
      <c r="H454" s="253"/>
      <c r="I454" s="253"/>
      <c r="J454" s="156"/>
      <c r="K454" s="126"/>
      <c r="L454" s="126"/>
      <c r="M454" s="157" t="str">
        <f>IF(ISBLANK(C454),"",IF('LISTA DE INVENTARIO'!$Q$22:$Q5977='LISTA DE INVENTARIO'!$O$9,SUMIFS('LISTA DE INVENTARIO'!$K$22:$K5977,'LISTA DE INVENTARIO'!$C$22:$C5977,C454,'LISTA DE INVENTARIO'!$Q$22:$Q5977,'LISTA DE INVENTARIO'!$O$9)-SUMIFS($L$22:$L6249,$C$22:$C6249,C454),SUMIFS('LISTA DE INVENTARIO'!$K$22:$K5977,'LISTA DE INVENTARIO'!$C$22:$C5977,C454,'LISTA DE INVENTARIO'!$Q$22:$Q5977,'LISTA DE INVENTARIO'!$O$9)-SUMIFS($L$22:$L6249,$C$22:$C6249,C454)))</f>
        <v/>
      </c>
      <c r="N454" s="157" t="str">
        <f t="shared" si="15"/>
        <v/>
      </c>
      <c r="O454" s="163"/>
      <c r="P454" s="159" t="str">
        <f t="shared" si="16"/>
        <v/>
      </c>
      <c r="Q454" s="159" t="str">
        <f>IF(ISBLANK(C454),"",SUMIFS($P$22:$P6252,$C$22:$C6252,C454)-SUMIFS('LISTA DE INVENTARIO'!$N$22:$N5979,'LISTA DE INVENTARIO'!$C$22:$C5979,C454))</f>
        <v/>
      </c>
      <c r="R454" s="160"/>
      <c r="S454" s="162" t="str">
        <f ca="1"/>
        <v/>
      </c>
      <c r="T454" s="182"/>
      <c r="U454" s="180"/>
    </row>
    <row r="455" spans="2:21" ht="20.149999999999999" customHeight="1">
      <c r="B455" s="125">
        <v>434</v>
      </c>
      <c r="C455" s="253"/>
      <c r="D455" s="253"/>
      <c r="E455" s="253"/>
      <c r="F455" s="253"/>
      <c r="G455" s="253"/>
      <c r="H455" s="253"/>
      <c r="I455" s="253"/>
      <c r="J455" s="156"/>
      <c r="K455" s="126"/>
      <c r="L455" s="126"/>
      <c r="M455" s="157" t="str">
        <f>IF(ISBLANK(C455),"",IF('LISTA DE INVENTARIO'!$Q$22:$Q5978='LISTA DE INVENTARIO'!$O$9,SUMIFS('LISTA DE INVENTARIO'!$K$22:$K5978,'LISTA DE INVENTARIO'!$C$22:$C5978,C455,'LISTA DE INVENTARIO'!$Q$22:$Q5978,'LISTA DE INVENTARIO'!$O$9)-SUMIFS($L$22:$L6250,$C$22:$C6250,C455),SUMIFS('LISTA DE INVENTARIO'!$K$22:$K5978,'LISTA DE INVENTARIO'!$C$22:$C5978,C455,'LISTA DE INVENTARIO'!$Q$22:$Q5978,'LISTA DE INVENTARIO'!$O$9)-SUMIFS($L$22:$L6250,$C$22:$C6250,C455)))</f>
        <v/>
      </c>
      <c r="N455" s="157" t="str">
        <f t="shared" si="15"/>
        <v/>
      </c>
      <c r="O455" s="163"/>
      <c r="P455" s="159" t="str">
        <f t="shared" si="16"/>
        <v/>
      </c>
      <c r="Q455" s="159" t="str">
        <f>IF(ISBLANK(C455),"",SUMIFS($P$22:$P6253,$C$22:$C6253,C455)-SUMIFS('LISTA DE INVENTARIO'!$N$22:$N5980,'LISTA DE INVENTARIO'!$C$22:$C5980,C455))</f>
        <v/>
      </c>
      <c r="R455" s="160"/>
      <c r="S455" s="162" t="str">
        <f ca="1"/>
        <v/>
      </c>
      <c r="T455" s="182"/>
      <c r="U455" s="180"/>
    </row>
    <row r="456" spans="2:21" ht="20.149999999999999" customHeight="1">
      <c r="B456" s="125">
        <v>435</v>
      </c>
      <c r="C456" s="253"/>
      <c r="D456" s="253"/>
      <c r="E456" s="253"/>
      <c r="F456" s="253"/>
      <c r="G456" s="253"/>
      <c r="H456" s="253"/>
      <c r="I456" s="253"/>
      <c r="J456" s="156"/>
      <c r="K456" s="126"/>
      <c r="L456" s="126"/>
      <c r="M456" s="157" t="str">
        <f>IF(ISBLANK(C456),"",IF('LISTA DE INVENTARIO'!$Q$22:$Q5979='LISTA DE INVENTARIO'!$O$9,SUMIFS('LISTA DE INVENTARIO'!$K$22:$K5979,'LISTA DE INVENTARIO'!$C$22:$C5979,C456,'LISTA DE INVENTARIO'!$Q$22:$Q5979,'LISTA DE INVENTARIO'!$O$9)-SUMIFS($L$22:$L6251,$C$22:$C6251,C456),SUMIFS('LISTA DE INVENTARIO'!$K$22:$K5979,'LISTA DE INVENTARIO'!$C$22:$C5979,C456,'LISTA DE INVENTARIO'!$Q$22:$Q5979,'LISTA DE INVENTARIO'!$O$9)-SUMIFS($L$22:$L6251,$C$22:$C6251,C456)))</f>
        <v/>
      </c>
      <c r="N456" s="157" t="str">
        <f t="shared" si="15"/>
        <v/>
      </c>
      <c r="O456" s="163"/>
      <c r="P456" s="159" t="str">
        <f t="shared" si="16"/>
        <v/>
      </c>
      <c r="Q456" s="159" t="str">
        <f>IF(ISBLANK(C456),"",SUMIFS($P$22:$P6254,$C$22:$C6254,C456)-SUMIFS('LISTA DE INVENTARIO'!$N$22:$N5981,'LISTA DE INVENTARIO'!$C$22:$C5981,C456))</f>
        <v/>
      </c>
      <c r="R456" s="160"/>
      <c r="S456" s="162" t="str">
        <f ca="1"/>
        <v/>
      </c>
      <c r="T456" s="182"/>
      <c r="U456" s="180"/>
    </row>
    <row r="457" spans="2:21" ht="20.149999999999999" customHeight="1">
      <c r="B457" s="125">
        <v>436</v>
      </c>
      <c r="C457" s="253"/>
      <c r="D457" s="253"/>
      <c r="E457" s="253"/>
      <c r="F457" s="253"/>
      <c r="G457" s="253"/>
      <c r="H457" s="253"/>
      <c r="I457" s="253"/>
      <c r="J457" s="156"/>
      <c r="K457" s="126"/>
      <c r="L457" s="126"/>
      <c r="M457" s="157" t="str">
        <f>IF(ISBLANK(C457),"",IF('LISTA DE INVENTARIO'!$Q$22:$Q5980='LISTA DE INVENTARIO'!$O$9,SUMIFS('LISTA DE INVENTARIO'!$K$22:$K5980,'LISTA DE INVENTARIO'!$C$22:$C5980,C457,'LISTA DE INVENTARIO'!$Q$22:$Q5980,'LISTA DE INVENTARIO'!$O$9)-SUMIFS($L$22:$L6252,$C$22:$C6252,C457),SUMIFS('LISTA DE INVENTARIO'!$K$22:$K5980,'LISTA DE INVENTARIO'!$C$22:$C5980,C457,'LISTA DE INVENTARIO'!$Q$22:$Q5980,'LISTA DE INVENTARIO'!$O$9)-SUMIFS($L$22:$L6252,$C$22:$C6252,C457)))</f>
        <v/>
      </c>
      <c r="N457" s="157" t="str">
        <f t="shared" si="15"/>
        <v/>
      </c>
      <c r="O457" s="163"/>
      <c r="P457" s="159" t="str">
        <f t="shared" si="16"/>
        <v/>
      </c>
      <c r="Q457" s="159" t="str">
        <f>IF(ISBLANK(C457),"",SUMIFS($P$22:$P6255,$C$22:$C6255,C457)-SUMIFS('LISTA DE INVENTARIO'!$N$22:$N5982,'LISTA DE INVENTARIO'!$C$22:$C5982,C457))</f>
        <v/>
      </c>
      <c r="R457" s="160"/>
      <c r="S457" s="162" t="str">
        <f ca="1"/>
        <v/>
      </c>
      <c r="T457" s="182"/>
      <c r="U457" s="180"/>
    </row>
    <row r="458" spans="2:21" ht="20.149999999999999" customHeight="1">
      <c r="B458" s="125">
        <v>437</v>
      </c>
      <c r="C458" s="253"/>
      <c r="D458" s="253"/>
      <c r="E458" s="253"/>
      <c r="F458" s="253"/>
      <c r="G458" s="253"/>
      <c r="H458" s="253"/>
      <c r="I458" s="253"/>
      <c r="J458" s="156"/>
      <c r="K458" s="126"/>
      <c r="L458" s="126"/>
      <c r="M458" s="157" t="str">
        <f>IF(ISBLANK(C458),"",IF('LISTA DE INVENTARIO'!$Q$22:$Q5981='LISTA DE INVENTARIO'!$O$9,SUMIFS('LISTA DE INVENTARIO'!$K$22:$K5981,'LISTA DE INVENTARIO'!$C$22:$C5981,C458,'LISTA DE INVENTARIO'!$Q$22:$Q5981,'LISTA DE INVENTARIO'!$O$9)-SUMIFS($L$22:$L6253,$C$22:$C6253,C458),SUMIFS('LISTA DE INVENTARIO'!$K$22:$K5981,'LISTA DE INVENTARIO'!$C$22:$C5981,C458,'LISTA DE INVENTARIO'!$Q$22:$Q5981,'LISTA DE INVENTARIO'!$O$9)-SUMIFS($L$22:$L6253,$C$22:$C6253,C458)))</f>
        <v/>
      </c>
      <c r="N458" s="157" t="str">
        <f t="shared" si="15"/>
        <v/>
      </c>
      <c r="O458" s="163"/>
      <c r="P458" s="159" t="str">
        <f t="shared" si="16"/>
        <v/>
      </c>
      <c r="Q458" s="159" t="str">
        <f>IF(ISBLANK(C458),"",SUMIFS($P$22:$P6256,$C$22:$C6256,C458)-SUMIFS('LISTA DE INVENTARIO'!$N$22:$N5983,'LISTA DE INVENTARIO'!$C$22:$C5983,C458))</f>
        <v/>
      </c>
      <c r="R458" s="160"/>
      <c r="S458" s="162" t="str">
        <f ca="1"/>
        <v/>
      </c>
      <c r="T458" s="182"/>
      <c r="U458" s="180"/>
    </row>
    <row r="459" spans="2:21" ht="20.149999999999999" customHeight="1">
      <c r="B459" s="125">
        <v>438</v>
      </c>
      <c r="C459" s="253"/>
      <c r="D459" s="253"/>
      <c r="E459" s="253"/>
      <c r="F459" s="253"/>
      <c r="G459" s="253"/>
      <c r="H459" s="253"/>
      <c r="I459" s="253"/>
      <c r="J459" s="156"/>
      <c r="K459" s="126"/>
      <c r="L459" s="126"/>
      <c r="M459" s="157" t="str">
        <f>IF(ISBLANK(C459),"",IF('LISTA DE INVENTARIO'!$Q$22:$Q5982='LISTA DE INVENTARIO'!$O$9,SUMIFS('LISTA DE INVENTARIO'!$K$22:$K5982,'LISTA DE INVENTARIO'!$C$22:$C5982,C459,'LISTA DE INVENTARIO'!$Q$22:$Q5982,'LISTA DE INVENTARIO'!$O$9)-SUMIFS($L$22:$L6254,$C$22:$C6254,C459),SUMIFS('LISTA DE INVENTARIO'!$K$22:$K5982,'LISTA DE INVENTARIO'!$C$22:$C5982,C459,'LISTA DE INVENTARIO'!$Q$22:$Q5982,'LISTA DE INVENTARIO'!$O$9)-SUMIFS($L$22:$L6254,$C$22:$C6254,C459)))</f>
        <v/>
      </c>
      <c r="N459" s="157" t="str">
        <f t="shared" si="15"/>
        <v/>
      </c>
      <c r="O459" s="163"/>
      <c r="P459" s="159" t="str">
        <f t="shared" si="16"/>
        <v/>
      </c>
      <c r="Q459" s="159" t="str">
        <f>IF(ISBLANK(C459),"",SUMIFS($P$22:$P6257,$C$22:$C6257,C459)-SUMIFS('LISTA DE INVENTARIO'!$N$22:$N5984,'LISTA DE INVENTARIO'!$C$22:$C5984,C459))</f>
        <v/>
      </c>
      <c r="R459" s="160"/>
      <c r="S459" s="162" t="str">
        <f ca="1"/>
        <v/>
      </c>
      <c r="T459" s="182"/>
      <c r="U459" s="180"/>
    </row>
    <row r="460" spans="2:21" ht="20.149999999999999" customHeight="1">
      <c r="B460" s="125">
        <v>439</v>
      </c>
      <c r="C460" s="253"/>
      <c r="D460" s="253"/>
      <c r="E460" s="253"/>
      <c r="F460" s="253"/>
      <c r="G460" s="253"/>
      <c r="H460" s="253"/>
      <c r="I460" s="253"/>
      <c r="J460" s="156"/>
      <c r="K460" s="126"/>
      <c r="L460" s="126"/>
      <c r="M460" s="157" t="str">
        <f>IF(ISBLANK(C460),"",IF('LISTA DE INVENTARIO'!$Q$22:$Q5983='LISTA DE INVENTARIO'!$O$9,SUMIFS('LISTA DE INVENTARIO'!$K$22:$K5983,'LISTA DE INVENTARIO'!$C$22:$C5983,C460,'LISTA DE INVENTARIO'!$Q$22:$Q5983,'LISTA DE INVENTARIO'!$O$9)-SUMIFS($L$22:$L6255,$C$22:$C6255,C460),SUMIFS('LISTA DE INVENTARIO'!$K$22:$K5983,'LISTA DE INVENTARIO'!$C$22:$C5983,C460,'LISTA DE INVENTARIO'!$Q$22:$Q5983,'LISTA DE INVENTARIO'!$O$9)-SUMIFS($L$22:$L6255,$C$22:$C6255,C460)))</f>
        <v/>
      </c>
      <c r="N460" s="157" t="str">
        <f t="shared" si="15"/>
        <v/>
      </c>
      <c r="O460" s="163"/>
      <c r="P460" s="159" t="str">
        <f t="shared" si="16"/>
        <v/>
      </c>
      <c r="Q460" s="159" t="str">
        <f>IF(ISBLANK(C460),"",SUMIFS($P$22:$P6258,$C$22:$C6258,C460)-SUMIFS('LISTA DE INVENTARIO'!$N$22:$N5985,'LISTA DE INVENTARIO'!$C$22:$C5985,C460))</f>
        <v/>
      </c>
      <c r="R460" s="160"/>
      <c r="S460" s="162" t="str">
        <f ca="1"/>
        <v/>
      </c>
      <c r="T460" s="182"/>
      <c r="U460" s="180"/>
    </row>
    <row r="461" spans="2:21" ht="20.149999999999999" customHeight="1">
      <c r="B461" s="125">
        <v>440</v>
      </c>
      <c r="C461" s="253"/>
      <c r="D461" s="253"/>
      <c r="E461" s="253"/>
      <c r="F461" s="253"/>
      <c r="G461" s="253"/>
      <c r="H461" s="253"/>
      <c r="I461" s="253"/>
      <c r="J461" s="156"/>
      <c r="K461" s="126"/>
      <c r="L461" s="126"/>
      <c r="M461" s="157" t="str">
        <f>IF(ISBLANK(C461),"",IF('LISTA DE INVENTARIO'!$Q$22:$Q5984='LISTA DE INVENTARIO'!$O$9,SUMIFS('LISTA DE INVENTARIO'!$K$22:$K5984,'LISTA DE INVENTARIO'!$C$22:$C5984,C461,'LISTA DE INVENTARIO'!$Q$22:$Q5984,'LISTA DE INVENTARIO'!$O$9)-SUMIFS($L$22:$L6256,$C$22:$C6256,C461),SUMIFS('LISTA DE INVENTARIO'!$K$22:$K5984,'LISTA DE INVENTARIO'!$C$22:$C5984,C461,'LISTA DE INVENTARIO'!$Q$22:$Q5984,'LISTA DE INVENTARIO'!$O$9)-SUMIFS($L$22:$L6256,$C$22:$C6256,C461)))</f>
        <v/>
      </c>
      <c r="N461" s="157" t="str">
        <f t="shared" si="15"/>
        <v/>
      </c>
      <c r="O461" s="163"/>
      <c r="P461" s="159" t="str">
        <f t="shared" si="16"/>
        <v/>
      </c>
      <c r="Q461" s="159" t="str">
        <f>IF(ISBLANK(C461),"",SUMIFS($P$22:$P6259,$C$22:$C6259,C461)-SUMIFS('LISTA DE INVENTARIO'!$N$22:$N5986,'LISTA DE INVENTARIO'!$C$22:$C5986,C461))</f>
        <v/>
      </c>
      <c r="R461" s="160"/>
      <c r="S461" s="162" t="str">
        <f ca="1"/>
        <v/>
      </c>
      <c r="T461" s="182"/>
      <c r="U461" s="180"/>
    </row>
    <row r="462" spans="2:21" ht="20.149999999999999" customHeight="1">
      <c r="B462" s="125">
        <v>441</v>
      </c>
      <c r="C462" s="253"/>
      <c r="D462" s="253"/>
      <c r="E462" s="253"/>
      <c r="F462" s="253"/>
      <c r="G462" s="253"/>
      <c r="H462" s="253"/>
      <c r="I462" s="253"/>
      <c r="J462" s="156"/>
      <c r="K462" s="126"/>
      <c r="L462" s="126"/>
      <c r="M462" s="157" t="str">
        <f>IF(ISBLANK(C462),"",IF('LISTA DE INVENTARIO'!$Q$22:$Q5985='LISTA DE INVENTARIO'!$O$9,SUMIFS('LISTA DE INVENTARIO'!$K$22:$K5985,'LISTA DE INVENTARIO'!$C$22:$C5985,C462,'LISTA DE INVENTARIO'!$Q$22:$Q5985,'LISTA DE INVENTARIO'!$O$9)-SUMIFS($L$22:$L6257,$C$22:$C6257,C462),SUMIFS('LISTA DE INVENTARIO'!$K$22:$K5985,'LISTA DE INVENTARIO'!$C$22:$C5985,C462,'LISTA DE INVENTARIO'!$Q$22:$Q5985,'LISTA DE INVENTARIO'!$O$9)-SUMIFS($L$22:$L6257,$C$22:$C6257,C462)))</f>
        <v/>
      </c>
      <c r="N462" s="157" t="str">
        <f t="shared" si="15"/>
        <v/>
      </c>
      <c r="O462" s="163"/>
      <c r="P462" s="159" t="str">
        <f t="shared" si="16"/>
        <v/>
      </c>
      <c r="Q462" s="159" t="str">
        <f>IF(ISBLANK(C462),"",SUMIFS($P$22:$P6260,$C$22:$C6260,C462)-SUMIFS('LISTA DE INVENTARIO'!$N$22:$N5987,'LISTA DE INVENTARIO'!$C$22:$C5987,C462))</f>
        <v/>
      </c>
      <c r="R462" s="160"/>
      <c r="S462" s="162" t="str">
        <f ca="1"/>
        <v/>
      </c>
      <c r="T462" s="182"/>
      <c r="U462" s="180"/>
    </row>
    <row r="463" spans="2:21" ht="20.149999999999999" customHeight="1">
      <c r="B463" s="125">
        <v>442</v>
      </c>
      <c r="C463" s="253"/>
      <c r="D463" s="253"/>
      <c r="E463" s="253"/>
      <c r="F463" s="253"/>
      <c r="G463" s="253"/>
      <c r="H463" s="253"/>
      <c r="I463" s="253"/>
      <c r="J463" s="156"/>
      <c r="K463" s="126"/>
      <c r="L463" s="126"/>
      <c r="M463" s="157" t="str">
        <f>IF(ISBLANK(C463),"",IF('LISTA DE INVENTARIO'!$Q$22:$Q5986='LISTA DE INVENTARIO'!$O$9,SUMIFS('LISTA DE INVENTARIO'!$K$22:$K5986,'LISTA DE INVENTARIO'!$C$22:$C5986,C463,'LISTA DE INVENTARIO'!$Q$22:$Q5986,'LISTA DE INVENTARIO'!$O$9)-SUMIFS($L$22:$L6258,$C$22:$C6258,C463),SUMIFS('LISTA DE INVENTARIO'!$K$22:$K5986,'LISTA DE INVENTARIO'!$C$22:$C5986,C463,'LISTA DE INVENTARIO'!$Q$22:$Q5986,'LISTA DE INVENTARIO'!$O$9)-SUMIFS($L$22:$L6258,$C$22:$C6258,C463)))</f>
        <v/>
      </c>
      <c r="N463" s="157" t="str">
        <f t="shared" si="15"/>
        <v/>
      </c>
      <c r="O463" s="163"/>
      <c r="P463" s="159" t="str">
        <f t="shared" si="16"/>
        <v/>
      </c>
      <c r="Q463" s="159" t="str">
        <f>IF(ISBLANK(C463),"",SUMIFS($P$22:$P6261,$C$22:$C6261,C463)-SUMIFS('LISTA DE INVENTARIO'!$N$22:$N5988,'LISTA DE INVENTARIO'!$C$22:$C5988,C463))</f>
        <v/>
      </c>
      <c r="R463" s="160"/>
      <c r="S463" s="162" t="str">
        <f ca="1"/>
        <v/>
      </c>
      <c r="T463" s="182"/>
      <c r="U463" s="180"/>
    </row>
    <row r="464" spans="2:21" ht="20.149999999999999" customHeight="1">
      <c r="B464" s="125">
        <v>443</v>
      </c>
      <c r="C464" s="253"/>
      <c r="D464" s="253"/>
      <c r="E464" s="253"/>
      <c r="F464" s="253"/>
      <c r="G464" s="253"/>
      <c r="H464" s="253"/>
      <c r="I464" s="253"/>
      <c r="J464" s="156"/>
      <c r="K464" s="126"/>
      <c r="L464" s="126"/>
      <c r="M464" s="157" t="str">
        <f>IF(ISBLANK(C464),"",IF('LISTA DE INVENTARIO'!$Q$22:$Q5987='LISTA DE INVENTARIO'!$O$9,SUMIFS('LISTA DE INVENTARIO'!$K$22:$K5987,'LISTA DE INVENTARIO'!$C$22:$C5987,C464,'LISTA DE INVENTARIO'!$Q$22:$Q5987,'LISTA DE INVENTARIO'!$O$9)-SUMIFS($L$22:$L6259,$C$22:$C6259,C464),SUMIFS('LISTA DE INVENTARIO'!$K$22:$K5987,'LISTA DE INVENTARIO'!$C$22:$C5987,C464,'LISTA DE INVENTARIO'!$Q$22:$Q5987,'LISTA DE INVENTARIO'!$O$9)-SUMIFS($L$22:$L6259,$C$22:$C6259,C464)))</f>
        <v/>
      </c>
      <c r="N464" s="157" t="str">
        <f t="shared" si="15"/>
        <v/>
      </c>
      <c r="O464" s="163"/>
      <c r="P464" s="159" t="str">
        <f t="shared" si="16"/>
        <v/>
      </c>
      <c r="Q464" s="159" t="str">
        <f>IF(ISBLANK(C464),"",SUMIFS($P$22:$P6262,$C$22:$C6262,C464)-SUMIFS('LISTA DE INVENTARIO'!$N$22:$N5989,'LISTA DE INVENTARIO'!$C$22:$C5989,C464))</f>
        <v/>
      </c>
      <c r="R464" s="160"/>
      <c r="S464" s="162" t="str">
        <f ca="1"/>
        <v/>
      </c>
      <c r="T464" s="182"/>
      <c r="U464" s="180"/>
    </row>
    <row r="465" spans="2:21" ht="20.149999999999999" customHeight="1">
      <c r="B465" s="125">
        <v>444</v>
      </c>
      <c r="C465" s="253"/>
      <c r="D465" s="253"/>
      <c r="E465" s="253"/>
      <c r="F465" s="253"/>
      <c r="G465" s="253"/>
      <c r="H465" s="253"/>
      <c r="I465" s="253"/>
      <c r="J465" s="156"/>
      <c r="K465" s="126"/>
      <c r="L465" s="126"/>
      <c r="M465" s="157" t="str">
        <f>IF(ISBLANK(C465),"",IF('LISTA DE INVENTARIO'!$Q$22:$Q5988='LISTA DE INVENTARIO'!$O$9,SUMIFS('LISTA DE INVENTARIO'!$K$22:$K5988,'LISTA DE INVENTARIO'!$C$22:$C5988,C465,'LISTA DE INVENTARIO'!$Q$22:$Q5988,'LISTA DE INVENTARIO'!$O$9)-SUMIFS($L$22:$L6260,$C$22:$C6260,C465),SUMIFS('LISTA DE INVENTARIO'!$K$22:$K5988,'LISTA DE INVENTARIO'!$C$22:$C5988,C465,'LISTA DE INVENTARIO'!$Q$22:$Q5988,'LISTA DE INVENTARIO'!$O$9)-SUMIFS($L$22:$L6260,$C$22:$C6260,C465)))</f>
        <v/>
      </c>
      <c r="N465" s="157" t="str">
        <f t="shared" si="15"/>
        <v/>
      </c>
      <c r="O465" s="163"/>
      <c r="P465" s="159" t="str">
        <f t="shared" si="16"/>
        <v/>
      </c>
      <c r="Q465" s="159" t="str">
        <f>IF(ISBLANK(C465),"",SUMIFS($P$22:$P6263,$C$22:$C6263,C465)-SUMIFS('LISTA DE INVENTARIO'!$N$22:$N5990,'LISTA DE INVENTARIO'!$C$22:$C5990,C465))</f>
        <v/>
      </c>
      <c r="R465" s="160"/>
      <c r="S465" s="162" t="str">
        <f ca="1"/>
        <v/>
      </c>
      <c r="T465" s="182"/>
      <c r="U465" s="180"/>
    </row>
    <row r="466" spans="2:21" ht="20.149999999999999" customHeight="1">
      <c r="B466" s="125">
        <v>445</v>
      </c>
      <c r="C466" s="253"/>
      <c r="D466" s="253"/>
      <c r="E466" s="253"/>
      <c r="F466" s="253"/>
      <c r="G466" s="253"/>
      <c r="H466" s="253"/>
      <c r="I466" s="253"/>
      <c r="J466" s="156"/>
      <c r="K466" s="126"/>
      <c r="L466" s="126"/>
      <c r="M466" s="157" t="str">
        <f>IF(ISBLANK(C466),"",IF('LISTA DE INVENTARIO'!$Q$22:$Q5989='LISTA DE INVENTARIO'!$O$9,SUMIFS('LISTA DE INVENTARIO'!$K$22:$K5989,'LISTA DE INVENTARIO'!$C$22:$C5989,C466,'LISTA DE INVENTARIO'!$Q$22:$Q5989,'LISTA DE INVENTARIO'!$O$9)-SUMIFS($L$22:$L6261,$C$22:$C6261,C466),SUMIFS('LISTA DE INVENTARIO'!$K$22:$K5989,'LISTA DE INVENTARIO'!$C$22:$C5989,C466,'LISTA DE INVENTARIO'!$Q$22:$Q5989,'LISTA DE INVENTARIO'!$O$9)-SUMIFS($L$22:$L6261,$C$22:$C6261,C466)))</f>
        <v/>
      </c>
      <c r="N466" s="157" t="str">
        <f t="shared" si="15"/>
        <v/>
      </c>
      <c r="O466" s="163"/>
      <c r="P466" s="159" t="str">
        <f t="shared" si="16"/>
        <v/>
      </c>
      <c r="Q466" s="159" t="str">
        <f>IF(ISBLANK(C466),"",SUMIFS($P$22:$P6264,$C$22:$C6264,C466)-SUMIFS('LISTA DE INVENTARIO'!$N$22:$N5991,'LISTA DE INVENTARIO'!$C$22:$C5991,C466))</f>
        <v/>
      </c>
      <c r="R466" s="160"/>
      <c r="S466" s="162" t="str">
        <f ca="1"/>
        <v/>
      </c>
      <c r="T466" s="182"/>
      <c r="U466" s="180"/>
    </row>
    <row r="467" spans="2:21" ht="20.149999999999999" customHeight="1">
      <c r="B467" s="125">
        <v>446</v>
      </c>
      <c r="C467" s="253"/>
      <c r="D467" s="253"/>
      <c r="E467" s="253"/>
      <c r="F467" s="253"/>
      <c r="G467" s="253"/>
      <c r="H467" s="253"/>
      <c r="I467" s="253"/>
      <c r="J467" s="156"/>
      <c r="K467" s="126"/>
      <c r="L467" s="126"/>
      <c r="M467" s="157" t="str">
        <f>IF(ISBLANK(C467),"",IF('LISTA DE INVENTARIO'!$Q$22:$Q5990='LISTA DE INVENTARIO'!$O$9,SUMIFS('LISTA DE INVENTARIO'!$K$22:$K5990,'LISTA DE INVENTARIO'!$C$22:$C5990,C467,'LISTA DE INVENTARIO'!$Q$22:$Q5990,'LISTA DE INVENTARIO'!$O$9)-SUMIFS($L$22:$L6262,$C$22:$C6262,C467),SUMIFS('LISTA DE INVENTARIO'!$K$22:$K5990,'LISTA DE INVENTARIO'!$C$22:$C5990,C467,'LISTA DE INVENTARIO'!$Q$22:$Q5990,'LISTA DE INVENTARIO'!$O$9)-SUMIFS($L$22:$L6262,$C$22:$C6262,C467)))</f>
        <v/>
      </c>
      <c r="N467" s="157" t="str">
        <f t="shared" si="15"/>
        <v/>
      </c>
      <c r="O467" s="163"/>
      <c r="P467" s="159" t="str">
        <f t="shared" si="16"/>
        <v/>
      </c>
      <c r="Q467" s="159" t="str">
        <f>IF(ISBLANK(C467),"",SUMIFS($P$22:$P6265,$C$22:$C6265,C467)-SUMIFS('LISTA DE INVENTARIO'!$N$22:$N5992,'LISTA DE INVENTARIO'!$C$22:$C5992,C467))</f>
        <v/>
      </c>
      <c r="R467" s="160"/>
      <c r="S467" s="162" t="str">
        <f ca="1"/>
        <v/>
      </c>
      <c r="T467" s="182"/>
      <c r="U467" s="180"/>
    </row>
    <row r="468" spans="2:21" ht="20.149999999999999" customHeight="1">
      <c r="B468" s="125">
        <v>447</v>
      </c>
      <c r="C468" s="253"/>
      <c r="D468" s="253"/>
      <c r="E468" s="253"/>
      <c r="F468" s="253"/>
      <c r="G468" s="253"/>
      <c r="H468" s="253"/>
      <c r="I468" s="253"/>
      <c r="J468" s="156"/>
      <c r="K468" s="126"/>
      <c r="L468" s="126"/>
      <c r="M468" s="157" t="str">
        <f>IF(ISBLANK(C468),"",IF('LISTA DE INVENTARIO'!$Q$22:$Q5991='LISTA DE INVENTARIO'!$O$9,SUMIFS('LISTA DE INVENTARIO'!$K$22:$K5991,'LISTA DE INVENTARIO'!$C$22:$C5991,C468,'LISTA DE INVENTARIO'!$Q$22:$Q5991,'LISTA DE INVENTARIO'!$O$9)-SUMIFS($L$22:$L6263,$C$22:$C6263,C468),SUMIFS('LISTA DE INVENTARIO'!$K$22:$K5991,'LISTA DE INVENTARIO'!$C$22:$C5991,C468,'LISTA DE INVENTARIO'!$Q$22:$Q5991,'LISTA DE INVENTARIO'!$O$9)-SUMIFS($L$22:$L6263,$C$22:$C6263,C468)))</f>
        <v/>
      </c>
      <c r="N468" s="157" t="str">
        <f t="shared" si="15"/>
        <v/>
      </c>
      <c r="O468" s="163"/>
      <c r="P468" s="159" t="str">
        <f t="shared" si="16"/>
        <v/>
      </c>
      <c r="Q468" s="159" t="str">
        <f>IF(ISBLANK(C468),"",SUMIFS($P$22:$P6266,$C$22:$C6266,C468)-SUMIFS('LISTA DE INVENTARIO'!$N$22:$N5993,'LISTA DE INVENTARIO'!$C$22:$C5993,C468))</f>
        <v/>
      </c>
      <c r="R468" s="160"/>
      <c r="S468" s="162" t="str">
        <f ca="1"/>
        <v/>
      </c>
      <c r="T468" s="182"/>
      <c r="U468" s="180"/>
    </row>
    <row r="469" spans="2:21" ht="20.149999999999999" customHeight="1">
      <c r="B469" s="125">
        <v>448</v>
      </c>
      <c r="C469" s="253"/>
      <c r="D469" s="253"/>
      <c r="E469" s="253"/>
      <c r="F469" s="253"/>
      <c r="G469" s="253"/>
      <c r="H469" s="253"/>
      <c r="I469" s="253"/>
      <c r="J469" s="156"/>
      <c r="K469" s="126"/>
      <c r="L469" s="126"/>
      <c r="M469" s="157" t="str">
        <f>IF(ISBLANK(C469),"",IF('LISTA DE INVENTARIO'!$Q$22:$Q5992='LISTA DE INVENTARIO'!$O$9,SUMIFS('LISTA DE INVENTARIO'!$K$22:$K5992,'LISTA DE INVENTARIO'!$C$22:$C5992,C469,'LISTA DE INVENTARIO'!$Q$22:$Q5992,'LISTA DE INVENTARIO'!$O$9)-SUMIFS($L$22:$L6264,$C$22:$C6264,C469),SUMIFS('LISTA DE INVENTARIO'!$K$22:$K5992,'LISTA DE INVENTARIO'!$C$22:$C5992,C469,'LISTA DE INVENTARIO'!$Q$22:$Q5992,'LISTA DE INVENTARIO'!$O$9)-SUMIFS($L$22:$L6264,$C$22:$C6264,C469)))</f>
        <v/>
      </c>
      <c r="N469" s="157" t="str">
        <f t="shared" si="15"/>
        <v/>
      </c>
      <c r="O469" s="163"/>
      <c r="P469" s="159" t="str">
        <f t="shared" si="16"/>
        <v/>
      </c>
      <c r="Q469" s="159" t="str">
        <f>IF(ISBLANK(C469),"",SUMIFS($P$22:$P6267,$C$22:$C6267,C469)-SUMIFS('LISTA DE INVENTARIO'!$N$22:$N5994,'LISTA DE INVENTARIO'!$C$22:$C5994,C469))</f>
        <v/>
      </c>
      <c r="R469" s="160"/>
      <c r="S469" s="162" t="str">
        <f ca="1"/>
        <v/>
      </c>
      <c r="T469" s="182"/>
      <c r="U469" s="180"/>
    </row>
    <row r="470" spans="2:21" ht="20.149999999999999" customHeight="1">
      <c r="B470" s="125">
        <v>449</v>
      </c>
      <c r="C470" s="253"/>
      <c r="D470" s="253"/>
      <c r="E470" s="253"/>
      <c r="F470" s="253"/>
      <c r="G470" s="253"/>
      <c r="H470" s="253"/>
      <c r="I470" s="253"/>
      <c r="J470" s="156"/>
      <c r="K470" s="126"/>
      <c r="L470" s="126"/>
      <c r="M470" s="157" t="str">
        <f>IF(ISBLANK(C470),"",IF('LISTA DE INVENTARIO'!$Q$22:$Q5993='LISTA DE INVENTARIO'!$O$9,SUMIFS('LISTA DE INVENTARIO'!$K$22:$K5993,'LISTA DE INVENTARIO'!$C$22:$C5993,C470,'LISTA DE INVENTARIO'!$Q$22:$Q5993,'LISTA DE INVENTARIO'!$O$9)-SUMIFS($L$22:$L6265,$C$22:$C6265,C470),SUMIFS('LISTA DE INVENTARIO'!$K$22:$K5993,'LISTA DE INVENTARIO'!$C$22:$C5993,C470,'LISTA DE INVENTARIO'!$Q$22:$Q5993,'LISTA DE INVENTARIO'!$O$9)-SUMIFS($L$22:$L6265,$C$22:$C6265,C470)))</f>
        <v/>
      </c>
      <c r="N470" s="157" t="str">
        <f t="shared" si="15"/>
        <v/>
      </c>
      <c r="O470" s="163"/>
      <c r="P470" s="159" t="str">
        <f t="shared" si="16"/>
        <v/>
      </c>
      <c r="Q470" s="159" t="str">
        <f>IF(ISBLANK(C470),"",SUMIFS($P$22:$P6268,$C$22:$C6268,C470)-SUMIFS('LISTA DE INVENTARIO'!$N$22:$N5995,'LISTA DE INVENTARIO'!$C$22:$C5995,C470))</f>
        <v/>
      </c>
      <c r="R470" s="160"/>
      <c r="S470" s="162" t="str">
        <f ca="1"/>
        <v/>
      </c>
      <c r="T470" s="182"/>
      <c r="U470" s="180"/>
    </row>
    <row r="471" spans="2:21" ht="20.149999999999999" customHeight="1">
      <c r="B471" s="125">
        <v>450</v>
      </c>
      <c r="C471" s="253"/>
      <c r="D471" s="253"/>
      <c r="E471" s="253"/>
      <c r="F471" s="253"/>
      <c r="G471" s="253"/>
      <c r="H471" s="253"/>
      <c r="I471" s="253"/>
      <c r="J471" s="156"/>
      <c r="K471" s="126"/>
      <c r="L471" s="126"/>
      <c r="M471" s="157" t="str">
        <f>IF(ISBLANK(C471),"",IF('LISTA DE INVENTARIO'!$Q$22:$Q5994='LISTA DE INVENTARIO'!$O$9,SUMIFS('LISTA DE INVENTARIO'!$K$22:$K5994,'LISTA DE INVENTARIO'!$C$22:$C5994,C471,'LISTA DE INVENTARIO'!$Q$22:$Q5994,'LISTA DE INVENTARIO'!$O$9)-SUMIFS($L$22:$L6266,$C$22:$C6266,C471),SUMIFS('LISTA DE INVENTARIO'!$K$22:$K5994,'LISTA DE INVENTARIO'!$C$22:$C5994,C471,'LISTA DE INVENTARIO'!$Q$22:$Q5994,'LISTA DE INVENTARIO'!$O$9)-SUMIFS($L$22:$L6266,$C$22:$C6266,C471)))</f>
        <v/>
      </c>
      <c r="N471" s="157" t="str">
        <f t="shared" si="15"/>
        <v/>
      </c>
      <c r="O471" s="163"/>
      <c r="P471" s="159" t="str">
        <f t="shared" si="16"/>
        <v/>
      </c>
      <c r="Q471" s="159" t="str">
        <f>IF(ISBLANK(C471),"",SUMIFS($P$22:$P6269,$C$22:$C6269,C471)-SUMIFS('LISTA DE INVENTARIO'!$N$22:$N5996,'LISTA DE INVENTARIO'!$C$22:$C5996,C471))</f>
        <v/>
      </c>
      <c r="R471" s="160"/>
      <c r="S471" s="162" t="str">
        <f ca="1"/>
        <v/>
      </c>
      <c r="T471" s="182"/>
      <c r="U471" s="180"/>
    </row>
    <row r="472" spans="2:21" ht="20.149999999999999" customHeight="1">
      <c r="B472" s="125">
        <v>451</v>
      </c>
      <c r="C472" s="253"/>
      <c r="D472" s="253"/>
      <c r="E472" s="253"/>
      <c r="F472" s="253"/>
      <c r="G472" s="253"/>
      <c r="H472" s="253"/>
      <c r="I472" s="253"/>
      <c r="J472" s="156"/>
      <c r="K472" s="126"/>
      <c r="L472" s="126"/>
      <c r="M472" s="157" t="str">
        <f>IF(ISBLANK(C472),"",IF('LISTA DE INVENTARIO'!$Q$22:$Q5995='LISTA DE INVENTARIO'!$O$9,SUMIFS('LISTA DE INVENTARIO'!$K$22:$K5995,'LISTA DE INVENTARIO'!$C$22:$C5995,C472,'LISTA DE INVENTARIO'!$Q$22:$Q5995,'LISTA DE INVENTARIO'!$O$9)-SUMIFS($L$22:$L6267,$C$22:$C6267,C472),SUMIFS('LISTA DE INVENTARIO'!$K$22:$K5995,'LISTA DE INVENTARIO'!$C$22:$C5995,C472,'LISTA DE INVENTARIO'!$Q$22:$Q5995,'LISTA DE INVENTARIO'!$O$9)-SUMIFS($L$22:$L6267,$C$22:$C6267,C472)))</f>
        <v/>
      </c>
      <c r="N472" s="157" t="str">
        <f t="shared" si="15"/>
        <v/>
      </c>
      <c r="O472" s="163"/>
      <c r="P472" s="159" t="str">
        <f t="shared" si="16"/>
        <v/>
      </c>
      <c r="Q472" s="159" t="str">
        <f>IF(ISBLANK(C472),"",SUMIFS($P$22:$P6270,$C$22:$C6270,C472)-SUMIFS('LISTA DE INVENTARIO'!$N$22:$N5997,'LISTA DE INVENTARIO'!$C$22:$C5997,C472))</f>
        <v/>
      </c>
      <c r="R472" s="160"/>
      <c r="S472" s="162" t="str">
        <f ca="1"/>
        <v/>
      </c>
      <c r="T472" s="182"/>
      <c r="U472" s="180"/>
    </row>
    <row r="473" spans="2:21" ht="20.149999999999999" customHeight="1">
      <c r="B473" s="125">
        <v>452</v>
      </c>
      <c r="C473" s="253"/>
      <c r="D473" s="253"/>
      <c r="E473" s="253"/>
      <c r="F473" s="253"/>
      <c r="G473" s="253"/>
      <c r="H473" s="253"/>
      <c r="I473" s="253"/>
      <c r="J473" s="156"/>
      <c r="K473" s="126"/>
      <c r="L473" s="126"/>
      <c r="M473" s="157" t="str">
        <f>IF(ISBLANK(C473),"",IF('LISTA DE INVENTARIO'!$Q$22:$Q5996='LISTA DE INVENTARIO'!$O$9,SUMIFS('LISTA DE INVENTARIO'!$K$22:$K5996,'LISTA DE INVENTARIO'!$C$22:$C5996,C473,'LISTA DE INVENTARIO'!$Q$22:$Q5996,'LISTA DE INVENTARIO'!$O$9)-SUMIFS($L$22:$L6268,$C$22:$C6268,C473),SUMIFS('LISTA DE INVENTARIO'!$K$22:$K5996,'LISTA DE INVENTARIO'!$C$22:$C5996,C473,'LISTA DE INVENTARIO'!$Q$22:$Q5996,'LISTA DE INVENTARIO'!$O$9)-SUMIFS($L$22:$L6268,$C$22:$C6268,C473)))</f>
        <v/>
      </c>
      <c r="N473" s="157" t="str">
        <f t="shared" si="15"/>
        <v/>
      </c>
      <c r="O473" s="163"/>
      <c r="P473" s="159" t="str">
        <f t="shared" si="16"/>
        <v/>
      </c>
      <c r="Q473" s="159" t="str">
        <f>IF(ISBLANK(C473),"",SUMIFS($P$22:$P6271,$C$22:$C6271,C473)-SUMIFS('LISTA DE INVENTARIO'!$N$22:$N5998,'LISTA DE INVENTARIO'!$C$22:$C5998,C473))</f>
        <v/>
      </c>
      <c r="R473" s="160"/>
      <c r="S473" s="162" t="str">
        <f ca="1"/>
        <v/>
      </c>
      <c r="T473" s="182"/>
      <c r="U473" s="180"/>
    </row>
    <row r="474" spans="2:21" ht="20.149999999999999" customHeight="1">
      <c r="B474" s="125">
        <v>453</v>
      </c>
      <c r="C474" s="253"/>
      <c r="D474" s="253"/>
      <c r="E474" s="253"/>
      <c r="F474" s="253"/>
      <c r="G474" s="253"/>
      <c r="H474" s="253"/>
      <c r="I474" s="253"/>
      <c r="J474" s="156"/>
      <c r="K474" s="126"/>
      <c r="L474" s="126"/>
      <c r="M474" s="157" t="str">
        <f>IF(ISBLANK(C474),"",IF('LISTA DE INVENTARIO'!$Q$22:$Q5997='LISTA DE INVENTARIO'!$O$9,SUMIFS('LISTA DE INVENTARIO'!$K$22:$K5997,'LISTA DE INVENTARIO'!$C$22:$C5997,C474,'LISTA DE INVENTARIO'!$Q$22:$Q5997,'LISTA DE INVENTARIO'!$O$9)-SUMIFS($L$22:$L6269,$C$22:$C6269,C474),SUMIFS('LISTA DE INVENTARIO'!$K$22:$K5997,'LISTA DE INVENTARIO'!$C$22:$C5997,C474,'LISTA DE INVENTARIO'!$Q$22:$Q5997,'LISTA DE INVENTARIO'!$O$9)-SUMIFS($L$22:$L6269,$C$22:$C6269,C474)))</f>
        <v/>
      </c>
      <c r="N474" s="157" t="str">
        <f t="shared" si="15"/>
        <v/>
      </c>
      <c r="O474" s="163"/>
      <c r="P474" s="159" t="str">
        <f t="shared" si="16"/>
        <v/>
      </c>
      <c r="Q474" s="159" t="str">
        <f>IF(ISBLANK(C474),"",SUMIFS($P$22:$P6272,$C$22:$C6272,C474)-SUMIFS('LISTA DE INVENTARIO'!$N$22:$N5999,'LISTA DE INVENTARIO'!$C$22:$C5999,C474))</f>
        <v/>
      </c>
      <c r="R474" s="160"/>
      <c r="S474" s="162" t="str">
        <f ca="1"/>
        <v/>
      </c>
      <c r="T474" s="182"/>
      <c r="U474" s="180"/>
    </row>
    <row r="475" spans="2:21" ht="20.149999999999999" customHeight="1">
      <c r="B475" s="125">
        <v>454</v>
      </c>
      <c r="C475" s="253"/>
      <c r="D475" s="253"/>
      <c r="E475" s="253"/>
      <c r="F475" s="253"/>
      <c r="G475" s="253"/>
      <c r="H475" s="253"/>
      <c r="I475" s="253"/>
      <c r="J475" s="156"/>
      <c r="K475" s="126"/>
      <c r="L475" s="126"/>
      <c r="M475" s="157" t="str">
        <f>IF(ISBLANK(C475),"",IF('LISTA DE INVENTARIO'!$Q$22:$Q5998='LISTA DE INVENTARIO'!$O$9,SUMIFS('LISTA DE INVENTARIO'!$K$22:$K5998,'LISTA DE INVENTARIO'!$C$22:$C5998,C475,'LISTA DE INVENTARIO'!$Q$22:$Q5998,'LISTA DE INVENTARIO'!$O$9)-SUMIFS($L$22:$L6270,$C$22:$C6270,C475),SUMIFS('LISTA DE INVENTARIO'!$K$22:$K5998,'LISTA DE INVENTARIO'!$C$22:$C5998,C475,'LISTA DE INVENTARIO'!$Q$22:$Q5998,'LISTA DE INVENTARIO'!$O$9)-SUMIFS($L$22:$L6270,$C$22:$C6270,C475)))</f>
        <v/>
      </c>
      <c r="N475" s="157" t="str">
        <f t="shared" si="15"/>
        <v/>
      </c>
      <c r="O475" s="163"/>
      <c r="P475" s="159" t="str">
        <f t="shared" si="16"/>
        <v/>
      </c>
      <c r="Q475" s="159" t="str">
        <f>IF(ISBLANK(C475),"",SUMIFS($P$22:$P6273,$C$22:$C6273,C475)-SUMIFS('LISTA DE INVENTARIO'!$N$22:$N6000,'LISTA DE INVENTARIO'!$C$22:$C6000,C475))</f>
        <v/>
      </c>
      <c r="R475" s="160"/>
      <c r="S475" s="162" t="str">
        <f ca="1"/>
        <v/>
      </c>
      <c r="T475" s="182"/>
      <c r="U475" s="180"/>
    </row>
    <row r="476" spans="2:21" ht="20.149999999999999" customHeight="1">
      <c r="B476" s="125">
        <v>455</v>
      </c>
      <c r="C476" s="253"/>
      <c r="D476" s="253"/>
      <c r="E476" s="253"/>
      <c r="F476" s="253"/>
      <c r="G476" s="253"/>
      <c r="H476" s="253"/>
      <c r="I476" s="253"/>
      <c r="J476" s="156"/>
      <c r="K476" s="126"/>
      <c r="L476" s="126"/>
      <c r="M476" s="157" t="str">
        <f>IF(ISBLANK(C476),"",IF('LISTA DE INVENTARIO'!$Q$22:$Q5999='LISTA DE INVENTARIO'!$O$9,SUMIFS('LISTA DE INVENTARIO'!$K$22:$K5999,'LISTA DE INVENTARIO'!$C$22:$C5999,C476,'LISTA DE INVENTARIO'!$Q$22:$Q5999,'LISTA DE INVENTARIO'!$O$9)-SUMIFS($L$22:$L6271,$C$22:$C6271,C476),SUMIFS('LISTA DE INVENTARIO'!$K$22:$K5999,'LISTA DE INVENTARIO'!$C$22:$C5999,C476,'LISTA DE INVENTARIO'!$Q$22:$Q5999,'LISTA DE INVENTARIO'!$O$9)-SUMIFS($L$22:$L6271,$C$22:$C6271,C476)))</f>
        <v/>
      </c>
      <c r="N476" s="157" t="str">
        <f t="shared" si="15"/>
        <v/>
      </c>
      <c r="O476" s="163"/>
      <c r="P476" s="159" t="str">
        <f t="shared" si="16"/>
        <v/>
      </c>
      <c r="Q476" s="159" t="str">
        <f>IF(ISBLANK(C476),"",SUMIFS($P$22:$P6274,$C$22:$C6274,C476)-SUMIFS('LISTA DE INVENTARIO'!$N$22:$N6001,'LISTA DE INVENTARIO'!$C$22:$C6001,C476))</f>
        <v/>
      </c>
      <c r="R476" s="160"/>
      <c r="S476" s="162" t="str">
        <f ca="1"/>
        <v/>
      </c>
      <c r="T476" s="182"/>
      <c r="U476" s="180"/>
    </row>
    <row r="477" spans="2:21" ht="20.149999999999999" customHeight="1">
      <c r="B477" s="125">
        <v>456</v>
      </c>
      <c r="C477" s="253"/>
      <c r="D477" s="253"/>
      <c r="E477" s="253"/>
      <c r="F477" s="253"/>
      <c r="G477" s="253"/>
      <c r="H477" s="253"/>
      <c r="I477" s="253"/>
      <c r="J477" s="156"/>
      <c r="K477" s="126"/>
      <c r="L477" s="126"/>
      <c r="M477" s="157" t="str">
        <f>IF(ISBLANK(C477),"",IF('LISTA DE INVENTARIO'!$Q$22:$Q6000='LISTA DE INVENTARIO'!$O$9,SUMIFS('LISTA DE INVENTARIO'!$K$22:$K6000,'LISTA DE INVENTARIO'!$C$22:$C6000,C477,'LISTA DE INVENTARIO'!$Q$22:$Q6000,'LISTA DE INVENTARIO'!$O$9)-SUMIFS($L$22:$L6272,$C$22:$C6272,C477),SUMIFS('LISTA DE INVENTARIO'!$K$22:$K6000,'LISTA DE INVENTARIO'!$C$22:$C6000,C477,'LISTA DE INVENTARIO'!$Q$22:$Q6000,'LISTA DE INVENTARIO'!$O$9)-SUMIFS($L$22:$L6272,$C$22:$C6272,C477)))</f>
        <v/>
      </c>
      <c r="N477" s="157" t="str">
        <f t="shared" si="15"/>
        <v/>
      </c>
      <c r="O477" s="163"/>
      <c r="P477" s="159" t="str">
        <f t="shared" si="16"/>
        <v/>
      </c>
      <c r="Q477" s="159" t="str">
        <f>IF(ISBLANK(C477),"",SUMIFS($P$22:$P6275,$C$22:$C6275,C477)-SUMIFS('LISTA DE INVENTARIO'!$N$22:$N6002,'LISTA DE INVENTARIO'!$C$22:$C6002,C477))</f>
        <v/>
      </c>
      <c r="R477" s="160"/>
      <c r="S477" s="162" t="str">
        <f ca="1"/>
        <v/>
      </c>
      <c r="T477" s="182"/>
      <c r="U477" s="180"/>
    </row>
    <row r="478" spans="2:21" ht="20.149999999999999" customHeight="1">
      <c r="B478" s="125">
        <v>457</v>
      </c>
      <c r="C478" s="253"/>
      <c r="D478" s="253"/>
      <c r="E478" s="253"/>
      <c r="F478" s="253"/>
      <c r="G478" s="253"/>
      <c r="H478" s="253"/>
      <c r="I478" s="253"/>
      <c r="J478" s="156"/>
      <c r="K478" s="126"/>
      <c r="L478" s="126"/>
      <c r="M478" s="157" t="str">
        <f>IF(ISBLANK(C478),"",IF('LISTA DE INVENTARIO'!$Q$22:$Q6001='LISTA DE INVENTARIO'!$O$9,SUMIFS('LISTA DE INVENTARIO'!$K$22:$K6001,'LISTA DE INVENTARIO'!$C$22:$C6001,C478,'LISTA DE INVENTARIO'!$Q$22:$Q6001,'LISTA DE INVENTARIO'!$O$9)-SUMIFS($L$22:$L6273,$C$22:$C6273,C478),SUMIFS('LISTA DE INVENTARIO'!$K$22:$K6001,'LISTA DE INVENTARIO'!$C$22:$C6001,C478,'LISTA DE INVENTARIO'!$Q$22:$Q6001,'LISTA DE INVENTARIO'!$O$9)-SUMIFS($L$22:$L6273,$C$22:$C6273,C478)))</f>
        <v/>
      </c>
      <c r="N478" s="157" t="str">
        <f t="shared" si="15"/>
        <v/>
      </c>
      <c r="O478" s="163"/>
      <c r="P478" s="159" t="str">
        <f t="shared" si="16"/>
        <v/>
      </c>
      <c r="Q478" s="159" t="str">
        <f>IF(ISBLANK(C478),"",SUMIFS($P$22:$P6276,$C$22:$C6276,C478)-SUMIFS('LISTA DE INVENTARIO'!$N$22:$N6003,'LISTA DE INVENTARIO'!$C$22:$C6003,C478))</f>
        <v/>
      </c>
      <c r="R478" s="160"/>
      <c r="S478" s="162" t="str">
        <f ca="1"/>
        <v/>
      </c>
      <c r="T478" s="182"/>
      <c r="U478" s="180"/>
    </row>
    <row r="479" spans="2:21" ht="20.149999999999999" customHeight="1">
      <c r="B479" s="125">
        <v>458</v>
      </c>
      <c r="C479" s="253"/>
      <c r="D479" s="253"/>
      <c r="E479" s="253"/>
      <c r="F479" s="253"/>
      <c r="G479" s="253"/>
      <c r="H479" s="253"/>
      <c r="I479" s="253"/>
      <c r="J479" s="156"/>
      <c r="K479" s="126"/>
      <c r="L479" s="126"/>
      <c r="M479" s="157" t="str">
        <f>IF(ISBLANK(C479),"",IF('LISTA DE INVENTARIO'!$Q$22:$Q6002='LISTA DE INVENTARIO'!$O$9,SUMIFS('LISTA DE INVENTARIO'!$K$22:$K6002,'LISTA DE INVENTARIO'!$C$22:$C6002,C479,'LISTA DE INVENTARIO'!$Q$22:$Q6002,'LISTA DE INVENTARIO'!$O$9)-SUMIFS($L$22:$L6274,$C$22:$C6274,C479),SUMIFS('LISTA DE INVENTARIO'!$K$22:$K6002,'LISTA DE INVENTARIO'!$C$22:$C6002,C479,'LISTA DE INVENTARIO'!$Q$22:$Q6002,'LISTA DE INVENTARIO'!$O$9)-SUMIFS($L$22:$L6274,$C$22:$C6274,C479)))</f>
        <v/>
      </c>
      <c r="N479" s="157" t="str">
        <f t="shared" si="15"/>
        <v/>
      </c>
      <c r="O479" s="163"/>
      <c r="P479" s="159" t="str">
        <f t="shared" si="16"/>
        <v/>
      </c>
      <c r="Q479" s="159" t="str">
        <f>IF(ISBLANK(C479),"",SUMIFS($P$22:$P6277,$C$22:$C6277,C479)-SUMIFS('LISTA DE INVENTARIO'!$N$22:$N6004,'LISTA DE INVENTARIO'!$C$22:$C6004,C479))</f>
        <v/>
      </c>
      <c r="R479" s="160"/>
      <c r="S479" s="162" t="str">
        <f ca="1"/>
        <v/>
      </c>
      <c r="T479" s="182"/>
      <c r="U479" s="180"/>
    </row>
    <row r="480" spans="2:21" ht="20.149999999999999" customHeight="1">
      <c r="B480" s="125">
        <v>459</v>
      </c>
      <c r="C480" s="253"/>
      <c r="D480" s="253"/>
      <c r="E480" s="253"/>
      <c r="F480" s="253"/>
      <c r="G480" s="253"/>
      <c r="H480" s="253"/>
      <c r="I480" s="253"/>
      <c r="J480" s="156"/>
      <c r="K480" s="126"/>
      <c r="L480" s="126"/>
      <c r="M480" s="157" t="str">
        <f>IF(ISBLANK(C480),"",IF('LISTA DE INVENTARIO'!$Q$22:$Q6003='LISTA DE INVENTARIO'!$O$9,SUMIFS('LISTA DE INVENTARIO'!$K$22:$K6003,'LISTA DE INVENTARIO'!$C$22:$C6003,C480,'LISTA DE INVENTARIO'!$Q$22:$Q6003,'LISTA DE INVENTARIO'!$O$9)-SUMIFS($L$22:$L6275,$C$22:$C6275,C480),SUMIFS('LISTA DE INVENTARIO'!$K$22:$K6003,'LISTA DE INVENTARIO'!$C$22:$C6003,C480,'LISTA DE INVENTARIO'!$Q$22:$Q6003,'LISTA DE INVENTARIO'!$O$9)-SUMIFS($L$22:$L6275,$C$22:$C6275,C480)))</f>
        <v/>
      </c>
      <c r="N480" s="157" t="str">
        <f t="shared" si="15"/>
        <v/>
      </c>
      <c r="O480" s="163"/>
      <c r="P480" s="159" t="str">
        <f t="shared" si="16"/>
        <v/>
      </c>
      <c r="Q480" s="159" t="str">
        <f>IF(ISBLANK(C480),"",SUMIFS($P$22:$P6278,$C$22:$C6278,C480)-SUMIFS('LISTA DE INVENTARIO'!$N$22:$N6005,'LISTA DE INVENTARIO'!$C$22:$C6005,C480))</f>
        <v/>
      </c>
      <c r="R480" s="160"/>
      <c r="S480" s="162" t="str">
        <f ca="1"/>
        <v/>
      </c>
      <c r="T480" s="182"/>
      <c r="U480" s="180"/>
    </row>
    <row r="481" spans="2:21" ht="20.149999999999999" customHeight="1">
      <c r="B481" s="125">
        <v>460</v>
      </c>
      <c r="C481" s="253"/>
      <c r="D481" s="253"/>
      <c r="E481" s="253"/>
      <c r="F481" s="253"/>
      <c r="G481" s="253"/>
      <c r="H481" s="253"/>
      <c r="I481" s="253"/>
      <c r="J481" s="156"/>
      <c r="K481" s="126"/>
      <c r="L481" s="126"/>
      <c r="M481" s="157" t="str">
        <f>IF(ISBLANK(C481),"",IF('LISTA DE INVENTARIO'!$Q$22:$Q6004='LISTA DE INVENTARIO'!$O$9,SUMIFS('LISTA DE INVENTARIO'!$K$22:$K6004,'LISTA DE INVENTARIO'!$C$22:$C6004,C481,'LISTA DE INVENTARIO'!$Q$22:$Q6004,'LISTA DE INVENTARIO'!$O$9)-SUMIFS($L$22:$L6276,$C$22:$C6276,C481),SUMIFS('LISTA DE INVENTARIO'!$K$22:$K6004,'LISTA DE INVENTARIO'!$C$22:$C6004,C481,'LISTA DE INVENTARIO'!$Q$22:$Q6004,'LISTA DE INVENTARIO'!$O$9)-SUMIFS($L$22:$L6276,$C$22:$C6276,C481)))</f>
        <v/>
      </c>
      <c r="N481" s="157" t="str">
        <f t="shared" si="15"/>
        <v/>
      </c>
      <c r="O481" s="163"/>
      <c r="P481" s="159" t="str">
        <f t="shared" si="16"/>
        <v/>
      </c>
      <c r="Q481" s="159" t="str">
        <f>IF(ISBLANK(C481),"",SUMIFS($P$22:$P6279,$C$22:$C6279,C481)-SUMIFS('LISTA DE INVENTARIO'!$N$22:$N6006,'LISTA DE INVENTARIO'!$C$22:$C6006,C481))</f>
        <v/>
      </c>
      <c r="R481" s="160"/>
      <c r="S481" s="162" t="str">
        <f ca="1"/>
        <v/>
      </c>
      <c r="T481" s="182"/>
      <c r="U481" s="180"/>
    </row>
    <row r="482" spans="2:21" ht="20.149999999999999" customHeight="1">
      <c r="B482" s="125">
        <v>461</v>
      </c>
      <c r="C482" s="253"/>
      <c r="D482" s="253"/>
      <c r="E482" s="253"/>
      <c r="F482" s="253"/>
      <c r="G482" s="253"/>
      <c r="H482" s="253"/>
      <c r="I482" s="253"/>
      <c r="J482" s="156"/>
      <c r="K482" s="126"/>
      <c r="L482" s="126"/>
      <c r="M482" s="157" t="str">
        <f>IF(ISBLANK(C482),"",IF('LISTA DE INVENTARIO'!$Q$22:$Q6005='LISTA DE INVENTARIO'!$O$9,SUMIFS('LISTA DE INVENTARIO'!$K$22:$K6005,'LISTA DE INVENTARIO'!$C$22:$C6005,C482,'LISTA DE INVENTARIO'!$Q$22:$Q6005,'LISTA DE INVENTARIO'!$O$9)-SUMIFS($L$22:$L6277,$C$22:$C6277,C482),SUMIFS('LISTA DE INVENTARIO'!$K$22:$K6005,'LISTA DE INVENTARIO'!$C$22:$C6005,C482,'LISTA DE INVENTARIO'!$Q$22:$Q6005,'LISTA DE INVENTARIO'!$O$9)-SUMIFS($L$22:$L6277,$C$22:$C6277,C482)))</f>
        <v/>
      </c>
      <c r="N482" s="157" t="str">
        <f t="shared" si="15"/>
        <v/>
      </c>
      <c r="O482" s="163"/>
      <c r="P482" s="159" t="str">
        <f t="shared" si="16"/>
        <v/>
      </c>
      <c r="Q482" s="159" t="str">
        <f>IF(ISBLANK(C482),"",SUMIFS($P$22:$P6280,$C$22:$C6280,C482)-SUMIFS('LISTA DE INVENTARIO'!$N$22:$N6007,'LISTA DE INVENTARIO'!$C$22:$C6007,C482))</f>
        <v/>
      </c>
      <c r="R482" s="160"/>
      <c r="S482" s="162" t="str">
        <f ca="1"/>
        <v/>
      </c>
      <c r="T482" s="182"/>
      <c r="U482" s="180"/>
    </row>
    <row r="483" spans="2:21" ht="20.149999999999999" customHeight="1">
      <c r="B483" s="125">
        <v>462</v>
      </c>
      <c r="C483" s="253"/>
      <c r="D483" s="253"/>
      <c r="E483" s="253"/>
      <c r="F483" s="253"/>
      <c r="G483" s="253"/>
      <c r="H483" s="253"/>
      <c r="I483" s="253"/>
      <c r="J483" s="156"/>
      <c r="K483" s="126"/>
      <c r="L483" s="126"/>
      <c r="M483" s="157" t="str">
        <f>IF(ISBLANK(C483),"",IF('LISTA DE INVENTARIO'!$Q$22:$Q6006='LISTA DE INVENTARIO'!$O$9,SUMIFS('LISTA DE INVENTARIO'!$K$22:$K6006,'LISTA DE INVENTARIO'!$C$22:$C6006,C483,'LISTA DE INVENTARIO'!$Q$22:$Q6006,'LISTA DE INVENTARIO'!$O$9)-SUMIFS($L$22:$L6278,$C$22:$C6278,C483),SUMIFS('LISTA DE INVENTARIO'!$K$22:$K6006,'LISTA DE INVENTARIO'!$C$22:$C6006,C483,'LISTA DE INVENTARIO'!$Q$22:$Q6006,'LISTA DE INVENTARIO'!$O$9)-SUMIFS($L$22:$L6278,$C$22:$C6278,C483)))</f>
        <v/>
      </c>
      <c r="N483" s="157" t="str">
        <f t="shared" si="15"/>
        <v/>
      </c>
      <c r="O483" s="163"/>
      <c r="P483" s="159" t="str">
        <f t="shared" si="16"/>
        <v/>
      </c>
      <c r="Q483" s="159" t="str">
        <f>IF(ISBLANK(C483),"",SUMIFS($P$22:$P6281,$C$22:$C6281,C483)-SUMIFS('LISTA DE INVENTARIO'!$N$22:$N6008,'LISTA DE INVENTARIO'!$C$22:$C6008,C483))</f>
        <v/>
      </c>
      <c r="R483" s="160"/>
      <c r="S483" s="162" t="str">
        <f ca="1"/>
        <v/>
      </c>
      <c r="T483" s="182"/>
      <c r="U483" s="180"/>
    </row>
    <row r="484" spans="2:21" ht="20.149999999999999" customHeight="1">
      <c r="B484" s="125">
        <v>463</v>
      </c>
      <c r="C484" s="253"/>
      <c r="D484" s="253"/>
      <c r="E484" s="253"/>
      <c r="F484" s="253"/>
      <c r="G484" s="253"/>
      <c r="H484" s="253"/>
      <c r="I484" s="253"/>
      <c r="J484" s="156"/>
      <c r="K484" s="126"/>
      <c r="L484" s="126"/>
      <c r="M484" s="157" t="str">
        <f>IF(ISBLANK(C484),"",IF('LISTA DE INVENTARIO'!$Q$22:$Q6007='LISTA DE INVENTARIO'!$O$9,SUMIFS('LISTA DE INVENTARIO'!$K$22:$K6007,'LISTA DE INVENTARIO'!$C$22:$C6007,C484,'LISTA DE INVENTARIO'!$Q$22:$Q6007,'LISTA DE INVENTARIO'!$O$9)-SUMIFS($L$22:$L6279,$C$22:$C6279,C484),SUMIFS('LISTA DE INVENTARIO'!$K$22:$K6007,'LISTA DE INVENTARIO'!$C$22:$C6007,C484,'LISTA DE INVENTARIO'!$Q$22:$Q6007,'LISTA DE INVENTARIO'!$O$9)-SUMIFS($L$22:$L6279,$C$22:$C6279,C484)))</f>
        <v/>
      </c>
      <c r="N484" s="157" t="str">
        <f t="shared" si="15"/>
        <v/>
      </c>
      <c r="O484" s="163"/>
      <c r="P484" s="159" t="str">
        <f t="shared" si="16"/>
        <v/>
      </c>
      <c r="Q484" s="159" t="str">
        <f>IF(ISBLANK(C484),"",SUMIFS($P$22:$P6282,$C$22:$C6282,C484)-SUMIFS('LISTA DE INVENTARIO'!$N$22:$N6009,'LISTA DE INVENTARIO'!$C$22:$C6009,C484))</f>
        <v/>
      </c>
      <c r="R484" s="160"/>
      <c r="S484" s="162" t="str">
        <f ca="1"/>
        <v/>
      </c>
      <c r="T484" s="182"/>
      <c r="U484" s="180"/>
    </row>
    <row r="485" spans="2:21" ht="20.149999999999999" customHeight="1">
      <c r="B485" s="125">
        <v>464</v>
      </c>
      <c r="C485" s="253"/>
      <c r="D485" s="253"/>
      <c r="E485" s="253"/>
      <c r="F485" s="253"/>
      <c r="G485" s="253"/>
      <c r="H485" s="253"/>
      <c r="I485" s="253"/>
      <c r="J485" s="156"/>
      <c r="K485" s="126"/>
      <c r="L485" s="126"/>
      <c r="M485" s="157" t="str">
        <f>IF(ISBLANK(C485),"",IF('LISTA DE INVENTARIO'!$Q$22:$Q6008='LISTA DE INVENTARIO'!$O$9,SUMIFS('LISTA DE INVENTARIO'!$K$22:$K6008,'LISTA DE INVENTARIO'!$C$22:$C6008,C485,'LISTA DE INVENTARIO'!$Q$22:$Q6008,'LISTA DE INVENTARIO'!$O$9)-SUMIFS($L$22:$L6280,$C$22:$C6280,C485),SUMIFS('LISTA DE INVENTARIO'!$K$22:$K6008,'LISTA DE INVENTARIO'!$C$22:$C6008,C485,'LISTA DE INVENTARIO'!$Q$22:$Q6008,'LISTA DE INVENTARIO'!$O$9)-SUMIFS($L$22:$L6280,$C$22:$C6280,C485)))</f>
        <v/>
      </c>
      <c r="N485" s="157" t="str">
        <f t="shared" si="15"/>
        <v/>
      </c>
      <c r="O485" s="163"/>
      <c r="P485" s="159" t="str">
        <f t="shared" si="16"/>
        <v/>
      </c>
      <c r="Q485" s="159" t="str">
        <f>IF(ISBLANK(C485),"",SUMIFS($P$22:$P6283,$C$22:$C6283,C485)-SUMIFS('LISTA DE INVENTARIO'!$N$22:$N6010,'LISTA DE INVENTARIO'!$C$22:$C6010,C485))</f>
        <v/>
      </c>
      <c r="R485" s="160"/>
      <c r="S485" s="162" t="str">
        <f ca="1"/>
        <v/>
      </c>
      <c r="T485" s="182"/>
      <c r="U485" s="180"/>
    </row>
    <row r="486" spans="2:21" ht="20.149999999999999" customHeight="1">
      <c r="B486" s="125">
        <v>465</v>
      </c>
      <c r="C486" s="253"/>
      <c r="D486" s="253"/>
      <c r="E486" s="253"/>
      <c r="F486" s="253"/>
      <c r="G486" s="253"/>
      <c r="H486" s="253"/>
      <c r="I486" s="253"/>
      <c r="J486" s="156"/>
      <c r="K486" s="126"/>
      <c r="L486" s="126"/>
      <c r="M486" s="157" t="str">
        <f>IF(ISBLANK(C486),"",IF('LISTA DE INVENTARIO'!$Q$22:$Q6009='LISTA DE INVENTARIO'!$O$9,SUMIFS('LISTA DE INVENTARIO'!$K$22:$K6009,'LISTA DE INVENTARIO'!$C$22:$C6009,C486,'LISTA DE INVENTARIO'!$Q$22:$Q6009,'LISTA DE INVENTARIO'!$O$9)-SUMIFS($L$22:$L6281,$C$22:$C6281,C486),SUMIFS('LISTA DE INVENTARIO'!$K$22:$K6009,'LISTA DE INVENTARIO'!$C$22:$C6009,C486,'LISTA DE INVENTARIO'!$Q$22:$Q6009,'LISTA DE INVENTARIO'!$O$9)-SUMIFS($L$22:$L6281,$C$22:$C6281,C486)))</f>
        <v/>
      </c>
      <c r="N486" s="157" t="str">
        <f t="shared" si="15"/>
        <v/>
      </c>
      <c r="O486" s="163"/>
      <c r="P486" s="159" t="str">
        <f t="shared" si="16"/>
        <v/>
      </c>
      <c r="Q486" s="159" t="str">
        <f>IF(ISBLANK(C486),"",SUMIFS($P$22:$P6284,$C$22:$C6284,C486)-SUMIFS('LISTA DE INVENTARIO'!$N$22:$N6011,'LISTA DE INVENTARIO'!$C$22:$C6011,C486))</f>
        <v/>
      </c>
      <c r="R486" s="160"/>
      <c r="S486" s="162" t="str">
        <f ca="1"/>
        <v/>
      </c>
      <c r="T486" s="182"/>
      <c r="U486" s="180"/>
    </row>
    <row r="487" spans="2:21" ht="20.149999999999999" customHeight="1">
      <c r="B487" s="125">
        <v>466</v>
      </c>
      <c r="C487" s="253"/>
      <c r="D487" s="253"/>
      <c r="E487" s="253"/>
      <c r="F487" s="253"/>
      <c r="G487" s="253"/>
      <c r="H487" s="253"/>
      <c r="I487" s="253"/>
      <c r="J487" s="156"/>
      <c r="K487" s="126"/>
      <c r="L487" s="126"/>
      <c r="M487" s="157" t="str">
        <f>IF(ISBLANK(C487),"",IF('LISTA DE INVENTARIO'!$Q$22:$Q6010='LISTA DE INVENTARIO'!$O$9,SUMIFS('LISTA DE INVENTARIO'!$K$22:$K6010,'LISTA DE INVENTARIO'!$C$22:$C6010,C487,'LISTA DE INVENTARIO'!$Q$22:$Q6010,'LISTA DE INVENTARIO'!$O$9)-SUMIFS($L$22:$L6282,$C$22:$C6282,C487),SUMIFS('LISTA DE INVENTARIO'!$K$22:$K6010,'LISTA DE INVENTARIO'!$C$22:$C6010,C487,'LISTA DE INVENTARIO'!$Q$22:$Q6010,'LISTA DE INVENTARIO'!$O$9)-SUMIFS($L$22:$L6282,$C$22:$C6282,C487)))</f>
        <v/>
      </c>
      <c r="N487" s="157" t="str">
        <f t="shared" ref="N487:N550" si="17">IF(T487=TRUE,"ENVIADO",IF(ISBLANK(C487),"",IF((AND(M487&lt;=0)),$K$9,IF(AND(M487&gt;0,M487&lt;=10),$O$9,$M$9))))</f>
        <v/>
      </c>
      <c r="O487" s="163"/>
      <c r="P487" s="159" t="str">
        <f t="shared" ref="P487:P550" si="18">IF(ISBLANK(C487),"",L487*O487)</f>
        <v/>
      </c>
      <c r="Q487" s="159" t="str">
        <f>IF(ISBLANK(C487),"",SUMIFS($P$22:$P6285,$C$22:$C6285,C487)-SUMIFS('LISTA DE INVENTARIO'!$N$22:$N6012,'LISTA DE INVENTARIO'!$C$22:$C6012,C487))</f>
        <v/>
      </c>
      <c r="R487" s="160"/>
      <c r="S487" s="162" t="str">
        <f ca="1"/>
        <v/>
      </c>
      <c r="T487" s="182"/>
      <c r="U487" s="180"/>
    </row>
    <row r="488" spans="2:21" ht="20.149999999999999" customHeight="1">
      <c r="B488" s="125">
        <v>467</v>
      </c>
      <c r="C488" s="253"/>
      <c r="D488" s="253"/>
      <c r="E488" s="253"/>
      <c r="F488" s="253"/>
      <c r="G488" s="253"/>
      <c r="H488" s="253"/>
      <c r="I488" s="253"/>
      <c r="J488" s="156"/>
      <c r="K488" s="126"/>
      <c r="L488" s="126"/>
      <c r="M488" s="157" t="str">
        <f>IF(ISBLANK(C488),"",IF('LISTA DE INVENTARIO'!$Q$22:$Q6011='LISTA DE INVENTARIO'!$O$9,SUMIFS('LISTA DE INVENTARIO'!$K$22:$K6011,'LISTA DE INVENTARIO'!$C$22:$C6011,C488,'LISTA DE INVENTARIO'!$Q$22:$Q6011,'LISTA DE INVENTARIO'!$O$9)-SUMIFS($L$22:$L6283,$C$22:$C6283,C488),SUMIFS('LISTA DE INVENTARIO'!$K$22:$K6011,'LISTA DE INVENTARIO'!$C$22:$C6011,C488,'LISTA DE INVENTARIO'!$Q$22:$Q6011,'LISTA DE INVENTARIO'!$O$9)-SUMIFS($L$22:$L6283,$C$22:$C6283,C488)))</f>
        <v/>
      </c>
      <c r="N488" s="157" t="str">
        <f t="shared" si="17"/>
        <v/>
      </c>
      <c r="O488" s="163"/>
      <c r="P488" s="159" t="str">
        <f t="shared" si="18"/>
        <v/>
      </c>
      <c r="Q488" s="159" t="str">
        <f>IF(ISBLANK(C488),"",SUMIFS($P$22:$P6286,$C$22:$C6286,C488)-SUMIFS('LISTA DE INVENTARIO'!$N$22:$N6013,'LISTA DE INVENTARIO'!$C$22:$C6013,C488))</f>
        <v/>
      </c>
      <c r="R488" s="160"/>
      <c r="S488" s="162" t="str">
        <f ca="1"/>
        <v/>
      </c>
      <c r="T488" s="182"/>
      <c r="U488" s="180"/>
    </row>
    <row r="489" spans="2:21" ht="20.149999999999999" customHeight="1">
      <c r="B489" s="125">
        <v>468</v>
      </c>
      <c r="C489" s="253"/>
      <c r="D489" s="253"/>
      <c r="E489" s="253"/>
      <c r="F489" s="253"/>
      <c r="G489" s="253"/>
      <c r="H489" s="253"/>
      <c r="I489" s="253"/>
      <c r="J489" s="156"/>
      <c r="K489" s="126"/>
      <c r="L489" s="126"/>
      <c r="M489" s="157" t="str">
        <f>IF(ISBLANK(C489),"",IF('LISTA DE INVENTARIO'!$Q$22:$Q6012='LISTA DE INVENTARIO'!$O$9,SUMIFS('LISTA DE INVENTARIO'!$K$22:$K6012,'LISTA DE INVENTARIO'!$C$22:$C6012,C489,'LISTA DE INVENTARIO'!$Q$22:$Q6012,'LISTA DE INVENTARIO'!$O$9)-SUMIFS($L$22:$L6284,$C$22:$C6284,C489),SUMIFS('LISTA DE INVENTARIO'!$K$22:$K6012,'LISTA DE INVENTARIO'!$C$22:$C6012,C489,'LISTA DE INVENTARIO'!$Q$22:$Q6012,'LISTA DE INVENTARIO'!$O$9)-SUMIFS($L$22:$L6284,$C$22:$C6284,C489)))</f>
        <v/>
      </c>
      <c r="N489" s="157" t="str">
        <f t="shared" si="17"/>
        <v/>
      </c>
      <c r="O489" s="163"/>
      <c r="P489" s="159" t="str">
        <f t="shared" si="18"/>
        <v/>
      </c>
      <c r="Q489" s="159" t="str">
        <f>IF(ISBLANK(C489),"",SUMIFS($P$22:$P6287,$C$22:$C6287,C489)-SUMIFS('LISTA DE INVENTARIO'!$N$22:$N6014,'LISTA DE INVENTARIO'!$C$22:$C6014,C489))</f>
        <v/>
      </c>
      <c r="R489" s="160"/>
      <c r="S489" s="162" t="str">
        <f ca="1"/>
        <v/>
      </c>
      <c r="T489" s="182"/>
      <c r="U489" s="180"/>
    </row>
    <row r="490" spans="2:21" ht="20.149999999999999" customHeight="1">
      <c r="B490" s="125">
        <v>469</v>
      </c>
      <c r="C490" s="253"/>
      <c r="D490" s="253"/>
      <c r="E490" s="253"/>
      <c r="F490" s="253"/>
      <c r="G490" s="253"/>
      <c r="H490" s="253"/>
      <c r="I490" s="253"/>
      <c r="J490" s="156"/>
      <c r="K490" s="126"/>
      <c r="L490" s="126"/>
      <c r="M490" s="157" t="str">
        <f>IF(ISBLANK(C490),"",IF('LISTA DE INVENTARIO'!$Q$22:$Q6013='LISTA DE INVENTARIO'!$O$9,SUMIFS('LISTA DE INVENTARIO'!$K$22:$K6013,'LISTA DE INVENTARIO'!$C$22:$C6013,C490,'LISTA DE INVENTARIO'!$Q$22:$Q6013,'LISTA DE INVENTARIO'!$O$9)-SUMIFS($L$22:$L6285,$C$22:$C6285,C490),SUMIFS('LISTA DE INVENTARIO'!$K$22:$K6013,'LISTA DE INVENTARIO'!$C$22:$C6013,C490,'LISTA DE INVENTARIO'!$Q$22:$Q6013,'LISTA DE INVENTARIO'!$O$9)-SUMIFS($L$22:$L6285,$C$22:$C6285,C490)))</f>
        <v/>
      </c>
      <c r="N490" s="157" t="str">
        <f t="shared" si="17"/>
        <v/>
      </c>
      <c r="O490" s="163"/>
      <c r="P490" s="159" t="str">
        <f t="shared" si="18"/>
        <v/>
      </c>
      <c r="Q490" s="159" t="str">
        <f>IF(ISBLANK(C490),"",SUMIFS($P$22:$P6288,$C$22:$C6288,C490)-SUMIFS('LISTA DE INVENTARIO'!$N$22:$N6015,'LISTA DE INVENTARIO'!$C$22:$C6015,C490))</f>
        <v/>
      </c>
      <c r="R490" s="160"/>
      <c r="S490" s="162" t="str">
        <f ca="1"/>
        <v/>
      </c>
      <c r="T490" s="182"/>
      <c r="U490" s="180"/>
    </row>
    <row r="491" spans="2:21" ht="20.149999999999999" customHeight="1">
      <c r="B491" s="125">
        <v>470</v>
      </c>
      <c r="C491" s="253"/>
      <c r="D491" s="253"/>
      <c r="E491" s="253"/>
      <c r="F491" s="253"/>
      <c r="G491" s="253"/>
      <c r="H491" s="253"/>
      <c r="I491" s="253"/>
      <c r="J491" s="156"/>
      <c r="K491" s="126"/>
      <c r="L491" s="126"/>
      <c r="M491" s="157" t="str">
        <f>IF(ISBLANK(C491),"",IF('LISTA DE INVENTARIO'!$Q$22:$Q6014='LISTA DE INVENTARIO'!$O$9,SUMIFS('LISTA DE INVENTARIO'!$K$22:$K6014,'LISTA DE INVENTARIO'!$C$22:$C6014,C491,'LISTA DE INVENTARIO'!$Q$22:$Q6014,'LISTA DE INVENTARIO'!$O$9)-SUMIFS($L$22:$L6286,$C$22:$C6286,C491),SUMIFS('LISTA DE INVENTARIO'!$K$22:$K6014,'LISTA DE INVENTARIO'!$C$22:$C6014,C491,'LISTA DE INVENTARIO'!$Q$22:$Q6014,'LISTA DE INVENTARIO'!$O$9)-SUMIFS($L$22:$L6286,$C$22:$C6286,C491)))</f>
        <v/>
      </c>
      <c r="N491" s="157" t="str">
        <f t="shared" si="17"/>
        <v/>
      </c>
      <c r="O491" s="163"/>
      <c r="P491" s="159" t="str">
        <f t="shared" si="18"/>
        <v/>
      </c>
      <c r="Q491" s="159" t="str">
        <f>IF(ISBLANK(C491),"",SUMIFS($P$22:$P6289,$C$22:$C6289,C491)-SUMIFS('LISTA DE INVENTARIO'!$N$22:$N6016,'LISTA DE INVENTARIO'!$C$22:$C6016,C491))</f>
        <v/>
      </c>
      <c r="R491" s="160"/>
      <c r="S491" s="162" t="str">
        <f ca="1"/>
        <v/>
      </c>
      <c r="T491" s="182"/>
      <c r="U491" s="180"/>
    </row>
    <row r="492" spans="2:21" ht="20.149999999999999" customHeight="1">
      <c r="B492" s="125">
        <v>471</v>
      </c>
      <c r="C492" s="253"/>
      <c r="D492" s="253"/>
      <c r="E492" s="253"/>
      <c r="F492" s="253"/>
      <c r="G492" s="253"/>
      <c r="H492" s="253"/>
      <c r="I492" s="253"/>
      <c r="J492" s="156"/>
      <c r="K492" s="126"/>
      <c r="L492" s="126"/>
      <c r="M492" s="157" t="str">
        <f>IF(ISBLANK(C492),"",IF('LISTA DE INVENTARIO'!$Q$22:$Q6015='LISTA DE INVENTARIO'!$O$9,SUMIFS('LISTA DE INVENTARIO'!$K$22:$K6015,'LISTA DE INVENTARIO'!$C$22:$C6015,C492,'LISTA DE INVENTARIO'!$Q$22:$Q6015,'LISTA DE INVENTARIO'!$O$9)-SUMIFS($L$22:$L6287,$C$22:$C6287,C492),SUMIFS('LISTA DE INVENTARIO'!$K$22:$K6015,'LISTA DE INVENTARIO'!$C$22:$C6015,C492,'LISTA DE INVENTARIO'!$Q$22:$Q6015,'LISTA DE INVENTARIO'!$O$9)-SUMIFS($L$22:$L6287,$C$22:$C6287,C492)))</f>
        <v/>
      </c>
      <c r="N492" s="157" t="str">
        <f t="shared" si="17"/>
        <v/>
      </c>
      <c r="O492" s="163"/>
      <c r="P492" s="159" t="str">
        <f t="shared" si="18"/>
        <v/>
      </c>
      <c r="Q492" s="159" t="str">
        <f>IF(ISBLANK(C492),"",SUMIFS($P$22:$P6290,$C$22:$C6290,C492)-SUMIFS('LISTA DE INVENTARIO'!$N$22:$N6017,'LISTA DE INVENTARIO'!$C$22:$C6017,C492))</f>
        <v/>
      </c>
      <c r="R492" s="160"/>
      <c r="S492" s="162" t="str">
        <f ca="1"/>
        <v/>
      </c>
      <c r="T492" s="182"/>
      <c r="U492" s="180"/>
    </row>
    <row r="493" spans="2:21" ht="20.149999999999999" customHeight="1">
      <c r="B493" s="125">
        <v>472</v>
      </c>
      <c r="C493" s="253"/>
      <c r="D493" s="253"/>
      <c r="E493" s="253"/>
      <c r="F493" s="253"/>
      <c r="G493" s="253"/>
      <c r="H493" s="253"/>
      <c r="I493" s="253"/>
      <c r="J493" s="156"/>
      <c r="K493" s="126"/>
      <c r="L493" s="126"/>
      <c r="M493" s="157" t="str">
        <f>IF(ISBLANK(C493),"",IF('LISTA DE INVENTARIO'!$Q$22:$Q6016='LISTA DE INVENTARIO'!$O$9,SUMIFS('LISTA DE INVENTARIO'!$K$22:$K6016,'LISTA DE INVENTARIO'!$C$22:$C6016,C493,'LISTA DE INVENTARIO'!$Q$22:$Q6016,'LISTA DE INVENTARIO'!$O$9)-SUMIFS($L$22:$L6288,$C$22:$C6288,C493),SUMIFS('LISTA DE INVENTARIO'!$K$22:$K6016,'LISTA DE INVENTARIO'!$C$22:$C6016,C493,'LISTA DE INVENTARIO'!$Q$22:$Q6016,'LISTA DE INVENTARIO'!$O$9)-SUMIFS($L$22:$L6288,$C$22:$C6288,C493)))</f>
        <v/>
      </c>
      <c r="N493" s="157" t="str">
        <f t="shared" si="17"/>
        <v/>
      </c>
      <c r="O493" s="163"/>
      <c r="P493" s="159" t="str">
        <f t="shared" si="18"/>
        <v/>
      </c>
      <c r="Q493" s="159" t="str">
        <f>IF(ISBLANK(C493),"",SUMIFS($P$22:$P6291,$C$22:$C6291,C493)-SUMIFS('LISTA DE INVENTARIO'!$N$22:$N6018,'LISTA DE INVENTARIO'!$C$22:$C6018,C493))</f>
        <v/>
      </c>
      <c r="R493" s="160"/>
      <c r="S493" s="162" t="str">
        <f ca="1"/>
        <v/>
      </c>
      <c r="T493" s="182"/>
      <c r="U493" s="180"/>
    </row>
    <row r="494" spans="2:21" ht="20.149999999999999" customHeight="1">
      <c r="B494" s="125">
        <v>473</v>
      </c>
      <c r="C494" s="253"/>
      <c r="D494" s="253"/>
      <c r="E494" s="253"/>
      <c r="F494" s="253"/>
      <c r="G494" s="253"/>
      <c r="H494" s="253"/>
      <c r="I494" s="253"/>
      <c r="J494" s="156"/>
      <c r="K494" s="126"/>
      <c r="L494" s="126"/>
      <c r="M494" s="157" t="str">
        <f>IF(ISBLANK(C494),"",IF('LISTA DE INVENTARIO'!$Q$22:$Q6017='LISTA DE INVENTARIO'!$O$9,SUMIFS('LISTA DE INVENTARIO'!$K$22:$K6017,'LISTA DE INVENTARIO'!$C$22:$C6017,C494,'LISTA DE INVENTARIO'!$Q$22:$Q6017,'LISTA DE INVENTARIO'!$O$9)-SUMIFS($L$22:$L6289,$C$22:$C6289,C494),SUMIFS('LISTA DE INVENTARIO'!$K$22:$K6017,'LISTA DE INVENTARIO'!$C$22:$C6017,C494,'LISTA DE INVENTARIO'!$Q$22:$Q6017,'LISTA DE INVENTARIO'!$O$9)-SUMIFS($L$22:$L6289,$C$22:$C6289,C494)))</f>
        <v/>
      </c>
      <c r="N494" s="157" t="str">
        <f t="shared" si="17"/>
        <v/>
      </c>
      <c r="O494" s="163"/>
      <c r="P494" s="159" t="str">
        <f t="shared" si="18"/>
        <v/>
      </c>
      <c r="Q494" s="159" t="str">
        <f>IF(ISBLANK(C494),"",SUMIFS($P$22:$P6292,$C$22:$C6292,C494)-SUMIFS('LISTA DE INVENTARIO'!$N$22:$N6019,'LISTA DE INVENTARIO'!$C$22:$C6019,C494))</f>
        <v/>
      </c>
      <c r="R494" s="160"/>
      <c r="S494" s="162" t="str">
        <f ca="1"/>
        <v/>
      </c>
      <c r="T494" s="182"/>
      <c r="U494" s="180"/>
    </row>
    <row r="495" spans="2:21" ht="20.149999999999999" customHeight="1">
      <c r="B495" s="125">
        <v>474</v>
      </c>
      <c r="C495" s="253"/>
      <c r="D495" s="253"/>
      <c r="E495" s="253"/>
      <c r="F495" s="253"/>
      <c r="G495" s="253"/>
      <c r="H495" s="253"/>
      <c r="I495" s="253"/>
      <c r="J495" s="156"/>
      <c r="K495" s="126"/>
      <c r="L495" s="126"/>
      <c r="M495" s="157" t="str">
        <f>IF(ISBLANK(C495),"",IF('LISTA DE INVENTARIO'!$Q$22:$Q6018='LISTA DE INVENTARIO'!$O$9,SUMIFS('LISTA DE INVENTARIO'!$K$22:$K6018,'LISTA DE INVENTARIO'!$C$22:$C6018,C495,'LISTA DE INVENTARIO'!$Q$22:$Q6018,'LISTA DE INVENTARIO'!$O$9)-SUMIFS($L$22:$L6290,$C$22:$C6290,C495),SUMIFS('LISTA DE INVENTARIO'!$K$22:$K6018,'LISTA DE INVENTARIO'!$C$22:$C6018,C495,'LISTA DE INVENTARIO'!$Q$22:$Q6018,'LISTA DE INVENTARIO'!$O$9)-SUMIFS($L$22:$L6290,$C$22:$C6290,C495)))</f>
        <v/>
      </c>
      <c r="N495" s="157" t="str">
        <f t="shared" si="17"/>
        <v/>
      </c>
      <c r="O495" s="163"/>
      <c r="P495" s="159" t="str">
        <f t="shared" si="18"/>
        <v/>
      </c>
      <c r="Q495" s="159" t="str">
        <f>IF(ISBLANK(C495),"",SUMIFS($P$22:$P6293,$C$22:$C6293,C495)-SUMIFS('LISTA DE INVENTARIO'!$N$22:$N6020,'LISTA DE INVENTARIO'!$C$22:$C6020,C495))</f>
        <v/>
      </c>
      <c r="R495" s="160"/>
      <c r="S495" s="162" t="str">
        <f ca="1"/>
        <v/>
      </c>
      <c r="T495" s="182"/>
      <c r="U495" s="180"/>
    </row>
    <row r="496" spans="2:21" ht="20.149999999999999" customHeight="1">
      <c r="B496" s="125">
        <v>475</v>
      </c>
      <c r="C496" s="253"/>
      <c r="D496" s="253"/>
      <c r="E496" s="253"/>
      <c r="F496" s="253"/>
      <c r="G496" s="253"/>
      <c r="H496" s="253"/>
      <c r="I496" s="253"/>
      <c r="J496" s="156"/>
      <c r="K496" s="126"/>
      <c r="L496" s="126"/>
      <c r="M496" s="157" t="str">
        <f>IF(ISBLANK(C496),"",IF('LISTA DE INVENTARIO'!$Q$22:$Q6019='LISTA DE INVENTARIO'!$O$9,SUMIFS('LISTA DE INVENTARIO'!$K$22:$K6019,'LISTA DE INVENTARIO'!$C$22:$C6019,C496,'LISTA DE INVENTARIO'!$Q$22:$Q6019,'LISTA DE INVENTARIO'!$O$9)-SUMIFS($L$22:$L6291,$C$22:$C6291,C496),SUMIFS('LISTA DE INVENTARIO'!$K$22:$K6019,'LISTA DE INVENTARIO'!$C$22:$C6019,C496,'LISTA DE INVENTARIO'!$Q$22:$Q6019,'LISTA DE INVENTARIO'!$O$9)-SUMIFS($L$22:$L6291,$C$22:$C6291,C496)))</f>
        <v/>
      </c>
      <c r="N496" s="157" t="str">
        <f t="shared" si="17"/>
        <v/>
      </c>
      <c r="O496" s="163"/>
      <c r="P496" s="159" t="str">
        <f t="shared" si="18"/>
        <v/>
      </c>
      <c r="Q496" s="159" t="str">
        <f>IF(ISBLANK(C496),"",SUMIFS($P$22:$P6294,$C$22:$C6294,C496)-SUMIFS('LISTA DE INVENTARIO'!$N$22:$N6021,'LISTA DE INVENTARIO'!$C$22:$C6021,C496))</f>
        <v/>
      </c>
      <c r="R496" s="160"/>
      <c r="S496" s="162" t="str">
        <f ca="1"/>
        <v/>
      </c>
      <c r="T496" s="182"/>
      <c r="U496" s="180"/>
    </row>
    <row r="497" spans="2:21" ht="20.149999999999999" customHeight="1">
      <c r="B497" s="125">
        <v>476</v>
      </c>
      <c r="C497" s="253"/>
      <c r="D497" s="253"/>
      <c r="E497" s="253"/>
      <c r="F497" s="253"/>
      <c r="G497" s="253"/>
      <c r="H497" s="253"/>
      <c r="I497" s="253"/>
      <c r="J497" s="156"/>
      <c r="K497" s="126"/>
      <c r="L497" s="126"/>
      <c r="M497" s="157" t="str">
        <f>IF(ISBLANK(C497),"",IF('LISTA DE INVENTARIO'!$Q$22:$Q6020='LISTA DE INVENTARIO'!$O$9,SUMIFS('LISTA DE INVENTARIO'!$K$22:$K6020,'LISTA DE INVENTARIO'!$C$22:$C6020,C497,'LISTA DE INVENTARIO'!$Q$22:$Q6020,'LISTA DE INVENTARIO'!$O$9)-SUMIFS($L$22:$L6292,$C$22:$C6292,C497),SUMIFS('LISTA DE INVENTARIO'!$K$22:$K6020,'LISTA DE INVENTARIO'!$C$22:$C6020,C497,'LISTA DE INVENTARIO'!$Q$22:$Q6020,'LISTA DE INVENTARIO'!$O$9)-SUMIFS($L$22:$L6292,$C$22:$C6292,C497)))</f>
        <v/>
      </c>
      <c r="N497" s="157" t="str">
        <f t="shared" si="17"/>
        <v/>
      </c>
      <c r="O497" s="163"/>
      <c r="P497" s="159" t="str">
        <f t="shared" si="18"/>
        <v/>
      </c>
      <c r="Q497" s="159" t="str">
        <f>IF(ISBLANK(C497),"",SUMIFS($P$22:$P6295,$C$22:$C6295,C497)-SUMIFS('LISTA DE INVENTARIO'!$N$22:$N6022,'LISTA DE INVENTARIO'!$C$22:$C6022,C497))</f>
        <v/>
      </c>
      <c r="R497" s="160"/>
      <c r="S497" s="162" t="str">
        <f ca="1"/>
        <v/>
      </c>
      <c r="T497" s="182"/>
      <c r="U497" s="180"/>
    </row>
    <row r="498" spans="2:21" ht="20.149999999999999" customHeight="1">
      <c r="B498" s="125">
        <v>477</v>
      </c>
      <c r="C498" s="253"/>
      <c r="D498" s="253"/>
      <c r="E498" s="253"/>
      <c r="F498" s="253"/>
      <c r="G498" s="253"/>
      <c r="H498" s="253"/>
      <c r="I498" s="253"/>
      <c r="J498" s="156"/>
      <c r="K498" s="126"/>
      <c r="L498" s="126"/>
      <c r="M498" s="157" t="str">
        <f>IF(ISBLANK(C498),"",IF('LISTA DE INVENTARIO'!$Q$22:$Q6021='LISTA DE INVENTARIO'!$O$9,SUMIFS('LISTA DE INVENTARIO'!$K$22:$K6021,'LISTA DE INVENTARIO'!$C$22:$C6021,C498,'LISTA DE INVENTARIO'!$Q$22:$Q6021,'LISTA DE INVENTARIO'!$O$9)-SUMIFS($L$22:$L6293,$C$22:$C6293,C498),SUMIFS('LISTA DE INVENTARIO'!$K$22:$K6021,'LISTA DE INVENTARIO'!$C$22:$C6021,C498,'LISTA DE INVENTARIO'!$Q$22:$Q6021,'LISTA DE INVENTARIO'!$O$9)-SUMIFS($L$22:$L6293,$C$22:$C6293,C498)))</f>
        <v/>
      </c>
      <c r="N498" s="157" t="str">
        <f t="shared" si="17"/>
        <v/>
      </c>
      <c r="O498" s="163"/>
      <c r="P498" s="159" t="str">
        <f t="shared" si="18"/>
        <v/>
      </c>
      <c r="Q498" s="159" t="str">
        <f>IF(ISBLANK(C498),"",SUMIFS($P$22:$P6296,$C$22:$C6296,C498)-SUMIFS('LISTA DE INVENTARIO'!$N$22:$N6023,'LISTA DE INVENTARIO'!$C$22:$C6023,C498))</f>
        <v/>
      </c>
      <c r="R498" s="160"/>
      <c r="S498" s="162" t="str">
        <f ca="1"/>
        <v/>
      </c>
      <c r="T498" s="182"/>
      <c r="U498" s="180"/>
    </row>
    <row r="499" spans="2:21" ht="20.149999999999999" customHeight="1">
      <c r="B499" s="125">
        <v>478</v>
      </c>
      <c r="C499" s="253"/>
      <c r="D499" s="253"/>
      <c r="E499" s="253"/>
      <c r="F499" s="253"/>
      <c r="G499" s="253"/>
      <c r="H499" s="253"/>
      <c r="I499" s="253"/>
      <c r="J499" s="156"/>
      <c r="K499" s="126"/>
      <c r="L499" s="126"/>
      <c r="M499" s="157" t="str">
        <f>IF(ISBLANK(C499),"",IF('LISTA DE INVENTARIO'!$Q$22:$Q6022='LISTA DE INVENTARIO'!$O$9,SUMIFS('LISTA DE INVENTARIO'!$K$22:$K6022,'LISTA DE INVENTARIO'!$C$22:$C6022,C499,'LISTA DE INVENTARIO'!$Q$22:$Q6022,'LISTA DE INVENTARIO'!$O$9)-SUMIFS($L$22:$L6294,$C$22:$C6294,C499),SUMIFS('LISTA DE INVENTARIO'!$K$22:$K6022,'LISTA DE INVENTARIO'!$C$22:$C6022,C499,'LISTA DE INVENTARIO'!$Q$22:$Q6022,'LISTA DE INVENTARIO'!$O$9)-SUMIFS($L$22:$L6294,$C$22:$C6294,C499)))</f>
        <v/>
      </c>
      <c r="N499" s="157" t="str">
        <f t="shared" si="17"/>
        <v/>
      </c>
      <c r="O499" s="163"/>
      <c r="P499" s="159" t="str">
        <f t="shared" si="18"/>
        <v/>
      </c>
      <c r="Q499" s="159" t="str">
        <f>IF(ISBLANK(C499),"",SUMIFS($P$22:$P6297,$C$22:$C6297,C499)-SUMIFS('LISTA DE INVENTARIO'!$N$22:$N6024,'LISTA DE INVENTARIO'!$C$22:$C6024,C499))</f>
        <v/>
      </c>
      <c r="R499" s="160"/>
      <c r="S499" s="162" t="str">
        <f ca="1"/>
        <v/>
      </c>
      <c r="T499" s="182"/>
      <c r="U499" s="180"/>
    </row>
    <row r="500" spans="2:21" ht="20.149999999999999" customHeight="1">
      <c r="B500" s="125">
        <v>479</v>
      </c>
      <c r="C500" s="253"/>
      <c r="D500" s="253"/>
      <c r="E500" s="253"/>
      <c r="F500" s="253"/>
      <c r="G500" s="253"/>
      <c r="H500" s="253"/>
      <c r="I500" s="253"/>
      <c r="J500" s="156"/>
      <c r="K500" s="126"/>
      <c r="L500" s="126"/>
      <c r="M500" s="157" t="str">
        <f>IF(ISBLANK(C500),"",IF('LISTA DE INVENTARIO'!$Q$22:$Q6023='LISTA DE INVENTARIO'!$O$9,SUMIFS('LISTA DE INVENTARIO'!$K$22:$K6023,'LISTA DE INVENTARIO'!$C$22:$C6023,C500,'LISTA DE INVENTARIO'!$Q$22:$Q6023,'LISTA DE INVENTARIO'!$O$9)-SUMIFS($L$22:$L6295,$C$22:$C6295,C500),SUMIFS('LISTA DE INVENTARIO'!$K$22:$K6023,'LISTA DE INVENTARIO'!$C$22:$C6023,C500,'LISTA DE INVENTARIO'!$Q$22:$Q6023,'LISTA DE INVENTARIO'!$O$9)-SUMIFS($L$22:$L6295,$C$22:$C6295,C500)))</f>
        <v/>
      </c>
      <c r="N500" s="157" t="str">
        <f t="shared" si="17"/>
        <v/>
      </c>
      <c r="O500" s="163"/>
      <c r="P500" s="159" t="str">
        <f t="shared" si="18"/>
        <v/>
      </c>
      <c r="Q500" s="159" t="str">
        <f>IF(ISBLANK(C500),"",SUMIFS($P$22:$P6298,$C$22:$C6298,C500)-SUMIFS('LISTA DE INVENTARIO'!$N$22:$N6025,'LISTA DE INVENTARIO'!$C$22:$C6025,C500))</f>
        <v/>
      </c>
      <c r="R500" s="160"/>
      <c r="S500" s="162" t="str">
        <f ca="1"/>
        <v/>
      </c>
      <c r="T500" s="182"/>
      <c r="U500" s="180"/>
    </row>
    <row r="501" spans="2:21" ht="20.149999999999999" customHeight="1">
      <c r="B501" s="125">
        <v>480</v>
      </c>
      <c r="C501" s="253"/>
      <c r="D501" s="253"/>
      <c r="E501" s="253"/>
      <c r="F501" s="253"/>
      <c r="G501" s="253"/>
      <c r="H501" s="253"/>
      <c r="I501" s="253"/>
      <c r="J501" s="156"/>
      <c r="K501" s="126"/>
      <c r="L501" s="126"/>
      <c r="M501" s="157" t="str">
        <f>IF(ISBLANK(C501),"",IF('LISTA DE INVENTARIO'!$Q$22:$Q6024='LISTA DE INVENTARIO'!$O$9,SUMIFS('LISTA DE INVENTARIO'!$K$22:$K6024,'LISTA DE INVENTARIO'!$C$22:$C6024,C501,'LISTA DE INVENTARIO'!$Q$22:$Q6024,'LISTA DE INVENTARIO'!$O$9)-SUMIFS($L$22:$L6296,$C$22:$C6296,C501),SUMIFS('LISTA DE INVENTARIO'!$K$22:$K6024,'LISTA DE INVENTARIO'!$C$22:$C6024,C501,'LISTA DE INVENTARIO'!$Q$22:$Q6024,'LISTA DE INVENTARIO'!$O$9)-SUMIFS($L$22:$L6296,$C$22:$C6296,C501)))</f>
        <v/>
      </c>
      <c r="N501" s="157" t="str">
        <f t="shared" si="17"/>
        <v/>
      </c>
      <c r="O501" s="163"/>
      <c r="P501" s="159" t="str">
        <f t="shared" si="18"/>
        <v/>
      </c>
      <c r="Q501" s="159" t="str">
        <f>IF(ISBLANK(C501),"",SUMIFS($P$22:$P6299,$C$22:$C6299,C501)-SUMIFS('LISTA DE INVENTARIO'!$N$22:$N6026,'LISTA DE INVENTARIO'!$C$22:$C6026,C501))</f>
        <v/>
      </c>
      <c r="R501" s="160"/>
      <c r="S501" s="162" t="str">
        <f ca="1"/>
        <v/>
      </c>
      <c r="T501" s="182"/>
      <c r="U501" s="180"/>
    </row>
    <row r="502" spans="2:21" ht="20.149999999999999" customHeight="1">
      <c r="B502" s="125">
        <v>481</v>
      </c>
      <c r="C502" s="253"/>
      <c r="D502" s="253"/>
      <c r="E502" s="253"/>
      <c r="F502" s="253"/>
      <c r="G502" s="253"/>
      <c r="H502" s="253"/>
      <c r="I502" s="253"/>
      <c r="J502" s="156"/>
      <c r="K502" s="126"/>
      <c r="L502" s="126"/>
      <c r="M502" s="157" t="str">
        <f>IF(ISBLANK(C502),"",IF('LISTA DE INVENTARIO'!$Q$22:$Q6025='LISTA DE INVENTARIO'!$O$9,SUMIFS('LISTA DE INVENTARIO'!$K$22:$K6025,'LISTA DE INVENTARIO'!$C$22:$C6025,C502,'LISTA DE INVENTARIO'!$Q$22:$Q6025,'LISTA DE INVENTARIO'!$O$9)-SUMIFS($L$22:$L6297,$C$22:$C6297,C502),SUMIFS('LISTA DE INVENTARIO'!$K$22:$K6025,'LISTA DE INVENTARIO'!$C$22:$C6025,C502,'LISTA DE INVENTARIO'!$Q$22:$Q6025,'LISTA DE INVENTARIO'!$O$9)-SUMIFS($L$22:$L6297,$C$22:$C6297,C502)))</f>
        <v/>
      </c>
      <c r="N502" s="157" t="str">
        <f t="shared" si="17"/>
        <v/>
      </c>
      <c r="O502" s="163"/>
      <c r="P502" s="159" t="str">
        <f t="shared" si="18"/>
        <v/>
      </c>
      <c r="Q502" s="159" t="str">
        <f>IF(ISBLANK(C502),"",SUMIFS($P$22:$P6300,$C$22:$C6300,C502)-SUMIFS('LISTA DE INVENTARIO'!$N$22:$N6027,'LISTA DE INVENTARIO'!$C$22:$C6027,C502))</f>
        <v/>
      </c>
      <c r="R502" s="160"/>
      <c r="S502" s="162" t="str">
        <f ca="1"/>
        <v/>
      </c>
      <c r="T502" s="182"/>
      <c r="U502" s="180"/>
    </row>
    <row r="503" spans="2:21" ht="20.149999999999999" customHeight="1">
      <c r="B503" s="125">
        <v>482</v>
      </c>
      <c r="C503" s="253"/>
      <c r="D503" s="253"/>
      <c r="E503" s="253"/>
      <c r="F503" s="253"/>
      <c r="G503" s="253"/>
      <c r="H503" s="253"/>
      <c r="I503" s="253"/>
      <c r="J503" s="156"/>
      <c r="K503" s="126"/>
      <c r="L503" s="126"/>
      <c r="M503" s="157" t="str">
        <f>IF(ISBLANK(C503),"",IF('LISTA DE INVENTARIO'!$Q$22:$Q6026='LISTA DE INVENTARIO'!$O$9,SUMIFS('LISTA DE INVENTARIO'!$K$22:$K6026,'LISTA DE INVENTARIO'!$C$22:$C6026,C503,'LISTA DE INVENTARIO'!$Q$22:$Q6026,'LISTA DE INVENTARIO'!$O$9)-SUMIFS($L$22:$L6298,$C$22:$C6298,C503),SUMIFS('LISTA DE INVENTARIO'!$K$22:$K6026,'LISTA DE INVENTARIO'!$C$22:$C6026,C503,'LISTA DE INVENTARIO'!$Q$22:$Q6026,'LISTA DE INVENTARIO'!$O$9)-SUMIFS($L$22:$L6298,$C$22:$C6298,C503)))</f>
        <v/>
      </c>
      <c r="N503" s="157" t="str">
        <f t="shared" si="17"/>
        <v/>
      </c>
      <c r="O503" s="163"/>
      <c r="P503" s="159" t="str">
        <f t="shared" si="18"/>
        <v/>
      </c>
      <c r="Q503" s="159" t="str">
        <f>IF(ISBLANK(C503),"",SUMIFS($P$22:$P6301,$C$22:$C6301,C503)-SUMIFS('LISTA DE INVENTARIO'!$N$22:$N6028,'LISTA DE INVENTARIO'!$C$22:$C6028,C503))</f>
        <v/>
      </c>
      <c r="R503" s="160"/>
      <c r="S503" s="162" t="str">
        <f ca="1"/>
        <v/>
      </c>
      <c r="T503" s="182"/>
      <c r="U503" s="180"/>
    </row>
    <row r="504" spans="2:21" ht="20.149999999999999" customHeight="1">
      <c r="B504" s="125">
        <v>483</v>
      </c>
      <c r="C504" s="253"/>
      <c r="D504" s="253"/>
      <c r="E504" s="253"/>
      <c r="F504" s="253"/>
      <c r="G504" s="253"/>
      <c r="H504" s="253"/>
      <c r="I504" s="253"/>
      <c r="J504" s="156"/>
      <c r="K504" s="126"/>
      <c r="L504" s="126"/>
      <c r="M504" s="157" t="str">
        <f>IF(ISBLANK(C504),"",IF('LISTA DE INVENTARIO'!$Q$22:$Q6027='LISTA DE INVENTARIO'!$O$9,SUMIFS('LISTA DE INVENTARIO'!$K$22:$K6027,'LISTA DE INVENTARIO'!$C$22:$C6027,C504,'LISTA DE INVENTARIO'!$Q$22:$Q6027,'LISTA DE INVENTARIO'!$O$9)-SUMIFS($L$22:$L6299,$C$22:$C6299,C504),SUMIFS('LISTA DE INVENTARIO'!$K$22:$K6027,'LISTA DE INVENTARIO'!$C$22:$C6027,C504,'LISTA DE INVENTARIO'!$Q$22:$Q6027,'LISTA DE INVENTARIO'!$O$9)-SUMIFS($L$22:$L6299,$C$22:$C6299,C504)))</f>
        <v/>
      </c>
      <c r="N504" s="157" t="str">
        <f t="shared" si="17"/>
        <v/>
      </c>
      <c r="O504" s="163"/>
      <c r="P504" s="159" t="str">
        <f t="shared" si="18"/>
        <v/>
      </c>
      <c r="Q504" s="159" t="str">
        <f>IF(ISBLANK(C504),"",SUMIFS($P$22:$P6302,$C$22:$C6302,C504)-SUMIFS('LISTA DE INVENTARIO'!$N$22:$N6029,'LISTA DE INVENTARIO'!$C$22:$C6029,C504))</f>
        <v/>
      </c>
      <c r="R504" s="160"/>
      <c r="S504" s="162" t="str">
        <f ca="1"/>
        <v/>
      </c>
      <c r="T504" s="182"/>
      <c r="U504" s="180"/>
    </row>
    <row r="505" spans="2:21" ht="20.149999999999999" customHeight="1">
      <c r="B505" s="125">
        <v>484</v>
      </c>
      <c r="C505" s="253"/>
      <c r="D505" s="253"/>
      <c r="E505" s="253"/>
      <c r="F505" s="253"/>
      <c r="G505" s="253"/>
      <c r="H505" s="253"/>
      <c r="I505" s="253"/>
      <c r="J505" s="156"/>
      <c r="K505" s="126"/>
      <c r="L505" s="126"/>
      <c r="M505" s="157" t="str">
        <f>IF(ISBLANK(C505),"",IF('LISTA DE INVENTARIO'!$Q$22:$Q6028='LISTA DE INVENTARIO'!$O$9,SUMIFS('LISTA DE INVENTARIO'!$K$22:$K6028,'LISTA DE INVENTARIO'!$C$22:$C6028,C505,'LISTA DE INVENTARIO'!$Q$22:$Q6028,'LISTA DE INVENTARIO'!$O$9)-SUMIFS($L$22:$L6300,$C$22:$C6300,C505),SUMIFS('LISTA DE INVENTARIO'!$K$22:$K6028,'LISTA DE INVENTARIO'!$C$22:$C6028,C505,'LISTA DE INVENTARIO'!$Q$22:$Q6028,'LISTA DE INVENTARIO'!$O$9)-SUMIFS($L$22:$L6300,$C$22:$C6300,C505)))</f>
        <v/>
      </c>
      <c r="N505" s="157" t="str">
        <f t="shared" si="17"/>
        <v/>
      </c>
      <c r="O505" s="163"/>
      <c r="P505" s="159" t="str">
        <f t="shared" si="18"/>
        <v/>
      </c>
      <c r="Q505" s="159" t="str">
        <f>IF(ISBLANK(C505),"",SUMIFS($P$22:$P6303,$C$22:$C6303,C505)-SUMIFS('LISTA DE INVENTARIO'!$N$22:$N6030,'LISTA DE INVENTARIO'!$C$22:$C6030,C505))</f>
        <v/>
      </c>
      <c r="R505" s="160"/>
      <c r="S505" s="162" t="str">
        <f ca="1"/>
        <v/>
      </c>
      <c r="T505" s="182"/>
      <c r="U505" s="180"/>
    </row>
    <row r="506" spans="2:21" ht="20.149999999999999" customHeight="1">
      <c r="B506" s="125">
        <v>485</v>
      </c>
      <c r="C506" s="253"/>
      <c r="D506" s="253"/>
      <c r="E506" s="253"/>
      <c r="F506" s="253"/>
      <c r="G506" s="253"/>
      <c r="H506" s="253"/>
      <c r="I506" s="253"/>
      <c r="J506" s="156"/>
      <c r="K506" s="126"/>
      <c r="L506" s="126"/>
      <c r="M506" s="157" t="str">
        <f>IF(ISBLANK(C506),"",IF('LISTA DE INVENTARIO'!$Q$22:$Q6029='LISTA DE INVENTARIO'!$O$9,SUMIFS('LISTA DE INVENTARIO'!$K$22:$K6029,'LISTA DE INVENTARIO'!$C$22:$C6029,C506,'LISTA DE INVENTARIO'!$Q$22:$Q6029,'LISTA DE INVENTARIO'!$O$9)-SUMIFS($L$22:$L6301,$C$22:$C6301,C506),SUMIFS('LISTA DE INVENTARIO'!$K$22:$K6029,'LISTA DE INVENTARIO'!$C$22:$C6029,C506,'LISTA DE INVENTARIO'!$Q$22:$Q6029,'LISTA DE INVENTARIO'!$O$9)-SUMIFS($L$22:$L6301,$C$22:$C6301,C506)))</f>
        <v/>
      </c>
      <c r="N506" s="157" t="str">
        <f t="shared" si="17"/>
        <v/>
      </c>
      <c r="O506" s="163"/>
      <c r="P506" s="159" t="str">
        <f t="shared" si="18"/>
        <v/>
      </c>
      <c r="Q506" s="159" t="str">
        <f>IF(ISBLANK(C506),"",SUMIFS($P$22:$P6304,$C$22:$C6304,C506)-SUMIFS('LISTA DE INVENTARIO'!$N$22:$N6031,'LISTA DE INVENTARIO'!$C$22:$C6031,C506))</f>
        <v/>
      </c>
      <c r="R506" s="160"/>
      <c r="S506" s="162" t="str">
        <f ca="1"/>
        <v/>
      </c>
      <c r="T506" s="182"/>
      <c r="U506" s="180"/>
    </row>
    <row r="507" spans="2:21" ht="20.149999999999999" customHeight="1">
      <c r="B507" s="125">
        <v>486</v>
      </c>
      <c r="C507" s="253"/>
      <c r="D507" s="253"/>
      <c r="E507" s="253"/>
      <c r="F507" s="253"/>
      <c r="G507" s="253"/>
      <c r="H507" s="253"/>
      <c r="I507" s="253"/>
      <c r="J507" s="156"/>
      <c r="K507" s="126"/>
      <c r="L507" s="126"/>
      <c r="M507" s="157" t="str">
        <f>IF(ISBLANK(C507),"",IF('LISTA DE INVENTARIO'!$Q$22:$Q6030='LISTA DE INVENTARIO'!$O$9,SUMIFS('LISTA DE INVENTARIO'!$K$22:$K6030,'LISTA DE INVENTARIO'!$C$22:$C6030,C507,'LISTA DE INVENTARIO'!$Q$22:$Q6030,'LISTA DE INVENTARIO'!$O$9)-SUMIFS($L$22:$L6302,$C$22:$C6302,C507),SUMIFS('LISTA DE INVENTARIO'!$K$22:$K6030,'LISTA DE INVENTARIO'!$C$22:$C6030,C507,'LISTA DE INVENTARIO'!$Q$22:$Q6030,'LISTA DE INVENTARIO'!$O$9)-SUMIFS($L$22:$L6302,$C$22:$C6302,C507)))</f>
        <v/>
      </c>
      <c r="N507" s="157" t="str">
        <f t="shared" si="17"/>
        <v/>
      </c>
      <c r="O507" s="163"/>
      <c r="P507" s="159" t="str">
        <f t="shared" si="18"/>
        <v/>
      </c>
      <c r="Q507" s="159" t="str">
        <f>IF(ISBLANK(C507),"",SUMIFS($P$22:$P6305,$C$22:$C6305,C507)-SUMIFS('LISTA DE INVENTARIO'!$N$22:$N6032,'LISTA DE INVENTARIO'!$C$22:$C6032,C507))</f>
        <v/>
      </c>
      <c r="R507" s="160"/>
      <c r="S507" s="162" t="str">
        <f ca="1"/>
        <v/>
      </c>
      <c r="T507" s="182"/>
      <c r="U507" s="180"/>
    </row>
    <row r="508" spans="2:21" ht="20.149999999999999" customHeight="1">
      <c r="B508" s="125">
        <v>487</v>
      </c>
      <c r="C508" s="253"/>
      <c r="D508" s="253"/>
      <c r="E508" s="253"/>
      <c r="F508" s="253"/>
      <c r="G508" s="253"/>
      <c r="H508" s="253"/>
      <c r="I508" s="253"/>
      <c r="J508" s="156"/>
      <c r="K508" s="126"/>
      <c r="L508" s="126"/>
      <c r="M508" s="157" t="str">
        <f>IF(ISBLANK(C508),"",IF('LISTA DE INVENTARIO'!$Q$22:$Q6031='LISTA DE INVENTARIO'!$O$9,SUMIFS('LISTA DE INVENTARIO'!$K$22:$K6031,'LISTA DE INVENTARIO'!$C$22:$C6031,C508,'LISTA DE INVENTARIO'!$Q$22:$Q6031,'LISTA DE INVENTARIO'!$O$9)-SUMIFS($L$22:$L6303,$C$22:$C6303,C508),SUMIFS('LISTA DE INVENTARIO'!$K$22:$K6031,'LISTA DE INVENTARIO'!$C$22:$C6031,C508,'LISTA DE INVENTARIO'!$Q$22:$Q6031,'LISTA DE INVENTARIO'!$O$9)-SUMIFS($L$22:$L6303,$C$22:$C6303,C508)))</f>
        <v/>
      </c>
      <c r="N508" s="157" t="str">
        <f t="shared" si="17"/>
        <v/>
      </c>
      <c r="O508" s="163"/>
      <c r="P508" s="159" t="str">
        <f t="shared" si="18"/>
        <v/>
      </c>
      <c r="Q508" s="159" t="str">
        <f>IF(ISBLANK(C508),"",SUMIFS($P$22:$P6306,$C$22:$C6306,C508)-SUMIFS('LISTA DE INVENTARIO'!$N$22:$N6033,'LISTA DE INVENTARIO'!$C$22:$C6033,C508))</f>
        <v/>
      </c>
      <c r="R508" s="160"/>
      <c r="S508" s="162" t="str">
        <f ca="1"/>
        <v/>
      </c>
      <c r="T508" s="182"/>
      <c r="U508" s="180"/>
    </row>
    <row r="509" spans="2:21" ht="20.149999999999999" customHeight="1">
      <c r="B509" s="125">
        <v>488</v>
      </c>
      <c r="C509" s="253"/>
      <c r="D509" s="253"/>
      <c r="E509" s="253"/>
      <c r="F509" s="253"/>
      <c r="G509" s="253"/>
      <c r="H509" s="253"/>
      <c r="I509" s="253"/>
      <c r="J509" s="156"/>
      <c r="K509" s="126"/>
      <c r="L509" s="126"/>
      <c r="M509" s="157" t="str">
        <f>IF(ISBLANK(C509),"",IF('LISTA DE INVENTARIO'!$Q$22:$Q6032='LISTA DE INVENTARIO'!$O$9,SUMIFS('LISTA DE INVENTARIO'!$K$22:$K6032,'LISTA DE INVENTARIO'!$C$22:$C6032,C509,'LISTA DE INVENTARIO'!$Q$22:$Q6032,'LISTA DE INVENTARIO'!$O$9)-SUMIFS($L$22:$L6304,$C$22:$C6304,C509),SUMIFS('LISTA DE INVENTARIO'!$K$22:$K6032,'LISTA DE INVENTARIO'!$C$22:$C6032,C509,'LISTA DE INVENTARIO'!$Q$22:$Q6032,'LISTA DE INVENTARIO'!$O$9)-SUMIFS($L$22:$L6304,$C$22:$C6304,C509)))</f>
        <v/>
      </c>
      <c r="N509" s="157" t="str">
        <f t="shared" si="17"/>
        <v/>
      </c>
      <c r="O509" s="163"/>
      <c r="P509" s="159" t="str">
        <f t="shared" si="18"/>
        <v/>
      </c>
      <c r="Q509" s="159" t="str">
        <f>IF(ISBLANK(C509),"",SUMIFS($P$22:$P6307,$C$22:$C6307,C509)-SUMIFS('LISTA DE INVENTARIO'!$N$22:$N6034,'LISTA DE INVENTARIO'!$C$22:$C6034,C509))</f>
        <v/>
      </c>
      <c r="R509" s="160"/>
      <c r="S509" s="162" t="str">
        <f ca="1"/>
        <v/>
      </c>
      <c r="T509" s="182"/>
      <c r="U509" s="180"/>
    </row>
    <row r="510" spans="2:21" ht="20.149999999999999" customHeight="1">
      <c r="B510" s="125">
        <v>489</v>
      </c>
      <c r="C510" s="253"/>
      <c r="D510" s="253"/>
      <c r="E510" s="253"/>
      <c r="F510" s="253"/>
      <c r="G510" s="253"/>
      <c r="H510" s="253"/>
      <c r="I510" s="253"/>
      <c r="J510" s="156"/>
      <c r="K510" s="126"/>
      <c r="L510" s="126"/>
      <c r="M510" s="157" t="str">
        <f>IF(ISBLANK(C510),"",IF('LISTA DE INVENTARIO'!$Q$22:$Q6033='LISTA DE INVENTARIO'!$O$9,SUMIFS('LISTA DE INVENTARIO'!$K$22:$K6033,'LISTA DE INVENTARIO'!$C$22:$C6033,C510,'LISTA DE INVENTARIO'!$Q$22:$Q6033,'LISTA DE INVENTARIO'!$O$9)-SUMIFS($L$22:$L6305,$C$22:$C6305,C510),SUMIFS('LISTA DE INVENTARIO'!$K$22:$K6033,'LISTA DE INVENTARIO'!$C$22:$C6033,C510,'LISTA DE INVENTARIO'!$Q$22:$Q6033,'LISTA DE INVENTARIO'!$O$9)-SUMIFS($L$22:$L6305,$C$22:$C6305,C510)))</f>
        <v/>
      </c>
      <c r="N510" s="157" t="str">
        <f t="shared" si="17"/>
        <v/>
      </c>
      <c r="O510" s="163"/>
      <c r="P510" s="159" t="str">
        <f t="shared" si="18"/>
        <v/>
      </c>
      <c r="Q510" s="159" t="str">
        <f>IF(ISBLANK(C510),"",SUMIFS($P$22:$P6308,$C$22:$C6308,C510)-SUMIFS('LISTA DE INVENTARIO'!$N$22:$N6035,'LISTA DE INVENTARIO'!$C$22:$C6035,C510))</f>
        <v/>
      </c>
      <c r="R510" s="160"/>
      <c r="S510" s="162" t="str">
        <f ca="1"/>
        <v/>
      </c>
      <c r="T510" s="182"/>
      <c r="U510" s="180"/>
    </row>
    <row r="511" spans="2:21" ht="20.149999999999999" customHeight="1">
      <c r="B511" s="125">
        <v>490</v>
      </c>
      <c r="C511" s="253"/>
      <c r="D511" s="253"/>
      <c r="E511" s="253"/>
      <c r="F511" s="253"/>
      <c r="G511" s="253"/>
      <c r="H511" s="253"/>
      <c r="I511" s="253"/>
      <c r="J511" s="156"/>
      <c r="K511" s="126"/>
      <c r="L511" s="126"/>
      <c r="M511" s="157" t="str">
        <f>IF(ISBLANK(C511),"",IF('LISTA DE INVENTARIO'!$Q$22:$Q6034='LISTA DE INVENTARIO'!$O$9,SUMIFS('LISTA DE INVENTARIO'!$K$22:$K6034,'LISTA DE INVENTARIO'!$C$22:$C6034,C511,'LISTA DE INVENTARIO'!$Q$22:$Q6034,'LISTA DE INVENTARIO'!$O$9)-SUMIFS($L$22:$L6306,$C$22:$C6306,C511),SUMIFS('LISTA DE INVENTARIO'!$K$22:$K6034,'LISTA DE INVENTARIO'!$C$22:$C6034,C511,'LISTA DE INVENTARIO'!$Q$22:$Q6034,'LISTA DE INVENTARIO'!$O$9)-SUMIFS($L$22:$L6306,$C$22:$C6306,C511)))</f>
        <v/>
      </c>
      <c r="N511" s="157" t="str">
        <f t="shared" si="17"/>
        <v/>
      </c>
      <c r="O511" s="163"/>
      <c r="P511" s="159" t="str">
        <f t="shared" si="18"/>
        <v/>
      </c>
      <c r="Q511" s="159" t="str">
        <f>IF(ISBLANK(C511),"",SUMIFS($P$22:$P6309,$C$22:$C6309,C511)-SUMIFS('LISTA DE INVENTARIO'!$N$22:$N6036,'LISTA DE INVENTARIO'!$C$22:$C6036,C511))</f>
        <v/>
      </c>
      <c r="R511" s="160"/>
      <c r="S511" s="162" t="str">
        <f ca="1"/>
        <v/>
      </c>
      <c r="T511" s="182"/>
      <c r="U511" s="180"/>
    </row>
    <row r="512" spans="2:21" ht="20.149999999999999" customHeight="1">
      <c r="B512" s="125">
        <v>491</v>
      </c>
      <c r="C512" s="253"/>
      <c r="D512" s="253"/>
      <c r="E512" s="253"/>
      <c r="F512" s="253"/>
      <c r="G512" s="253"/>
      <c r="H512" s="253"/>
      <c r="I512" s="253"/>
      <c r="J512" s="156"/>
      <c r="K512" s="126"/>
      <c r="L512" s="126"/>
      <c r="M512" s="157" t="str">
        <f>IF(ISBLANK(C512),"",IF('LISTA DE INVENTARIO'!$Q$22:$Q6035='LISTA DE INVENTARIO'!$O$9,SUMIFS('LISTA DE INVENTARIO'!$K$22:$K6035,'LISTA DE INVENTARIO'!$C$22:$C6035,C512,'LISTA DE INVENTARIO'!$Q$22:$Q6035,'LISTA DE INVENTARIO'!$O$9)-SUMIFS($L$22:$L6307,$C$22:$C6307,C512),SUMIFS('LISTA DE INVENTARIO'!$K$22:$K6035,'LISTA DE INVENTARIO'!$C$22:$C6035,C512,'LISTA DE INVENTARIO'!$Q$22:$Q6035,'LISTA DE INVENTARIO'!$O$9)-SUMIFS($L$22:$L6307,$C$22:$C6307,C512)))</f>
        <v/>
      </c>
      <c r="N512" s="157" t="str">
        <f t="shared" si="17"/>
        <v/>
      </c>
      <c r="O512" s="163"/>
      <c r="P512" s="159" t="str">
        <f t="shared" si="18"/>
        <v/>
      </c>
      <c r="Q512" s="159" t="str">
        <f>IF(ISBLANK(C512),"",SUMIFS($P$22:$P6310,$C$22:$C6310,C512)-SUMIFS('LISTA DE INVENTARIO'!$N$22:$N6037,'LISTA DE INVENTARIO'!$C$22:$C6037,C512))</f>
        <v/>
      </c>
      <c r="R512" s="160"/>
      <c r="S512" s="162" t="str">
        <f ca="1"/>
        <v/>
      </c>
      <c r="T512" s="182"/>
      <c r="U512" s="180"/>
    </row>
    <row r="513" spans="2:21" ht="20.149999999999999" customHeight="1">
      <c r="B513" s="125">
        <v>492</v>
      </c>
      <c r="C513" s="253"/>
      <c r="D513" s="253"/>
      <c r="E513" s="253"/>
      <c r="F513" s="253"/>
      <c r="G513" s="253"/>
      <c r="H513" s="253"/>
      <c r="I513" s="253"/>
      <c r="J513" s="156"/>
      <c r="K513" s="126"/>
      <c r="L513" s="126"/>
      <c r="M513" s="157" t="str">
        <f>IF(ISBLANK(C513),"",IF('LISTA DE INVENTARIO'!$Q$22:$Q6036='LISTA DE INVENTARIO'!$O$9,SUMIFS('LISTA DE INVENTARIO'!$K$22:$K6036,'LISTA DE INVENTARIO'!$C$22:$C6036,C513,'LISTA DE INVENTARIO'!$Q$22:$Q6036,'LISTA DE INVENTARIO'!$O$9)-SUMIFS($L$22:$L6308,$C$22:$C6308,C513),SUMIFS('LISTA DE INVENTARIO'!$K$22:$K6036,'LISTA DE INVENTARIO'!$C$22:$C6036,C513,'LISTA DE INVENTARIO'!$Q$22:$Q6036,'LISTA DE INVENTARIO'!$O$9)-SUMIFS($L$22:$L6308,$C$22:$C6308,C513)))</f>
        <v/>
      </c>
      <c r="N513" s="157" t="str">
        <f t="shared" si="17"/>
        <v/>
      </c>
      <c r="O513" s="163"/>
      <c r="P513" s="159" t="str">
        <f t="shared" si="18"/>
        <v/>
      </c>
      <c r="Q513" s="159" t="str">
        <f>IF(ISBLANK(C513),"",SUMIFS($P$22:$P6311,$C$22:$C6311,C513)-SUMIFS('LISTA DE INVENTARIO'!$N$22:$N6038,'LISTA DE INVENTARIO'!$C$22:$C6038,C513))</f>
        <v/>
      </c>
      <c r="R513" s="160"/>
      <c r="S513" s="162" t="str">
        <f ca="1"/>
        <v/>
      </c>
      <c r="T513" s="182"/>
      <c r="U513" s="180"/>
    </row>
    <row r="514" spans="2:21" ht="20.149999999999999" customHeight="1">
      <c r="B514" s="125">
        <v>493</v>
      </c>
      <c r="C514" s="253"/>
      <c r="D514" s="253"/>
      <c r="E514" s="253"/>
      <c r="F514" s="253"/>
      <c r="G514" s="253"/>
      <c r="H514" s="253"/>
      <c r="I514" s="253"/>
      <c r="J514" s="156"/>
      <c r="K514" s="126"/>
      <c r="L514" s="126"/>
      <c r="M514" s="157" t="str">
        <f>IF(ISBLANK(C514),"",IF('LISTA DE INVENTARIO'!$Q$22:$Q6037='LISTA DE INVENTARIO'!$O$9,SUMIFS('LISTA DE INVENTARIO'!$K$22:$K6037,'LISTA DE INVENTARIO'!$C$22:$C6037,C514,'LISTA DE INVENTARIO'!$Q$22:$Q6037,'LISTA DE INVENTARIO'!$O$9)-SUMIFS($L$22:$L6309,$C$22:$C6309,C514),SUMIFS('LISTA DE INVENTARIO'!$K$22:$K6037,'LISTA DE INVENTARIO'!$C$22:$C6037,C514,'LISTA DE INVENTARIO'!$Q$22:$Q6037,'LISTA DE INVENTARIO'!$O$9)-SUMIFS($L$22:$L6309,$C$22:$C6309,C514)))</f>
        <v/>
      </c>
      <c r="N514" s="157" t="str">
        <f t="shared" si="17"/>
        <v/>
      </c>
      <c r="O514" s="163"/>
      <c r="P514" s="159" t="str">
        <f t="shared" si="18"/>
        <v/>
      </c>
      <c r="Q514" s="159" t="str">
        <f>IF(ISBLANK(C514),"",SUMIFS($P$22:$P6312,$C$22:$C6312,C514)-SUMIFS('LISTA DE INVENTARIO'!$N$22:$N6039,'LISTA DE INVENTARIO'!$C$22:$C6039,C514))</f>
        <v/>
      </c>
      <c r="R514" s="160"/>
      <c r="S514" s="162" t="str">
        <f ca="1"/>
        <v/>
      </c>
      <c r="T514" s="182"/>
      <c r="U514" s="180"/>
    </row>
    <row r="515" spans="2:21" ht="20.149999999999999" customHeight="1">
      <c r="B515" s="125">
        <v>494</v>
      </c>
      <c r="C515" s="253"/>
      <c r="D515" s="253"/>
      <c r="E515" s="253"/>
      <c r="F515" s="253"/>
      <c r="G515" s="253"/>
      <c r="H515" s="253"/>
      <c r="I515" s="253"/>
      <c r="J515" s="156"/>
      <c r="K515" s="126"/>
      <c r="L515" s="126"/>
      <c r="M515" s="157" t="str">
        <f>IF(ISBLANK(C515),"",IF('LISTA DE INVENTARIO'!$Q$22:$Q6038='LISTA DE INVENTARIO'!$O$9,SUMIFS('LISTA DE INVENTARIO'!$K$22:$K6038,'LISTA DE INVENTARIO'!$C$22:$C6038,C515,'LISTA DE INVENTARIO'!$Q$22:$Q6038,'LISTA DE INVENTARIO'!$O$9)-SUMIFS($L$22:$L6310,$C$22:$C6310,C515),SUMIFS('LISTA DE INVENTARIO'!$K$22:$K6038,'LISTA DE INVENTARIO'!$C$22:$C6038,C515,'LISTA DE INVENTARIO'!$Q$22:$Q6038,'LISTA DE INVENTARIO'!$O$9)-SUMIFS($L$22:$L6310,$C$22:$C6310,C515)))</f>
        <v/>
      </c>
      <c r="N515" s="157" t="str">
        <f t="shared" si="17"/>
        <v/>
      </c>
      <c r="O515" s="163"/>
      <c r="P515" s="159" t="str">
        <f t="shared" si="18"/>
        <v/>
      </c>
      <c r="Q515" s="159" t="str">
        <f>IF(ISBLANK(C515),"",SUMIFS($P$22:$P6313,$C$22:$C6313,C515)-SUMIFS('LISTA DE INVENTARIO'!$N$22:$N6040,'LISTA DE INVENTARIO'!$C$22:$C6040,C515))</f>
        <v/>
      </c>
      <c r="R515" s="160"/>
      <c r="S515" s="162" t="str">
        <f ca="1"/>
        <v/>
      </c>
      <c r="T515" s="182"/>
      <c r="U515" s="180"/>
    </row>
    <row r="516" spans="2:21" ht="20.149999999999999" customHeight="1">
      <c r="B516" s="125">
        <v>495</v>
      </c>
      <c r="C516" s="253"/>
      <c r="D516" s="253"/>
      <c r="E516" s="253"/>
      <c r="F516" s="253"/>
      <c r="G516" s="253"/>
      <c r="H516" s="253"/>
      <c r="I516" s="253"/>
      <c r="J516" s="156"/>
      <c r="K516" s="126"/>
      <c r="L516" s="126"/>
      <c r="M516" s="157" t="str">
        <f>IF(ISBLANK(C516),"",IF('LISTA DE INVENTARIO'!$Q$22:$Q6039='LISTA DE INVENTARIO'!$O$9,SUMIFS('LISTA DE INVENTARIO'!$K$22:$K6039,'LISTA DE INVENTARIO'!$C$22:$C6039,C516,'LISTA DE INVENTARIO'!$Q$22:$Q6039,'LISTA DE INVENTARIO'!$O$9)-SUMIFS($L$22:$L6311,$C$22:$C6311,C516),SUMIFS('LISTA DE INVENTARIO'!$K$22:$K6039,'LISTA DE INVENTARIO'!$C$22:$C6039,C516,'LISTA DE INVENTARIO'!$Q$22:$Q6039,'LISTA DE INVENTARIO'!$O$9)-SUMIFS($L$22:$L6311,$C$22:$C6311,C516)))</f>
        <v/>
      </c>
      <c r="N516" s="157" t="str">
        <f t="shared" si="17"/>
        <v/>
      </c>
      <c r="O516" s="163"/>
      <c r="P516" s="159" t="str">
        <f t="shared" si="18"/>
        <v/>
      </c>
      <c r="Q516" s="159" t="str">
        <f>IF(ISBLANK(C516),"",SUMIFS($P$22:$P6314,$C$22:$C6314,C516)-SUMIFS('LISTA DE INVENTARIO'!$N$22:$N6041,'LISTA DE INVENTARIO'!$C$22:$C6041,C516))</f>
        <v/>
      </c>
      <c r="R516" s="160"/>
      <c r="S516" s="162" t="str">
        <f ca="1"/>
        <v/>
      </c>
      <c r="T516" s="182"/>
      <c r="U516" s="180"/>
    </row>
    <row r="517" spans="2:21" ht="20.149999999999999" customHeight="1">
      <c r="B517" s="125">
        <v>496</v>
      </c>
      <c r="C517" s="253"/>
      <c r="D517" s="253"/>
      <c r="E517" s="253"/>
      <c r="F517" s="253"/>
      <c r="G517" s="253"/>
      <c r="H517" s="253"/>
      <c r="I517" s="253"/>
      <c r="J517" s="156"/>
      <c r="K517" s="126"/>
      <c r="L517" s="126"/>
      <c r="M517" s="157" t="str">
        <f>IF(ISBLANK(C517),"",IF('LISTA DE INVENTARIO'!$Q$22:$Q6040='LISTA DE INVENTARIO'!$O$9,SUMIFS('LISTA DE INVENTARIO'!$K$22:$K6040,'LISTA DE INVENTARIO'!$C$22:$C6040,C517,'LISTA DE INVENTARIO'!$Q$22:$Q6040,'LISTA DE INVENTARIO'!$O$9)-SUMIFS($L$22:$L6312,$C$22:$C6312,C517),SUMIFS('LISTA DE INVENTARIO'!$K$22:$K6040,'LISTA DE INVENTARIO'!$C$22:$C6040,C517,'LISTA DE INVENTARIO'!$Q$22:$Q6040,'LISTA DE INVENTARIO'!$O$9)-SUMIFS($L$22:$L6312,$C$22:$C6312,C517)))</f>
        <v/>
      </c>
      <c r="N517" s="157" t="str">
        <f t="shared" si="17"/>
        <v/>
      </c>
      <c r="O517" s="163"/>
      <c r="P517" s="159" t="str">
        <f t="shared" si="18"/>
        <v/>
      </c>
      <c r="Q517" s="159" t="str">
        <f>IF(ISBLANK(C517),"",SUMIFS($P$22:$P6315,$C$22:$C6315,C517)-SUMIFS('LISTA DE INVENTARIO'!$N$22:$N6042,'LISTA DE INVENTARIO'!$C$22:$C6042,C517))</f>
        <v/>
      </c>
      <c r="R517" s="160"/>
      <c r="S517" s="162" t="str">
        <f ca="1"/>
        <v/>
      </c>
      <c r="T517" s="182"/>
      <c r="U517" s="180"/>
    </row>
    <row r="518" spans="2:21" ht="20.149999999999999" customHeight="1">
      <c r="B518" s="125">
        <v>497</v>
      </c>
      <c r="C518" s="253"/>
      <c r="D518" s="253"/>
      <c r="E518" s="253"/>
      <c r="F518" s="253"/>
      <c r="G518" s="253"/>
      <c r="H518" s="253"/>
      <c r="I518" s="253"/>
      <c r="J518" s="156"/>
      <c r="K518" s="126"/>
      <c r="L518" s="126"/>
      <c r="M518" s="157" t="str">
        <f>IF(ISBLANK(C518),"",IF('LISTA DE INVENTARIO'!$Q$22:$Q6041='LISTA DE INVENTARIO'!$O$9,SUMIFS('LISTA DE INVENTARIO'!$K$22:$K6041,'LISTA DE INVENTARIO'!$C$22:$C6041,C518,'LISTA DE INVENTARIO'!$Q$22:$Q6041,'LISTA DE INVENTARIO'!$O$9)-SUMIFS($L$22:$L6313,$C$22:$C6313,C518),SUMIFS('LISTA DE INVENTARIO'!$K$22:$K6041,'LISTA DE INVENTARIO'!$C$22:$C6041,C518,'LISTA DE INVENTARIO'!$Q$22:$Q6041,'LISTA DE INVENTARIO'!$O$9)-SUMIFS($L$22:$L6313,$C$22:$C6313,C518)))</f>
        <v/>
      </c>
      <c r="N518" s="157" t="str">
        <f t="shared" si="17"/>
        <v/>
      </c>
      <c r="O518" s="163"/>
      <c r="P518" s="159" t="str">
        <f t="shared" si="18"/>
        <v/>
      </c>
      <c r="Q518" s="159" t="str">
        <f>IF(ISBLANK(C518),"",SUMIFS($P$22:$P6316,$C$22:$C6316,C518)-SUMIFS('LISTA DE INVENTARIO'!$N$22:$N6043,'LISTA DE INVENTARIO'!$C$22:$C6043,C518))</f>
        <v/>
      </c>
      <c r="R518" s="160"/>
      <c r="S518" s="162" t="str">
        <f ca="1"/>
        <v/>
      </c>
      <c r="T518" s="182"/>
      <c r="U518" s="180"/>
    </row>
    <row r="519" spans="2:21" ht="20.149999999999999" customHeight="1">
      <c r="B519" s="125">
        <v>498</v>
      </c>
      <c r="C519" s="253"/>
      <c r="D519" s="253"/>
      <c r="E519" s="253"/>
      <c r="F519" s="253"/>
      <c r="G519" s="253"/>
      <c r="H519" s="253"/>
      <c r="I519" s="253"/>
      <c r="J519" s="156"/>
      <c r="K519" s="126"/>
      <c r="L519" s="126"/>
      <c r="M519" s="157" t="str">
        <f>IF(ISBLANK(C519),"",IF('LISTA DE INVENTARIO'!$Q$22:$Q6042='LISTA DE INVENTARIO'!$O$9,SUMIFS('LISTA DE INVENTARIO'!$K$22:$K6042,'LISTA DE INVENTARIO'!$C$22:$C6042,C519,'LISTA DE INVENTARIO'!$Q$22:$Q6042,'LISTA DE INVENTARIO'!$O$9)-SUMIFS($L$22:$L6314,$C$22:$C6314,C519),SUMIFS('LISTA DE INVENTARIO'!$K$22:$K6042,'LISTA DE INVENTARIO'!$C$22:$C6042,C519,'LISTA DE INVENTARIO'!$Q$22:$Q6042,'LISTA DE INVENTARIO'!$O$9)-SUMIFS($L$22:$L6314,$C$22:$C6314,C519)))</f>
        <v/>
      </c>
      <c r="N519" s="157" t="str">
        <f t="shared" si="17"/>
        <v/>
      </c>
      <c r="O519" s="163"/>
      <c r="P519" s="159" t="str">
        <f t="shared" si="18"/>
        <v/>
      </c>
      <c r="Q519" s="159" t="str">
        <f>IF(ISBLANK(C519),"",SUMIFS($P$22:$P6317,$C$22:$C6317,C519)-SUMIFS('LISTA DE INVENTARIO'!$N$22:$N6044,'LISTA DE INVENTARIO'!$C$22:$C6044,C519))</f>
        <v/>
      </c>
      <c r="R519" s="160"/>
      <c r="S519" s="162" t="str">
        <f ca="1"/>
        <v/>
      </c>
      <c r="T519" s="182"/>
      <c r="U519" s="180"/>
    </row>
    <row r="520" spans="2:21" ht="20.149999999999999" customHeight="1">
      <c r="B520" s="125">
        <v>499</v>
      </c>
      <c r="C520" s="253"/>
      <c r="D520" s="253"/>
      <c r="E520" s="253"/>
      <c r="F520" s="253"/>
      <c r="G520" s="253"/>
      <c r="H520" s="253"/>
      <c r="I520" s="253"/>
      <c r="J520" s="156"/>
      <c r="K520" s="126"/>
      <c r="L520" s="126"/>
      <c r="M520" s="157" t="str">
        <f>IF(ISBLANK(C520),"",IF('LISTA DE INVENTARIO'!$Q$22:$Q6043='LISTA DE INVENTARIO'!$O$9,SUMIFS('LISTA DE INVENTARIO'!$K$22:$K6043,'LISTA DE INVENTARIO'!$C$22:$C6043,C520,'LISTA DE INVENTARIO'!$Q$22:$Q6043,'LISTA DE INVENTARIO'!$O$9)-SUMIFS($L$22:$L6315,$C$22:$C6315,C520),SUMIFS('LISTA DE INVENTARIO'!$K$22:$K6043,'LISTA DE INVENTARIO'!$C$22:$C6043,C520,'LISTA DE INVENTARIO'!$Q$22:$Q6043,'LISTA DE INVENTARIO'!$O$9)-SUMIFS($L$22:$L6315,$C$22:$C6315,C520)))</f>
        <v/>
      </c>
      <c r="N520" s="157" t="str">
        <f t="shared" si="17"/>
        <v/>
      </c>
      <c r="O520" s="163"/>
      <c r="P520" s="159" t="str">
        <f t="shared" si="18"/>
        <v/>
      </c>
      <c r="Q520" s="159" t="str">
        <f>IF(ISBLANK(C520),"",SUMIFS($P$22:$P6318,$C$22:$C6318,C520)-SUMIFS('LISTA DE INVENTARIO'!$N$22:$N6045,'LISTA DE INVENTARIO'!$C$22:$C6045,C520))</f>
        <v/>
      </c>
      <c r="R520" s="160"/>
      <c r="S520" s="162" t="str">
        <f ca="1"/>
        <v/>
      </c>
      <c r="T520" s="182"/>
      <c r="U520" s="180"/>
    </row>
    <row r="521" spans="2:21" ht="20.149999999999999" customHeight="1">
      <c r="B521" s="125">
        <v>500</v>
      </c>
      <c r="C521" s="253"/>
      <c r="D521" s="253"/>
      <c r="E521" s="253"/>
      <c r="F521" s="253"/>
      <c r="G521" s="253"/>
      <c r="H521" s="253"/>
      <c r="I521" s="253"/>
      <c r="J521" s="156"/>
      <c r="K521" s="126"/>
      <c r="L521" s="126"/>
      <c r="M521" s="157" t="str">
        <f>IF(ISBLANK(C521),"",IF('LISTA DE INVENTARIO'!$Q$22:$Q6044='LISTA DE INVENTARIO'!$O$9,SUMIFS('LISTA DE INVENTARIO'!$K$22:$K6044,'LISTA DE INVENTARIO'!$C$22:$C6044,C521,'LISTA DE INVENTARIO'!$Q$22:$Q6044,'LISTA DE INVENTARIO'!$O$9)-SUMIFS($L$22:$L6316,$C$22:$C6316,C521),SUMIFS('LISTA DE INVENTARIO'!$K$22:$K6044,'LISTA DE INVENTARIO'!$C$22:$C6044,C521,'LISTA DE INVENTARIO'!$Q$22:$Q6044,'LISTA DE INVENTARIO'!$O$9)-SUMIFS($L$22:$L6316,$C$22:$C6316,C521)))</f>
        <v/>
      </c>
      <c r="N521" s="157" t="str">
        <f t="shared" si="17"/>
        <v/>
      </c>
      <c r="O521" s="163"/>
      <c r="P521" s="159" t="str">
        <f t="shared" si="18"/>
        <v/>
      </c>
      <c r="Q521" s="159" t="str">
        <f>IF(ISBLANK(C521),"",SUMIFS($P$22:$P6319,$C$22:$C6319,C521)-SUMIFS('LISTA DE INVENTARIO'!$N$22:$N6046,'LISTA DE INVENTARIO'!$C$22:$C6046,C521))</f>
        <v/>
      </c>
      <c r="R521" s="160"/>
      <c r="S521" s="162" t="str">
        <f ca="1"/>
        <v/>
      </c>
      <c r="T521" s="182"/>
      <c r="U521" s="180"/>
    </row>
    <row r="522" spans="2:21" ht="20.149999999999999" customHeight="1">
      <c r="B522" s="125">
        <v>501</v>
      </c>
      <c r="C522" s="253"/>
      <c r="D522" s="253"/>
      <c r="E522" s="253"/>
      <c r="F522" s="253"/>
      <c r="G522" s="253"/>
      <c r="H522" s="253"/>
      <c r="I522" s="253"/>
      <c r="J522" s="156"/>
      <c r="K522" s="126"/>
      <c r="L522" s="126"/>
      <c r="M522" s="157" t="str">
        <f>IF(ISBLANK(C522),"",IF('LISTA DE INVENTARIO'!$Q$22:$Q6045='LISTA DE INVENTARIO'!$O$9,SUMIFS('LISTA DE INVENTARIO'!$K$22:$K6045,'LISTA DE INVENTARIO'!$C$22:$C6045,C522,'LISTA DE INVENTARIO'!$Q$22:$Q6045,'LISTA DE INVENTARIO'!$O$9)-SUMIFS($L$22:$L6317,$C$22:$C6317,C522),SUMIFS('LISTA DE INVENTARIO'!$K$22:$K6045,'LISTA DE INVENTARIO'!$C$22:$C6045,C522,'LISTA DE INVENTARIO'!$Q$22:$Q6045,'LISTA DE INVENTARIO'!$O$9)-SUMIFS($L$22:$L6317,$C$22:$C6317,C522)))</f>
        <v/>
      </c>
      <c r="N522" s="157" t="str">
        <f t="shared" si="17"/>
        <v/>
      </c>
      <c r="O522" s="163"/>
      <c r="P522" s="159" t="str">
        <f t="shared" si="18"/>
        <v/>
      </c>
      <c r="Q522" s="159" t="str">
        <f>IF(ISBLANK(C522),"",SUMIFS($P$22:$P6320,$C$22:$C6320,C522)-SUMIFS('LISTA DE INVENTARIO'!$N$22:$N6047,'LISTA DE INVENTARIO'!$C$22:$C6047,C522))</f>
        <v/>
      </c>
      <c r="R522" s="160"/>
      <c r="S522" s="162" t="str">
        <f ca="1"/>
        <v/>
      </c>
      <c r="T522" s="182"/>
      <c r="U522" s="180"/>
    </row>
    <row r="523" spans="2:21" ht="20.149999999999999" customHeight="1">
      <c r="B523" s="125">
        <v>502</v>
      </c>
      <c r="C523" s="253"/>
      <c r="D523" s="253"/>
      <c r="E523" s="253"/>
      <c r="F523" s="253"/>
      <c r="G523" s="253"/>
      <c r="H523" s="253"/>
      <c r="I523" s="253"/>
      <c r="J523" s="156"/>
      <c r="K523" s="126"/>
      <c r="L523" s="126"/>
      <c r="M523" s="157" t="str">
        <f>IF(ISBLANK(C523),"",IF('LISTA DE INVENTARIO'!$Q$22:$Q6046='LISTA DE INVENTARIO'!$O$9,SUMIFS('LISTA DE INVENTARIO'!$K$22:$K6046,'LISTA DE INVENTARIO'!$C$22:$C6046,C523,'LISTA DE INVENTARIO'!$Q$22:$Q6046,'LISTA DE INVENTARIO'!$O$9)-SUMIFS($L$22:$L6318,$C$22:$C6318,C523),SUMIFS('LISTA DE INVENTARIO'!$K$22:$K6046,'LISTA DE INVENTARIO'!$C$22:$C6046,C523,'LISTA DE INVENTARIO'!$Q$22:$Q6046,'LISTA DE INVENTARIO'!$O$9)-SUMIFS($L$22:$L6318,$C$22:$C6318,C523)))</f>
        <v/>
      </c>
      <c r="N523" s="157" t="str">
        <f t="shared" si="17"/>
        <v/>
      </c>
      <c r="O523" s="163"/>
      <c r="P523" s="159" t="str">
        <f t="shared" si="18"/>
        <v/>
      </c>
      <c r="Q523" s="159" t="str">
        <f>IF(ISBLANK(C523),"",SUMIFS($P$22:$P6321,$C$22:$C6321,C523)-SUMIFS('LISTA DE INVENTARIO'!$N$22:$N6048,'LISTA DE INVENTARIO'!$C$22:$C6048,C523))</f>
        <v/>
      </c>
      <c r="R523" s="160"/>
      <c r="S523" s="162" t="str">
        <f ca="1"/>
        <v/>
      </c>
      <c r="T523" s="182"/>
      <c r="U523" s="180"/>
    </row>
    <row r="524" spans="2:21" ht="20.149999999999999" customHeight="1">
      <c r="B524" s="125">
        <v>503</v>
      </c>
      <c r="C524" s="253"/>
      <c r="D524" s="253"/>
      <c r="E524" s="253"/>
      <c r="F524" s="253"/>
      <c r="G524" s="253"/>
      <c r="H524" s="253"/>
      <c r="I524" s="253"/>
      <c r="J524" s="156"/>
      <c r="K524" s="126"/>
      <c r="L524" s="126"/>
      <c r="M524" s="157" t="str">
        <f>IF(ISBLANK(C524),"",IF('LISTA DE INVENTARIO'!$Q$22:$Q6047='LISTA DE INVENTARIO'!$O$9,SUMIFS('LISTA DE INVENTARIO'!$K$22:$K6047,'LISTA DE INVENTARIO'!$C$22:$C6047,C524,'LISTA DE INVENTARIO'!$Q$22:$Q6047,'LISTA DE INVENTARIO'!$O$9)-SUMIFS($L$22:$L6319,$C$22:$C6319,C524),SUMIFS('LISTA DE INVENTARIO'!$K$22:$K6047,'LISTA DE INVENTARIO'!$C$22:$C6047,C524,'LISTA DE INVENTARIO'!$Q$22:$Q6047,'LISTA DE INVENTARIO'!$O$9)-SUMIFS($L$22:$L6319,$C$22:$C6319,C524)))</f>
        <v/>
      </c>
      <c r="N524" s="157" t="str">
        <f t="shared" si="17"/>
        <v/>
      </c>
      <c r="O524" s="163"/>
      <c r="P524" s="159" t="str">
        <f t="shared" si="18"/>
        <v/>
      </c>
      <c r="Q524" s="159" t="str">
        <f>IF(ISBLANK(C524),"",SUMIFS($P$22:$P6322,$C$22:$C6322,C524)-SUMIFS('LISTA DE INVENTARIO'!$N$22:$N6049,'LISTA DE INVENTARIO'!$C$22:$C6049,C524))</f>
        <v/>
      </c>
      <c r="R524" s="160"/>
      <c r="S524" s="162" t="str">
        <f ca="1"/>
        <v/>
      </c>
      <c r="T524" s="182"/>
      <c r="U524" s="180"/>
    </row>
    <row r="525" spans="2:21" ht="20.149999999999999" customHeight="1">
      <c r="B525" s="125">
        <v>504</v>
      </c>
      <c r="C525" s="253"/>
      <c r="D525" s="253"/>
      <c r="E525" s="253"/>
      <c r="F525" s="253"/>
      <c r="G525" s="253"/>
      <c r="H525" s="253"/>
      <c r="I525" s="253"/>
      <c r="J525" s="156"/>
      <c r="K525" s="126"/>
      <c r="L525" s="126"/>
      <c r="M525" s="157" t="str">
        <f>IF(ISBLANK(C525),"",IF('LISTA DE INVENTARIO'!$Q$22:$Q6048='LISTA DE INVENTARIO'!$O$9,SUMIFS('LISTA DE INVENTARIO'!$K$22:$K6048,'LISTA DE INVENTARIO'!$C$22:$C6048,C525,'LISTA DE INVENTARIO'!$Q$22:$Q6048,'LISTA DE INVENTARIO'!$O$9)-SUMIFS($L$22:$L6320,$C$22:$C6320,C525),SUMIFS('LISTA DE INVENTARIO'!$K$22:$K6048,'LISTA DE INVENTARIO'!$C$22:$C6048,C525,'LISTA DE INVENTARIO'!$Q$22:$Q6048,'LISTA DE INVENTARIO'!$O$9)-SUMIFS($L$22:$L6320,$C$22:$C6320,C525)))</f>
        <v/>
      </c>
      <c r="N525" s="157" t="str">
        <f t="shared" si="17"/>
        <v/>
      </c>
      <c r="O525" s="163"/>
      <c r="P525" s="159" t="str">
        <f t="shared" si="18"/>
        <v/>
      </c>
      <c r="Q525" s="159" t="str">
        <f>IF(ISBLANK(C525),"",SUMIFS($P$22:$P6323,$C$22:$C6323,C525)-SUMIFS('LISTA DE INVENTARIO'!$N$22:$N6050,'LISTA DE INVENTARIO'!$C$22:$C6050,C525))</f>
        <v/>
      </c>
      <c r="R525" s="160"/>
      <c r="S525" s="162" t="str">
        <f ca="1"/>
        <v/>
      </c>
      <c r="T525" s="182"/>
      <c r="U525" s="180"/>
    </row>
    <row r="526" spans="2:21" ht="20.149999999999999" customHeight="1">
      <c r="B526" s="125">
        <v>505</v>
      </c>
      <c r="C526" s="253"/>
      <c r="D526" s="253"/>
      <c r="E526" s="253"/>
      <c r="F526" s="253"/>
      <c r="G526" s="253"/>
      <c r="H526" s="253"/>
      <c r="I526" s="253"/>
      <c r="J526" s="156"/>
      <c r="K526" s="126"/>
      <c r="L526" s="126"/>
      <c r="M526" s="157" t="str">
        <f>IF(ISBLANK(C526),"",IF('LISTA DE INVENTARIO'!$Q$22:$Q6049='LISTA DE INVENTARIO'!$O$9,SUMIFS('LISTA DE INVENTARIO'!$K$22:$K6049,'LISTA DE INVENTARIO'!$C$22:$C6049,C526,'LISTA DE INVENTARIO'!$Q$22:$Q6049,'LISTA DE INVENTARIO'!$O$9)-SUMIFS($L$22:$L6321,$C$22:$C6321,C526),SUMIFS('LISTA DE INVENTARIO'!$K$22:$K6049,'LISTA DE INVENTARIO'!$C$22:$C6049,C526,'LISTA DE INVENTARIO'!$Q$22:$Q6049,'LISTA DE INVENTARIO'!$O$9)-SUMIFS($L$22:$L6321,$C$22:$C6321,C526)))</f>
        <v/>
      </c>
      <c r="N526" s="157" t="str">
        <f t="shared" si="17"/>
        <v/>
      </c>
      <c r="O526" s="163"/>
      <c r="P526" s="159" t="str">
        <f t="shared" si="18"/>
        <v/>
      </c>
      <c r="Q526" s="159" t="str">
        <f>IF(ISBLANK(C526),"",SUMIFS($P$22:$P6324,$C$22:$C6324,C526)-SUMIFS('LISTA DE INVENTARIO'!$N$22:$N6051,'LISTA DE INVENTARIO'!$C$22:$C6051,C526))</f>
        <v/>
      </c>
      <c r="R526" s="160"/>
      <c r="S526" s="162" t="str">
        <f ca="1"/>
        <v/>
      </c>
      <c r="T526" s="182"/>
      <c r="U526" s="180"/>
    </row>
    <row r="527" spans="2:21" ht="20.149999999999999" customHeight="1">
      <c r="B527" s="125">
        <v>506</v>
      </c>
      <c r="C527" s="253"/>
      <c r="D527" s="253"/>
      <c r="E527" s="253"/>
      <c r="F527" s="253"/>
      <c r="G527" s="253"/>
      <c r="H527" s="253"/>
      <c r="I527" s="253"/>
      <c r="J527" s="156"/>
      <c r="K527" s="126"/>
      <c r="L527" s="126"/>
      <c r="M527" s="157" t="str">
        <f>IF(ISBLANK(C527),"",IF('LISTA DE INVENTARIO'!$Q$22:$Q6050='LISTA DE INVENTARIO'!$O$9,SUMIFS('LISTA DE INVENTARIO'!$K$22:$K6050,'LISTA DE INVENTARIO'!$C$22:$C6050,C527,'LISTA DE INVENTARIO'!$Q$22:$Q6050,'LISTA DE INVENTARIO'!$O$9)-SUMIFS($L$22:$L6322,$C$22:$C6322,C527),SUMIFS('LISTA DE INVENTARIO'!$K$22:$K6050,'LISTA DE INVENTARIO'!$C$22:$C6050,C527,'LISTA DE INVENTARIO'!$Q$22:$Q6050,'LISTA DE INVENTARIO'!$O$9)-SUMIFS($L$22:$L6322,$C$22:$C6322,C527)))</f>
        <v/>
      </c>
      <c r="N527" s="157" t="str">
        <f t="shared" si="17"/>
        <v/>
      </c>
      <c r="O527" s="163"/>
      <c r="P527" s="159" t="str">
        <f t="shared" si="18"/>
        <v/>
      </c>
      <c r="Q527" s="159" t="str">
        <f>IF(ISBLANK(C527),"",SUMIFS($P$22:$P6325,$C$22:$C6325,C527)-SUMIFS('LISTA DE INVENTARIO'!$N$22:$N6052,'LISTA DE INVENTARIO'!$C$22:$C6052,C527))</f>
        <v/>
      </c>
      <c r="R527" s="160"/>
      <c r="S527" s="162" t="str">
        <f ca="1"/>
        <v/>
      </c>
      <c r="T527" s="182"/>
      <c r="U527" s="180"/>
    </row>
    <row r="528" spans="2:21" ht="20.149999999999999" customHeight="1">
      <c r="B528" s="125">
        <v>507</v>
      </c>
      <c r="C528" s="253"/>
      <c r="D528" s="253"/>
      <c r="E528" s="253"/>
      <c r="F528" s="253"/>
      <c r="G528" s="253"/>
      <c r="H528" s="253"/>
      <c r="I528" s="253"/>
      <c r="J528" s="156"/>
      <c r="K528" s="126"/>
      <c r="L528" s="126"/>
      <c r="M528" s="157" t="str">
        <f>IF(ISBLANK(C528),"",IF('LISTA DE INVENTARIO'!$Q$22:$Q6051='LISTA DE INVENTARIO'!$O$9,SUMIFS('LISTA DE INVENTARIO'!$K$22:$K6051,'LISTA DE INVENTARIO'!$C$22:$C6051,C528,'LISTA DE INVENTARIO'!$Q$22:$Q6051,'LISTA DE INVENTARIO'!$O$9)-SUMIFS($L$22:$L6323,$C$22:$C6323,C528),SUMIFS('LISTA DE INVENTARIO'!$K$22:$K6051,'LISTA DE INVENTARIO'!$C$22:$C6051,C528,'LISTA DE INVENTARIO'!$Q$22:$Q6051,'LISTA DE INVENTARIO'!$O$9)-SUMIFS($L$22:$L6323,$C$22:$C6323,C528)))</f>
        <v/>
      </c>
      <c r="N528" s="157" t="str">
        <f t="shared" si="17"/>
        <v/>
      </c>
      <c r="O528" s="163"/>
      <c r="P528" s="159" t="str">
        <f t="shared" si="18"/>
        <v/>
      </c>
      <c r="Q528" s="159" t="str">
        <f>IF(ISBLANK(C528),"",SUMIFS($P$22:$P6326,$C$22:$C6326,C528)-SUMIFS('LISTA DE INVENTARIO'!$N$22:$N6053,'LISTA DE INVENTARIO'!$C$22:$C6053,C528))</f>
        <v/>
      </c>
      <c r="R528" s="160"/>
      <c r="S528" s="162" t="str">
        <f ca="1"/>
        <v/>
      </c>
      <c r="T528" s="182"/>
      <c r="U528" s="180"/>
    </row>
    <row r="529" spans="2:21" ht="20.149999999999999" customHeight="1">
      <c r="B529" s="125">
        <v>508</v>
      </c>
      <c r="C529" s="253"/>
      <c r="D529" s="253"/>
      <c r="E529" s="253"/>
      <c r="F529" s="253"/>
      <c r="G529" s="253"/>
      <c r="H529" s="253"/>
      <c r="I529" s="253"/>
      <c r="J529" s="156"/>
      <c r="K529" s="126"/>
      <c r="L529" s="126"/>
      <c r="M529" s="157" t="str">
        <f>IF(ISBLANK(C529),"",IF('LISTA DE INVENTARIO'!$Q$22:$Q6052='LISTA DE INVENTARIO'!$O$9,SUMIFS('LISTA DE INVENTARIO'!$K$22:$K6052,'LISTA DE INVENTARIO'!$C$22:$C6052,C529,'LISTA DE INVENTARIO'!$Q$22:$Q6052,'LISTA DE INVENTARIO'!$O$9)-SUMIFS($L$22:$L6324,$C$22:$C6324,C529),SUMIFS('LISTA DE INVENTARIO'!$K$22:$K6052,'LISTA DE INVENTARIO'!$C$22:$C6052,C529,'LISTA DE INVENTARIO'!$Q$22:$Q6052,'LISTA DE INVENTARIO'!$O$9)-SUMIFS($L$22:$L6324,$C$22:$C6324,C529)))</f>
        <v/>
      </c>
      <c r="N529" s="157" t="str">
        <f t="shared" si="17"/>
        <v/>
      </c>
      <c r="O529" s="163"/>
      <c r="P529" s="159" t="str">
        <f t="shared" si="18"/>
        <v/>
      </c>
      <c r="Q529" s="159" t="str">
        <f>IF(ISBLANK(C529),"",SUMIFS($P$22:$P6327,$C$22:$C6327,C529)-SUMIFS('LISTA DE INVENTARIO'!$N$22:$N6054,'LISTA DE INVENTARIO'!$C$22:$C6054,C529))</f>
        <v/>
      </c>
      <c r="R529" s="160"/>
      <c r="S529" s="162" t="str">
        <f ca="1"/>
        <v/>
      </c>
      <c r="T529" s="182"/>
      <c r="U529" s="180"/>
    </row>
    <row r="530" spans="2:21" ht="20.149999999999999" customHeight="1">
      <c r="B530" s="125">
        <v>509</v>
      </c>
      <c r="C530" s="253"/>
      <c r="D530" s="253"/>
      <c r="E530" s="253"/>
      <c r="F530" s="253"/>
      <c r="G530" s="253"/>
      <c r="H530" s="253"/>
      <c r="I530" s="253"/>
      <c r="J530" s="156"/>
      <c r="K530" s="126"/>
      <c r="L530" s="126"/>
      <c r="M530" s="157" t="str">
        <f>IF(ISBLANK(C530),"",IF('LISTA DE INVENTARIO'!$Q$22:$Q6053='LISTA DE INVENTARIO'!$O$9,SUMIFS('LISTA DE INVENTARIO'!$K$22:$K6053,'LISTA DE INVENTARIO'!$C$22:$C6053,C530,'LISTA DE INVENTARIO'!$Q$22:$Q6053,'LISTA DE INVENTARIO'!$O$9)-SUMIFS($L$22:$L6325,$C$22:$C6325,C530),SUMIFS('LISTA DE INVENTARIO'!$K$22:$K6053,'LISTA DE INVENTARIO'!$C$22:$C6053,C530,'LISTA DE INVENTARIO'!$Q$22:$Q6053,'LISTA DE INVENTARIO'!$O$9)-SUMIFS($L$22:$L6325,$C$22:$C6325,C530)))</f>
        <v/>
      </c>
      <c r="N530" s="157" t="str">
        <f t="shared" si="17"/>
        <v/>
      </c>
      <c r="O530" s="163"/>
      <c r="P530" s="159" t="str">
        <f t="shared" si="18"/>
        <v/>
      </c>
      <c r="Q530" s="159" t="str">
        <f>IF(ISBLANK(C530),"",SUMIFS($P$22:$P6328,$C$22:$C6328,C530)-SUMIFS('LISTA DE INVENTARIO'!$N$22:$N6055,'LISTA DE INVENTARIO'!$C$22:$C6055,C530))</f>
        <v/>
      </c>
      <c r="R530" s="160"/>
      <c r="S530" s="162" t="str">
        <f ca="1"/>
        <v/>
      </c>
      <c r="T530" s="182"/>
      <c r="U530" s="180"/>
    </row>
    <row r="531" spans="2:21" ht="20.149999999999999" customHeight="1">
      <c r="B531" s="125">
        <v>510</v>
      </c>
      <c r="C531" s="253"/>
      <c r="D531" s="253"/>
      <c r="E531" s="253"/>
      <c r="F531" s="253"/>
      <c r="G531" s="253"/>
      <c r="H531" s="253"/>
      <c r="I531" s="253"/>
      <c r="J531" s="156"/>
      <c r="K531" s="126"/>
      <c r="L531" s="126"/>
      <c r="M531" s="157" t="str">
        <f>IF(ISBLANK(C531),"",IF('LISTA DE INVENTARIO'!$Q$22:$Q6054='LISTA DE INVENTARIO'!$O$9,SUMIFS('LISTA DE INVENTARIO'!$K$22:$K6054,'LISTA DE INVENTARIO'!$C$22:$C6054,C531,'LISTA DE INVENTARIO'!$Q$22:$Q6054,'LISTA DE INVENTARIO'!$O$9)-SUMIFS($L$22:$L6326,$C$22:$C6326,C531),SUMIFS('LISTA DE INVENTARIO'!$K$22:$K6054,'LISTA DE INVENTARIO'!$C$22:$C6054,C531,'LISTA DE INVENTARIO'!$Q$22:$Q6054,'LISTA DE INVENTARIO'!$O$9)-SUMIFS($L$22:$L6326,$C$22:$C6326,C531)))</f>
        <v/>
      </c>
      <c r="N531" s="157" t="str">
        <f t="shared" si="17"/>
        <v/>
      </c>
      <c r="O531" s="163"/>
      <c r="P531" s="159" t="str">
        <f t="shared" si="18"/>
        <v/>
      </c>
      <c r="Q531" s="159" t="str">
        <f>IF(ISBLANK(C531),"",SUMIFS($P$22:$P6329,$C$22:$C6329,C531)-SUMIFS('LISTA DE INVENTARIO'!$N$22:$N6056,'LISTA DE INVENTARIO'!$C$22:$C6056,C531))</f>
        <v/>
      </c>
      <c r="R531" s="160"/>
      <c r="S531" s="162" t="str">
        <f ca="1"/>
        <v/>
      </c>
      <c r="T531" s="182"/>
      <c r="U531" s="180"/>
    </row>
    <row r="532" spans="2:21" ht="20.149999999999999" customHeight="1">
      <c r="B532" s="125">
        <v>511</v>
      </c>
      <c r="C532" s="253"/>
      <c r="D532" s="253"/>
      <c r="E532" s="253"/>
      <c r="F532" s="253"/>
      <c r="G532" s="253"/>
      <c r="H532" s="253"/>
      <c r="I532" s="253"/>
      <c r="J532" s="156"/>
      <c r="K532" s="126"/>
      <c r="L532" s="126"/>
      <c r="M532" s="157" t="str">
        <f>IF(ISBLANK(C532),"",IF('LISTA DE INVENTARIO'!$Q$22:$Q6055='LISTA DE INVENTARIO'!$O$9,SUMIFS('LISTA DE INVENTARIO'!$K$22:$K6055,'LISTA DE INVENTARIO'!$C$22:$C6055,C532,'LISTA DE INVENTARIO'!$Q$22:$Q6055,'LISTA DE INVENTARIO'!$O$9)-SUMIFS($L$22:$L6327,$C$22:$C6327,C532),SUMIFS('LISTA DE INVENTARIO'!$K$22:$K6055,'LISTA DE INVENTARIO'!$C$22:$C6055,C532,'LISTA DE INVENTARIO'!$Q$22:$Q6055,'LISTA DE INVENTARIO'!$O$9)-SUMIFS($L$22:$L6327,$C$22:$C6327,C532)))</f>
        <v/>
      </c>
      <c r="N532" s="157" t="str">
        <f t="shared" si="17"/>
        <v/>
      </c>
      <c r="O532" s="163"/>
      <c r="P532" s="159" t="str">
        <f t="shared" si="18"/>
        <v/>
      </c>
      <c r="Q532" s="159" t="str">
        <f>IF(ISBLANK(C532),"",SUMIFS($P$22:$P6330,$C$22:$C6330,C532)-SUMIFS('LISTA DE INVENTARIO'!$N$22:$N6057,'LISTA DE INVENTARIO'!$C$22:$C6057,C532))</f>
        <v/>
      </c>
      <c r="R532" s="160"/>
      <c r="S532" s="162" t="str">
        <f ca="1"/>
        <v/>
      </c>
      <c r="T532" s="182"/>
      <c r="U532" s="180"/>
    </row>
    <row r="533" spans="2:21" ht="20.149999999999999" customHeight="1">
      <c r="B533" s="125">
        <v>512</v>
      </c>
      <c r="C533" s="253"/>
      <c r="D533" s="253"/>
      <c r="E533" s="253"/>
      <c r="F533" s="253"/>
      <c r="G533" s="253"/>
      <c r="H533" s="253"/>
      <c r="I533" s="253"/>
      <c r="J533" s="156"/>
      <c r="K533" s="126"/>
      <c r="L533" s="126"/>
      <c r="M533" s="157" t="str">
        <f>IF(ISBLANK(C533),"",IF('LISTA DE INVENTARIO'!$Q$22:$Q6056='LISTA DE INVENTARIO'!$O$9,SUMIFS('LISTA DE INVENTARIO'!$K$22:$K6056,'LISTA DE INVENTARIO'!$C$22:$C6056,C533,'LISTA DE INVENTARIO'!$Q$22:$Q6056,'LISTA DE INVENTARIO'!$O$9)-SUMIFS($L$22:$L6328,$C$22:$C6328,C533),SUMIFS('LISTA DE INVENTARIO'!$K$22:$K6056,'LISTA DE INVENTARIO'!$C$22:$C6056,C533,'LISTA DE INVENTARIO'!$Q$22:$Q6056,'LISTA DE INVENTARIO'!$O$9)-SUMIFS($L$22:$L6328,$C$22:$C6328,C533)))</f>
        <v/>
      </c>
      <c r="N533" s="157" t="str">
        <f t="shared" si="17"/>
        <v/>
      </c>
      <c r="O533" s="163"/>
      <c r="P533" s="159" t="str">
        <f t="shared" si="18"/>
        <v/>
      </c>
      <c r="Q533" s="159" t="str">
        <f>IF(ISBLANK(C533),"",SUMIFS($P$22:$P6331,$C$22:$C6331,C533)-SUMIFS('LISTA DE INVENTARIO'!$N$22:$N6058,'LISTA DE INVENTARIO'!$C$22:$C6058,C533))</f>
        <v/>
      </c>
      <c r="R533" s="160"/>
      <c r="S533" s="162" t="str">
        <f ca="1"/>
        <v/>
      </c>
      <c r="T533" s="182"/>
      <c r="U533" s="180"/>
    </row>
    <row r="534" spans="2:21" ht="20.149999999999999" customHeight="1">
      <c r="B534" s="125">
        <v>513</v>
      </c>
      <c r="C534" s="253"/>
      <c r="D534" s="253"/>
      <c r="E534" s="253"/>
      <c r="F534" s="253"/>
      <c r="G534" s="253"/>
      <c r="H534" s="253"/>
      <c r="I534" s="253"/>
      <c r="J534" s="156"/>
      <c r="K534" s="126"/>
      <c r="L534" s="126"/>
      <c r="M534" s="157" t="str">
        <f>IF(ISBLANK(C534),"",IF('LISTA DE INVENTARIO'!$Q$22:$Q6057='LISTA DE INVENTARIO'!$O$9,SUMIFS('LISTA DE INVENTARIO'!$K$22:$K6057,'LISTA DE INVENTARIO'!$C$22:$C6057,C534,'LISTA DE INVENTARIO'!$Q$22:$Q6057,'LISTA DE INVENTARIO'!$O$9)-SUMIFS($L$22:$L6329,$C$22:$C6329,C534),SUMIFS('LISTA DE INVENTARIO'!$K$22:$K6057,'LISTA DE INVENTARIO'!$C$22:$C6057,C534,'LISTA DE INVENTARIO'!$Q$22:$Q6057,'LISTA DE INVENTARIO'!$O$9)-SUMIFS($L$22:$L6329,$C$22:$C6329,C534)))</f>
        <v/>
      </c>
      <c r="N534" s="157" t="str">
        <f t="shared" si="17"/>
        <v/>
      </c>
      <c r="O534" s="163"/>
      <c r="P534" s="159" t="str">
        <f t="shared" si="18"/>
        <v/>
      </c>
      <c r="Q534" s="159" t="str">
        <f>IF(ISBLANK(C534),"",SUMIFS($P$22:$P6332,$C$22:$C6332,C534)-SUMIFS('LISTA DE INVENTARIO'!$N$22:$N6059,'LISTA DE INVENTARIO'!$C$22:$C6059,C534))</f>
        <v/>
      </c>
      <c r="R534" s="160"/>
      <c r="S534" s="162" t="str">
        <f ca="1"/>
        <v/>
      </c>
      <c r="T534" s="182"/>
      <c r="U534" s="180"/>
    </row>
    <row r="535" spans="2:21" ht="20.149999999999999" customHeight="1">
      <c r="B535" s="125">
        <v>514</v>
      </c>
      <c r="C535" s="253"/>
      <c r="D535" s="253"/>
      <c r="E535" s="253"/>
      <c r="F535" s="253"/>
      <c r="G535" s="253"/>
      <c r="H535" s="253"/>
      <c r="I535" s="253"/>
      <c r="J535" s="156"/>
      <c r="K535" s="126"/>
      <c r="L535" s="126"/>
      <c r="M535" s="157" t="str">
        <f>IF(ISBLANK(C535),"",IF('LISTA DE INVENTARIO'!$Q$22:$Q6058='LISTA DE INVENTARIO'!$O$9,SUMIFS('LISTA DE INVENTARIO'!$K$22:$K6058,'LISTA DE INVENTARIO'!$C$22:$C6058,C535,'LISTA DE INVENTARIO'!$Q$22:$Q6058,'LISTA DE INVENTARIO'!$O$9)-SUMIFS($L$22:$L6330,$C$22:$C6330,C535),SUMIFS('LISTA DE INVENTARIO'!$K$22:$K6058,'LISTA DE INVENTARIO'!$C$22:$C6058,C535,'LISTA DE INVENTARIO'!$Q$22:$Q6058,'LISTA DE INVENTARIO'!$O$9)-SUMIFS($L$22:$L6330,$C$22:$C6330,C535)))</f>
        <v/>
      </c>
      <c r="N535" s="157" t="str">
        <f t="shared" si="17"/>
        <v/>
      </c>
      <c r="O535" s="163"/>
      <c r="P535" s="159" t="str">
        <f t="shared" si="18"/>
        <v/>
      </c>
      <c r="Q535" s="159" t="str">
        <f>IF(ISBLANK(C535),"",SUMIFS($P$22:$P6333,$C$22:$C6333,C535)-SUMIFS('LISTA DE INVENTARIO'!$N$22:$N6060,'LISTA DE INVENTARIO'!$C$22:$C6060,C535))</f>
        <v/>
      </c>
      <c r="R535" s="160"/>
      <c r="S535" s="162" t="str">
        <f ca="1"/>
        <v/>
      </c>
      <c r="T535" s="182"/>
      <c r="U535" s="180"/>
    </row>
    <row r="536" spans="2:21" ht="20.149999999999999" customHeight="1">
      <c r="B536" s="125">
        <v>515</v>
      </c>
      <c r="C536" s="253"/>
      <c r="D536" s="253"/>
      <c r="E536" s="253"/>
      <c r="F536" s="253"/>
      <c r="G536" s="253"/>
      <c r="H536" s="253"/>
      <c r="I536" s="253"/>
      <c r="J536" s="156"/>
      <c r="K536" s="126"/>
      <c r="L536" s="126"/>
      <c r="M536" s="157" t="str">
        <f>IF(ISBLANK(C536),"",IF('LISTA DE INVENTARIO'!$Q$22:$Q6059='LISTA DE INVENTARIO'!$O$9,SUMIFS('LISTA DE INVENTARIO'!$K$22:$K6059,'LISTA DE INVENTARIO'!$C$22:$C6059,C536,'LISTA DE INVENTARIO'!$Q$22:$Q6059,'LISTA DE INVENTARIO'!$O$9)-SUMIFS($L$22:$L6331,$C$22:$C6331,C536),SUMIFS('LISTA DE INVENTARIO'!$K$22:$K6059,'LISTA DE INVENTARIO'!$C$22:$C6059,C536,'LISTA DE INVENTARIO'!$Q$22:$Q6059,'LISTA DE INVENTARIO'!$O$9)-SUMIFS($L$22:$L6331,$C$22:$C6331,C536)))</f>
        <v/>
      </c>
      <c r="N536" s="157" t="str">
        <f t="shared" si="17"/>
        <v/>
      </c>
      <c r="O536" s="163"/>
      <c r="P536" s="159" t="str">
        <f t="shared" si="18"/>
        <v/>
      </c>
      <c r="Q536" s="159" t="str">
        <f>IF(ISBLANK(C536),"",SUMIFS($P$22:$P6334,$C$22:$C6334,C536)-SUMIFS('LISTA DE INVENTARIO'!$N$22:$N6061,'LISTA DE INVENTARIO'!$C$22:$C6061,C536))</f>
        <v/>
      </c>
      <c r="R536" s="160"/>
      <c r="S536" s="162" t="str">
        <f ca="1"/>
        <v/>
      </c>
      <c r="T536" s="182"/>
      <c r="U536" s="180"/>
    </row>
    <row r="537" spans="2:21" ht="20.149999999999999" customHeight="1">
      <c r="B537" s="125">
        <v>516</v>
      </c>
      <c r="C537" s="253"/>
      <c r="D537" s="253"/>
      <c r="E537" s="253"/>
      <c r="F537" s="253"/>
      <c r="G537" s="253"/>
      <c r="H537" s="253"/>
      <c r="I537" s="253"/>
      <c r="J537" s="156"/>
      <c r="K537" s="126"/>
      <c r="L537" s="126"/>
      <c r="M537" s="157" t="str">
        <f>IF(ISBLANK(C537),"",IF('LISTA DE INVENTARIO'!$Q$22:$Q6060='LISTA DE INVENTARIO'!$O$9,SUMIFS('LISTA DE INVENTARIO'!$K$22:$K6060,'LISTA DE INVENTARIO'!$C$22:$C6060,C537,'LISTA DE INVENTARIO'!$Q$22:$Q6060,'LISTA DE INVENTARIO'!$O$9)-SUMIFS($L$22:$L6332,$C$22:$C6332,C537),SUMIFS('LISTA DE INVENTARIO'!$K$22:$K6060,'LISTA DE INVENTARIO'!$C$22:$C6060,C537,'LISTA DE INVENTARIO'!$Q$22:$Q6060,'LISTA DE INVENTARIO'!$O$9)-SUMIFS($L$22:$L6332,$C$22:$C6332,C537)))</f>
        <v/>
      </c>
      <c r="N537" s="157" t="str">
        <f t="shared" si="17"/>
        <v/>
      </c>
      <c r="O537" s="163"/>
      <c r="P537" s="159" t="str">
        <f t="shared" si="18"/>
        <v/>
      </c>
      <c r="Q537" s="159" t="str">
        <f>IF(ISBLANK(C537),"",SUMIFS($P$22:$P6335,$C$22:$C6335,C537)-SUMIFS('LISTA DE INVENTARIO'!$N$22:$N6062,'LISTA DE INVENTARIO'!$C$22:$C6062,C537))</f>
        <v/>
      </c>
      <c r="R537" s="160"/>
      <c r="S537" s="162" t="str">
        <f ca="1"/>
        <v/>
      </c>
      <c r="T537" s="182"/>
      <c r="U537" s="180"/>
    </row>
    <row r="538" spans="2:21" ht="20.149999999999999" customHeight="1">
      <c r="B538" s="125">
        <v>517</v>
      </c>
      <c r="C538" s="253"/>
      <c r="D538" s="253"/>
      <c r="E538" s="253"/>
      <c r="F538" s="253"/>
      <c r="G538" s="253"/>
      <c r="H538" s="253"/>
      <c r="I538" s="253"/>
      <c r="J538" s="156"/>
      <c r="K538" s="126"/>
      <c r="L538" s="126"/>
      <c r="M538" s="157" t="str">
        <f>IF(ISBLANK(C538),"",IF('LISTA DE INVENTARIO'!$Q$22:$Q6061='LISTA DE INVENTARIO'!$O$9,SUMIFS('LISTA DE INVENTARIO'!$K$22:$K6061,'LISTA DE INVENTARIO'!$C$22:$C6061,C538,'LISTA DE INVENTARIO'!$Q$22:$Q6061,'LISTA DE INVENTARIO'!$O$9)-SUMIFS($L$22:$L6333,$C$22:$C6333,C538),SUMIFS('LISTA DE INVENTARIO'!$K$22:$K6061,'LISTA DE INVENTARIO'!$C$22:$C6061,C538,'LISTA DE INVENTARIO'!$Q$22:$Q6061,'LISTA DE INVENTARIO'!$O$9)-SUMIFS($L$22:$L6333,$C$22:$C6333,C538)))</f>
        <v/>
      </c>
      <c r="N538" s="157" t="str">
        <f t="shared" si="17"/>
        <v/>
      </c>
      <c r="O538" s="163"/>
      <c r="P538" s="159" t="str">
        <f t="shared" si="18"/>
        <v/>
      </c>
      <c r="Q538" s="159" t="str">
        <f>IF(ISBLANK(C538),"",SUMIFS($P$22:$P6336,$C$22:$C6336,C538)-SUMIFS('LISTA DE INVENTARIO'!$N$22:$N6063,'LISTA DE INVENTARIO'!$C$22:$C6063,C538))</f>
        <v/>
      </c>
      <c r="R538" s="160"/>
      <c r="S538" s="162" t="str">
        <f ca="1"/>
        <v/>
      </c>
      <c r="T538" s="182"/>
      <c r="U538" s="180"/>
    </row>
    <row r="539" spans="2:21" ht="20.149999999999999" customHeight="1">
      <c r="B539" s="125">
        <v>518</v>
      </c>
      <c r="C539" s="253"/>
      <c r="D539" s="253"/>
      <c r="E539" s="253"/>
      <c r="F539" s="253"/>
      <c r="G539" s="253"/>
      <c r="H539" s="253"/>
      <c r="I539" s="253"/>
      <c r="J539" s="156"/>
      <c r="K539" s="126"/>
      <c r="L539" s="126"/>
      <c r="M539" s="157" t="str">
        <f>IF(ISBLANK(C539),"",IF('LISTA DE INVENTARIO'!$Q$22:$Q6062='LISTA DE INVENTARIO'!$O$9,SUMIFS('LISTA DE INVENTARIO'!$K$22:$K6062,'LISTA DE INVENTARIO'!$C$22:$C6062,C539,'LISTA DE INVENTARIO'!$Q$22:$Q6062,'LISTA DE INVENTARIO'!$O$9)-SUMIFS($L$22:$L6334,$C$22:$C6334,C539),SUMIFS('LISTA DE INVENTARIO'!$K$22:$K6062,'LISTA DE INVENTARIO'!$C$22:$C6062,C539,'LISTA DE INVENTARIO'!$Q$22:$Q6062,'LISTA DE INVENTARIO'!$O$9)-SUMIFS($L$22:$L6334,$C$22:$C6334,C539)))</f>
        <v/>
      </c>
      <c r="N539" s="157" t="str">
        <f t="shared" si="17"/>
        <v/>
      </c>
      <c r="O539" s="163"/>
      <c r="P539" s="159" t="str">
        <f t="shared" si="18"/>
        <v/>
      </c>
      <c r="Q539" s="159" t="str">
        <f>IF(ISBLANK(C539),"",SUMIFS($P$22:$P6337,$C$22:$C6337,C539)-SUMIFS('LISTA DE INVENTARIO'!$N$22:$N6064,'LISTA DE INVENTARIO'!$C$22:$C6064,C539))</f>
        <v/>
      </c>
      <c r="R539" s="160"/>
      <c r="S539" s="162" t="str">
        <f ca="1"/>
        <v/>
      </c>
      <c r="T539" s="182"/>
      <c r="U539" s="180"/>
    </row>
    <row r="540" spans="2:21" ht="20.149999999999999" customHeight="1">
      <c r="B540" s="125">
        <v>519</v>
      </c>
      <c r="C540" s="253"/>
      <c r="D540" s="253"/>
      <c r="E540" s="253"/>
      <c r="F540" s="253"/>
      <c r="G540" s="253"/>
      <c r="H540" s="253"/>
      <c r="I540" s="253"/>
      <c r="J540" s="156"/>
      <c r="K540" s="126"/>
      <c r="L540" s="126"/>
      <c r="M540" s="157" t="str">
        <f>IF(ISBLANK(C540),"",IF('LISTA DE INVENTARIO'!$Q$22:$Q6063='LISTA DE INVENTARIO'!$O$9,SUMIFS('LISTA DE INVENTARIO'!$K$22:$K6063,'LISTA DE INVENTARIO'!$C$22:$C6063,C540,'LISTA DE INVENTARIO'!$Q$22:$Q6063,'LISTA DE INVENTARIO'!$O$9)-SUMIFS($L$22:$L6335,$C$22:$C6335,C540),SUMIFS('LISTA DE INVENTARIO'!$K$22:$K6063,'LISTA DE INVENTARIO'!$C$22:$C6063,C540,'LISTA DE INVENTARIO'!$Q$22:$Q6063,'LISTA DE INVENTARIO'!$O$9)-SUMIFS($L$22:$L6335,$C$22:$C6335,C540)))</f>
        <v/>
      </c>
      <c r="N540" s="157" t="str">
        <f t="shared" si="17"/>
        <v/>
      </c>
      <c r="O540" s="163"/>
      <c r="P540" s="159" t="str">
        <f t="shared" si="18"/>
        <v/>
      </c>
      <c r="Q540" s="159" t="str">
        <f>IF(ISBLANK(C540),"",SUMIFS($P$22:$P6338,$C$22:$C6338,C540)-SUMIFS('LISTA DE INVENTARIO'!$N$22:$N6065,'LISTA DE INVENTARIO'!$C$22:$C6065,C540))</f>
        <v/>
      </c>
      <c r="R540" s="160"/>
      <c r="S540" s="162" t="str">
        <f ca="1"/>
        <v/>
      </c>
      <c r="T540" s="182"/>
      <c r="U540" s="180"/>
    </row>
    <row r="541" spans="2:21" ht="20.149999999999999" customHeight="1">
      <c r="B541" s="125">
        <v>520</v>
      </c>
      <c r="C541" s="253"/>
      <c r="D541" s="253"/>
      <c r="E541" s="253"/>
      <c r="F541" s="253"/>
      <c r="G541" s="253"/>
      <c r="H541" s="253"/>
      <c r="I541" s="253"/>
      <c r="J541" s="156"/>
      <c r="K541" s="126"/>
      <c r="L541" s="126"/>
      <c r="M541" s="157" t="str">
        <f>IF(ISBLANK(C541),"",IF('LISTA DE INVENTARIO'!$Q$22:$Q6064='LISTA DE INVENTARIO'!$O$9,SUMIFS('LISTA DE INVENTARIO'!$K$22:$K6064,'LISTA DE INVENTARIO'!$C$22:$C6064,C541,'LISTA DE INVENTARIO'!$Q$22:$Q6064,'LISTA DE INVENTARIO'!$O$9)-SUMIFS($L$22:$L6336,$C$22:$C6336,C541),SUMIFS('LISTA DE INVENTARIO'!$K$22:$K6064,'LISTA DE INVENTARIO'!$C$22:$C6064,C541,'LISTA DE INVENTARIO'!$Q$22:$Q6064,'LISTA DE INVENTARIO'!$O$9)-SUMIFS($L$22:$L6336,$C$22:$C6336,C541)))</f>
        <v/>
      </c>
      <c r="N541" s="157" t="str">
        <f t="shared" si="17"/>
        <v/>
      </c>
      <c r="O541" s="163"/>
      <c r="P541" s="159" t="str">
        <f t="shared" si="18"/>
        <v/>
      </c>
      <c r="Q541" s="159" t="str">
        <f>IF(ISBLANK(C541),"",SUMIFS($P$22:$P6339,$C$22:$C6339,C541)-SUMIFS('LISTA DE INVENTARIO'!$N$22:$N6066,'LISTA DE INVENTARIO'!$C$22:$C6066,C541))</f>
        <v/>
      </c>
      <c r="R541" s="160"/>
      <c r="S541" s="162" t="str">
        <f ca="1"/>
        <v/>
      </c>
      <c r="T541" s="182"/>
      <c r="U541" s="180"/>
    </row>
    <row r="542" spans="2:21" ht="20.149999999999999" customHeight="1">
      <c r="B542" s="125">
        <v>521</v>
      </c>
      <c r="C542" s="253"/>
      <c r="D542" s="253"/>
      <c r="E542" s="253"/>
      <c r="F542" s="253"/>
      <c r="G542" s="253"/>
      <c r="H542" s="253"/>
      <c r="I542" s="253"/>
      <c r="J542" s="156"/>
      <c r="K542" s="126"/>
      <c r="L542" s="126"/>
      <c r="M542" s="157" t="str">
        <f>IF(ISBLANK(C542),"",IF('LISTA DE INVENTARIO'!$Q$22:$Q6065='LISTA DE INVENTARIO'!$O$9,SUMIFS('LISTA DE INVENTARIO'!$K$22:$K6065,'LISTA DE INVENTARIO'!$C$22:$C6065,C542,'LISTA DE INVENTARIO'!$Q$22:$Q6065,'LISTA DE INVENTARIO'!$O$9)-SUMIFS($L$22:$L6337,$C$22:$C6337,C542),SUMIFS('LISTA DE INVENTARIO'!$K$22:$K6065,'LISTA DE INVENTARIO'!$C$22:$C6065,C542,'LISTA DE INVENTARIO'!$Q$22:$Q6065,'LISTA DE INVENTARIO'!$O$9)-SUMIFS($L$22:$L6337,$C$22:$C6337,C542)))</f>
        <v/>
      </c>
      <c r="N542" s="157" t="str">
        <f t="shared" si="17"/>
        <v/>
      </c>
      <c r="O542" s="163"/>
      <c r="P542" s="159" t="str">
        <f t="shared" si="18"/>
        <v/>
      </c>
      <c r="Q542" s="159" t="str">
        <f>IF(ISBLANK(C542),"",SUMIFS($P$22:$P6340,$C$22:$C6340,C542)-SUMIFS('LISTA DE INVENTARIO'!$N$22:$N6067,'LISTA DE INVENTARIO'!$C$22:$C6067,C542))</f>
        <v/>
      </c>
      <c r="R542" s="160"/>
      <c r="S542" s="162" t="str">
        <f ca="1"/>
        <v/>
      </c>
      <c r="T542" s="182"/>
      <c r="U542" s="180"/>
    </row>
    <row r="543" spans="2:21" ht="20.149999999999999" customHeight="1">
      <c r="B543" s="125">
        <v>522</v>
      </c>
      <c r="C543" s="253"/>
      <c r="D543" s="253"/>
      <c r="E543" s="253"/>
      <c r="F543" s="253"/>
      <c r="G543" s="253"/>
      <c r="H543" s="253"/>
      <c r="I543" s="253"/>
      <c r="J543" s="156"/>
      <c r="K543" s="126"/>
      <c r="L543" s="126"/>
      <c r="M543" s="157" t="str">
        <f>IF(ISBLANK(C543),"",IF('LISTA DE INVENTARIO'!$Q$22:$Q6066='LISTA DE INVENTARIO'!$O$9,SUMIFS('LISTA DE INVENTARIO'!$K$22:$K6066,'LISTA DE INVENTARIO'!$C$22:$C6066,C543,'LISTA DE INVENTARIO'!$Q$22:$Q6066,'LISTA DE INVENTARIO'!$O$9)-SUMIFS($L$22:$L6338,$C$22:$C6338,C543),SUMIFS('LISTA DE INVENTARIO'!$K$22:$K6066,'LISTA DE INVENTARIO'!$C$22:$C6066,C543,'LISTA DE INVENTARIO'!$Q$22:$Q6066,'LISTA DE INVENTARIO'!$O$9)-SUMIFS($L$22:$L6338,$C$22:$C6338,C543)))</f>
        <v/>
      </c>
      <c r="N543" s="157" t="str">
        <f t="shared" si="17"/>
        <v/>
      </c>
      <c r="O543" s="163"/>
      <c r="P543" s="159" t="str">
        <f t="shared" si="18"/>
        <v/>
      </c>
      <c r="Q543" s="159" t="str">
        <f>IF(ISBLANK(C543),"",SUMIFS($P$22:$P6341,$C$22:$C6341,C543)-SUMIFS('LISTA DE INVENTARIO'!$N$22:$N6068,'LISTA DE INVENTARIO'!$C$22:$C6068,C543))</f>
        <v/>
      </c>
      <c r="R543" s="160"/>
      <c r="S543" s="162" t="str">
        <f ca="1"/>
        <v/>
      </c>
      <c r="T543" s="182"/>
      <c r="U543" s="180"/>
    </row>
    <row r="544" spans="2:21" ht="20.149999999999999" customHeight="1">
      <c r="B544" s="125">
        <v>523</v>
      </c>
      <c r="C544" s="253"/>
      <c r="D544" s="253"/>
      <c r="E544" s="253"/>
      <c r="F544" s="253"/>
      <c r="G544" s="253"/>
      <c r="H544" s="253"/>
      <c r="I544" s="253"/>
      <c r="J544" s="156"/>
      <c r="K544" s="126"/>
      <c r="L544" s="126"/>
      <c r="M544" s="157" t="str">
        <f>IF(ISBLANK(C544),"",IF('LISTA DE INVENTARIO'!$Q$22:$Q6067='LISTA DE INVENTARIO'!$O$9,SUMIFS('LISTA DE INVENTARIO'!$K$22:$K6067,'LISTA DE INVENTARIO'!$C$22:$C6067,C544,'LISTA DE INVENTARIO'!$Q$22:$Q6067,'LISTA DE INVENTARIO'!$O$9)-SUMIFS($L$22:$L6339,$C$22:$C6339,C544),SUMIFS('LISTA DE INVENTARIO'!$K$22:$K6067,'LISTA DE INVENTARIO'!$C$22:$C6067,C544,'LISTA DE INVENTARIO'!$Q$22:$Q6067,'LISTA DE INVENTARIO'!$O$9)-SUMIFS($L$22:$L6339,$C$22:$C6339,C544)))</f>
        <v/>
      </c>
      <c r="N544" s="157" t="str">
        <f t="shared" si="17"/>
        <v/>
      </c>
      <c r="O544" s="163"/>
      <c r="P544" s="159" t="str">
        <f t="shared" si="18"/>
        <v/>
      </c>
      <c r="Q544" s="159" t="str">
        <f>IF(ISBLANK(C544),"",SUMIFS($P$22:$P6342,$C$22:$C6342,C544)-SUMIFS('LISTA DE INVENTARIO'!$N$22:$N6069,'LISTA DE INVENTARIO'!$C$22:$C6069,C544))</f>
        <v/>
      </c>
      <c r="R544" s="160"/>
      <c r="S544" s="162" t="str">
        <f ca="1"/>
        <v/>
      </c>
      <c r="T544" s="182"/>
      <c r="U544" s="180"/>
    </row>
    <row r="545" spans="2:21" ht="20.149999999999999" customHeight="1">
      <c r="B545" s="125">
        <v>524</v>
      </c>
      <c r="C545" s="253"/>
      <c r="D545" s="253"/>
      <c r="E545" s="253"/>
      <c r="F545" s="253"/>
      <c r="G545" s="253"/>
      <c r="H545" s="253"/>
      <c r="I545" s="253"/>
      <c r="J545" s="156"/>
      <c r="K545" s="126"/>
      <c r="L545" s="126"/>
      <c r="M545" s="157" t="str">
        <f>IF(ISBLANK(C545),"",IF('LISTA DE INVENTARIO'!$Q$22:$Q6068='LISTA DE INVENTARIO'!$O$9,SUMIFS('LISTA DE INVENTARIO'!$K$22:$K6068,'LISTA DE INVENTARIO'!$C$22:$C6068,C545,'LISTA DE INVENTARIO'!$Q$22:$Q6068,'LISTA DE INVENTARIO'!$O$9)-SUMIFS($L$22:$L6340,$C$22:$C6340,C545),SUMIFS('LISTA DE INVENTARIO'!$K$22:$K6068,'LISTA DE INVENTARIO'!$C$22:$C6068,C545,'LISTA DE INVENTARIO'!$Q$22:$Q6068,'LISTA DE INVENTARIO'!$O$9)-SUMIFS($L$22:$L6340,$C$22:$C6340,C545)))</f>
        <v/>
      </c>
      <c r="N545" s="157" t="str">
        <f t="shared" si="17"/>
        <v/>
      </c>
      <c r="O545" s="163"/>
      <c r="P545" s="159" t="str">
        <f t="shared" si="18"/>
        <v/>
      </c>
      <c r="Q545" s="159" t="str">
        <f>IF(ISBLANK(C545),"",SUMIFS($P$22:$P6343,$C$22:$C6343,C545)-SUMIFS('LISTA DE INVENTARIO'!$N$22:$N6070,'LISTA DE INVENTARIO'!$C$22:$C6070,C545))</f>
        <v/>
      </c>
      <c r="R545" s="160"/>
      <c r="S545" s="162" t="str">
        <f ca="1"/>
        <v/>
      </c>
      <c r="T545" s="182"/>
      <c r="U545" s="180"/>
    </row>
    <row r="546" spans="2:21" ht="20.149999999999999" customHeight="1">
      <c r="B546" s="125">
        <v>525</v>
      </c>
      <c r="C546" s="253"/>
      <c r="D546" s="253"/>
      <c r="E546" s="253"/>
      <c r="F546" s="253"/>
      <c r="G546" s="253"/>
      <c r="H546" s="253"/>
      <c r="I546" s="253"/>
      <c r="J546" s="156"/>
      <c r="K546" s="126"/>
      <c r="L546" s="126"/>
      <c r="M546" s="157" t="str">
        <f>IF(ISBLANK(C546),"",IF('LISTA DE INVENTARIO'!$Q$22:$Q6069='LISTA DE INVENTARIO'!$O$9,SUMIFS('LISTA DE INVENTARIO'!$K$22:$K6069,'LISTA DE INVENTARIO'!$C$22:$C6069,C546,'LISTA DE INVENTARIO'!$Q$22:$Q6069,'LISTA DE INVENTARIO'!$O$9)-SUMIFS($L$22:$L6341,$C$22:$C6341,C546),SUMIFS('LISTA DE INVENTARIO'!$K$22:$K6069,'LISTA DE INVENTARIO'!$C$22:$C6069,C546,'LISTA DE INVENTARIO'!$Q$22:$Q6069,'LISTA DE INVENTARIO'!$O$9)-SUMIFS($L$22:$L6341,$C$22:$C6341,C546)))</f>
        <v/>
      </c>
      <c r="N546" s="157" t="str">
        <f t="shared" si="17"/>
        <v/>
      </c>
      <c r="O546" s="163"/>
      <c r="P546" s="159" t="str">
        <f t="shared" si="18"/>
        <v/>
      </c>
      <c r="Q546" s="159" t="str">
        <f>IF(ISBLANK(C546),"",SUMIFS($P$22:$P6344,$C$22:$C6344,C546)-SUMIFS('LISTA DE INVENTARIO'!$N$22:$N6071,'LISTA DE INVENTARIO'!$C$22:$C6071,C546))</f>
        <v/>
      </c>
      <c r="R546" s="160"/>
      <c r="S546" s="162" t="str">
        <f ca="1"/>
        <v/>
      </c>
      <c r="T546" s="182"/>
      <c r="U546" s="180"/>
    </row>
    <row r="547" spans="2:21" ht="20.149999999999999" customHeight="1">
      <c r="B547" s="125">
        <v>526</v>
      </c>
      <c r="C547" s="253"/>
      <c r="D547" s="253"/>
      <c r="E547" s="253"/>
      <c r="F547" s="253"/>
      <c r="G547" s="253"/>
      <c r="H547" s="253"/>
      <c r="I547" s="253"/>
      <c r="J547" s="156"/>
      <c r="K547" s="126"/>
      <c r="L547" s="126"/>
      <c r="M547" s="157" t="str">
        <f>IF(ISBLANK(C547),"",IF('LISTA DE INVENTARIO'!$Q$22:$Q6070='LISTA DE INVENTARIO'!$O$9,SUMIFS('LISTA DE INVENTARIO'!$K$22:$K6070,'LISTA DE INVENTARIO'!$C$22:$C6070,C547,'LISTA DE INVENTARIO'!$Q$22:$Q6070,'LISTA DE INVENTARIO'!$O$9)-SUMIFS($L$22:$L6342,$C$22:$C6342,C547),SUMIFS('LISTA DE INVENTARIO'!$K$22:$K6070,'LISTA DE INVENTARIO'!$C$22:$C6070,C547,'LISTA DE INVENTARIO'!$Q$22:$Q6070,'LISTA DE INVENTARIO'!$O$9)-SUMIFS($L$22:$L6342,$C$22:$C6342,C547)))</f>
        <v/>
      </c>
      <c r="N547" s="157" t="str">
        <f t="shared" si="17"/>
        <v/>
      </c>
      <c r="O547" s="163"/>
      <c r="P547" s="159" t="str">
        <f t="shared" si="18"/>
        <v/>
      </c>
      <c r="Q547" s="159" t="str">
        <f>IF(ISBLANK(C547),"",SUMIFS($P$22:$P6345,$C$22:$C6345,C547)-SUMIFS('LISTA DE INVENTARIO'!$N$22:$N6072,'LISTA DE INVENTARIO'!$C$22:$C6072,C547))</f>
        <v/>
      </c>
      <c r="R547" s="160"/>
      <c r="S547" s="162" t="str">
        <f ca="1"/>
        <v/>
      </c>
      <c r="T547" s="182"/>
      <c r="U547" s="180"/>
    </row>
    <row r="548" spans="2:21" ht="20.149999999999999" customHeight="1">
      <c r="B548" s="125">
        <v>527</v>
      </c>
      <c r="C548" s="253"/>
      <c r="D548" s="253"/>
      <c r="E548" s="253"/>
      <c r="F548" s="253"/>
      <c r="G548" s="253"/>
      <c r="H548" s="253"/>
      <c r="I548" s="253"/>
      <c r="J548" s="156"/>
      <c r="K548" s="126"/>
      <c r="L548" s="126"/>
      <c r="M548" s="157" t="str">
        <f>IF(ISBLANK(C548),"",IF('LISTA DE INVENTARIO'!$Q$22:$Q6071='LISTA DE INVENTARIO'!$O$9,SUMIFS('LISTA DE INVENTARIO'!$K$22:$K6071,'LISTA DE INVENTARIO'!$C$22:$C6071,C548,'LISTA DE INVENTARIO'!$Q$22:$Q6071,'LISTA DE INVENTARIO'!$O$9)-SUMIFS($L$22:$L6343,$C$22:$C6343,C548),SUMIFS('LISTA DE INVENTARIO'!$K$22:$K6071,'LISTA DE INVENTARIO'!$C$22:$C6071,C548,'LISTA DE INVENTARIO'!$Q$22:$Q6071,'LISTA DE INVENTARIO'!$O$9)-SUMIFS($L$22:$L6343,$C$22:$C6343,C548)))</f>
        <v/>
      </c>
      <c r="N548" s="157" t="str">
        <f t="shared" si="17"/>
        <v/>
      </c>
      <c r="O548" s="163"/>
      <c r="P548" s="159" t="str">
        <f t="shared" si="18"/>
        <v/>
      </c>
      <c r="Q548" s="159" t="str">
        <f>IF(ISBLANK(C548),"",SUMIFS($P$22:$P6346,$C$22:$C6346,C548)-SUMIFS('LISTA DE INVENTARIO'!$N$22:$N6073,'LISTA DE INVENTARIO'!$C$22:$C6073,C548))</f>
        <v/>
      </c>
      <c r="R548" s="160"/>
      <c r="S548" s="162" t="str">
        <f ca="1"/>
        <v/>
      </c>
      <c r="T548" s="182"/>
      <c r="U548" s="180"/>
    </row>
    <row r="549" spans="2:21" ht="20.149999999999999" customHeight="1">
      <c r="B549" s="125">
        <v>528</v>
      </c>
      <c r="C549" s="253"/>
      <c r="D549" s="253"/>
      <c r="E549" s="253"/>
      <c r="F549" s="253"/>
      <c r="G549" s="253"/>
      <c r="H549" s="253"/>
      <c r="I549" s="253"/>
      <c r="J549" s="156"/>
      <c r="K549" s="126"/>
      <c r="L549" s="126"/>
      <c r="M549" s="157" t="str">
        <f>IF(ISBLANK(C549),"",IF('LISTA DE INVENTARIO'!$Q$22:$Q6072='LISTA DE INVENTARIO'!$O$9,SUMIFS('LISTA DE INVENTARIO'!$K$22:$K6072,'LISTA DE INVENTARIO'!$C$22:$C6072,C549,'LISTA DE INVENTARIO'!$Q$22:$Q6072,'LISTA DE INVENTARIO'!$O$9)-SUMIFS($L$22:$L6344,$C$22:$C6344,C549),SUMIFS('LISTA DE INVENTARIO'!$K$22:$K6072,'LISTA DE INVENTARIO'!$C$22:$C6072,C549,'LISTA DE INVENTARIO'!$Q$22:$Q6072,'LISTA DE INVENTARIO'!$O$9)-SUMIFS($L$22:$L6344,$C$22:$C6344,C549)))</f>
        <v/>
      </c>
      <c r="N549" s="157" t="str">
        <f t="shared" si="17"/>
        <v/>
      </c>
      <c r="O549" s="163"/>
      <c r="P549" s="159" t="str">
        <f t="shared" si="18"/>
        <v/>
      </c>
      <c r="Q549" s="159" t="str">
        <f>IF(ISBLANK(C549),"",SUMIFS($P$22:$P6347,$C$22:$C6347,C549)-SUMIFS('LISTA DE INVENTARIO'!$N$22:$N6074,'LISTA DE INVENTARIO'!$C$22:$C6074,C549))</f>
        <v/>
      </c>
      <c r="R549" s="160"/>
      <c r="S549" s="162" t="str">
        <f ca="1"/>
        <v/>
      </c>
      <c r="T549" s="182"/>
      <c r="U549" s="180"/>
    </row>
    <row r="550" spans="2:21" ht="20.149999999999999" customHeight="1">
      <c r="B550" s="125">
        <v>529</v>
      </c>
      <c r="C550" s="253"/>
      <c r="D550" s="253"/>
      <c r="E550" s="253"/>
      <c r="F550" s="253"/>
      <c r="G550" s="253"/>
      <c r="H550" s="253"/>
      <c r="I550" s="253"/>
      <c r="J550" s="156"/>
      <c r="K550" s="126"/>
      <c r="L550" s="126"/>
      <c r="M550" s="157" t="str">
        <f>IF(ISBLANK(C550),"",IF('LISTA DE INVENTARIO'!$Q$22:$Q6073='LISTA DE INVENTARIO'!$O$9,SUMIFS('LISTA DE INVENTARIO'!$K$22:$K6073,'LISTA DE INVENTARIO'!$C$22:$C6073,C550,'LISTA DE INVENTARIO'!$Q$22:$Q6073,'LISTA DE INVENTARIO'!$O$9)-SUMIFS($L$22:$L6345,$C$22:$C6345,C550),SUMIFS('LISTA DE INVENTARIO'!$K$22:$K6073,'LISTA DE INVENTARIO'!$C$22:$C6073,C550,'LISTA DE INVENTARIO'!$Q$22:$Q6073,'LISTA DE INVENTARIO'!$O$9)-SUMIFS($L$22:$L6345,$C$22:$C6345,C550)))</f>
        <v/>
      </c>
      <c r="N550" s="157" t="str">
        <f t="shared" si="17"/>
        <v/>
      </c>
      <c r="O550" s="163"/>
      <c r="P550" s="159" t="str">
        <f t="shared" si="18"/>
        <v/>
      </c>
      <c r="Q550" s="159" t="str">
        <f>IF(ISBLANK(C550),"",SUMIFS($P$22:$P6348,$C$22:$C6348,C550)-SUMIFS('LISTA DE INVENTARIO'!$N$22:$N6075,'LISTA DE INVENTARIO'!$C$22:$C6075,C550))</f>
        <v/>
      </c>
      <c r="R550" s="160"/>
      <c r="S550" s="162" t="str">
        <f ca="1"/>
        <v/>
      </c>
      <c r="T550" s="182"/>
      <c r="U550" s="180"/>
    </row>
    <row r="551" spans="2:21" ht="20.149999999999999" customHeight="1">
      <c r="B551" s="125">
        <v>530</v>
      </c>
      <c r="C551" s="253"/>
      <c r="D551" s="253"/>
      <c r="E551" s="253"/>
      <c r="F551" s="253"/>
      <c r="G551" s="253"/>
      <c r="H551" s="253"/>
      <c r="I551" s="253"/>
      <c r="J551" s="156"/>
      <c r="K551" s="126"/>
      <c r="L551" s="126"/>
      <c r="M551" s="157" t="str">
        <f>IF(ISBLANK(C551),"",IF('LISTA DE INVENTARIO'!$Q$22:$Q6074='LISTA DE INVENTARIO'!$O$9,SUMIFS('LISTA DE INVENTARIO'!$K$22:$K6074,'LISTA DE INVENTARIO'!$C$22:$C6074,C551,'LISTA DE INVENTARIO'!$Q$22:$Q6074,'LISTA DE INVENTARIO'!$O$9)-SUMIFS($L$22:$L6346,$C$22:$C6346,C551),SUMIFS('LISTA DE INVENTARIO'!$K$22:$K6074,'LISTA DE INVENTARIO'!$C$22:$C6074,C551,'LISTA DE INVENTARIO'!$Q$22:$Q6074,'LISTA DE INVENTARIO'!$O$9)-SUMIFS($L$22:$L6346,$C$22:$C6346,C551)))</f>
        <v/>
      </c>
      <c r="N551" s="157" t="str">
        <f t="shared" ref="N551:N614" si="19">IF(T551=TRUE,"ENVIADO",IF(ISBLANK(C551),"",IF((AND(M551&lt;=0)),$K$9,IF(AND(M551&gt;0,M551&lt;=10),$O$9,$M$9))))</f>
        <v/>
      </c>
      <c r="O551" s="163"/>
      <c r="P551" s="159" t="str">
        <f t="shared" ref="P551:P614" si="20">IF(ISBLANK(C551),"",L551*O551)</f>
        <v/>
      </c>
      <c r="Q551" s="159" t="str">
        <f>IF(ISBLANK(C551),"",SUMIFS($P$22:$P6349,$C$22:$C6349,C551)-SUMIFS('LISTA DE INVENTARIO'!$N$22:$N6076,'LISTA DE INVENTARIO'!$C$22:$C6076,C551))</f>
        <v/>
      </c>
      <c r="R551" s="160"/>
      <c r="S551" s="162" t="str">
        <f ca="1"/>
        <v/>
      </c>
      <c r="T551" s="182"/>
      <c r="U551" s="180"/>
    </row>
    <row r="552" spans="2:21" ht="20.149999999999999" customHeight="1">
      <c r="B552" s="125">
        <v>531</v>
      </c>
      <c r="C552" s="253"/>
      <c r="D552" s="253"/>
      <c r="E552" s="253"/>
      <c r="F552" s="253"/>
      <c r="G552" s="253"/>
      <c r="H552" s="253"/>
      <c r="I552" s="253"/>
      <c r="J552" s="156"/>
      <c r="K552" s="126"/>
      <c r="L552" s="126"/>
      <c r="M552" s="157" t="str">
        <f>IF(ISBLANK(C552),"",IF('LISTA DE INVENTARIO'!$Q$22:$Q6075='LISTA DE INVENTARIO'!$O$9,SUMIFS('LISTA DE INVENTARIO'!$K$22:$K6075,'LISTA DE INVENTARIO'!$C$22:$C6075,C552,'LISTA DE INVENTARIO'!$Q$22:$Q6075,'LISTA DE INVENTARIO'!$O$9)-SUMIFS($L$22:$L6347,$C$22:$C6347,C552),SUMIFS('LISTA DE INVENTARIO'!$K$22:$K6075,'LISTA DE INVENTARIO'!$C$22:$C6075,C552,'LISTA DE INVENTARIO'!$Q$22:$Q6075,'LISTA DE INVENTARIO'!$O$9)-SUMIFS($L$22:$L6347,$C$22:$C6347,C552)))</f>
        <v/>
      </c>
      <c r="N552" s="157" t="str">
        <f t="shared" si="19"/>
        <v/>
      </c>
      <c r="O552" s="163"/>
      <c r="P552" s="159" t="str">
        <f t="shared" si="20"/>
        <v/>
      </c>
      <c r="Q552" s="159" t="str">
        <f>IF(ISBLANK(C552),"",SUMIFS($P$22:$P6350,$C$22:$C6350,C552)-SUMIFS('LISTA DE INVENTARIO'!$N$22:$N6077,'LISTA DE INVENTARIO'!$C$22:$C6077,C552))</f>
        <v/>
      </c>
      <c r="R552" s="160"/>
      <c r="S552" s="162" t="str">
        <f ca="1"/>
        <v/>
      </c>
      <c r="T552" s="182"/>
      <c r="U552" s="180"/>
    </row>
    <row r="553" spans="2:21" ht="20.149999999999999" customHeight="1">
      <c r="B553" s="125">
        <v>532</v>
      </c>
      <c r="C553" s="253"/>
      <c r="D553" s="253"/>
      <c r="E553" s="253"/>
      <c r="F553" s="253"/>
      <c r="G553" s="253"/>
      <c r="H553" s="253"/>
      <c r="I553" s="253"/>
      <c r="J553" s="156"/>
      <c r="K553" s="126"/>
      <c r="L553" s="126"/>
      <c r="M553" s="157" t="str">
        <f>IF(ISBLANK(C553),"",IF('LISTA DE INVENTARIO'!$Q$22:$Q6076='LISTA DE INVENTARIO'!$O$9,SUMIFS('LISTA DE INVENTARIO'!$K$22:$K6076,'LISTA DE INVENTARIO'!$C$22:$C6076,C553,'LISTA DE INVENTARIO'!$Q$22:$Q6076,'LISTA DE INVENTARIO'!$O$9)-SUMIFS($L$22:$L6348,$C$22:$C6348,C553),SUMIFS('LISTA DE INVENTARIO'!$K$22:$K6076,'LISTA DE INVENTARIO'!$C$22:$C6076,C553,'LISTA DE INVENTARIO'!$Q$22:$Q6076,'LISTA DE INVENTARIO'!$O$9)-SUMIFS($L$22:$L6348,$C$22:$C6348,C553)))</f>
        <v/>
      </c>
      <c r="N553" s="157" t="str">
        <f t="shared" si="19"/>
        <v/>
      </c>
      <c r="O553" s="163"/>
      <c r="P553" s="159" t="str">
        <f t="shared" si="20"/>
        <v/>
      </c>
      <c r="Q553" s="159" t="str">
        <f>IF(ISBLANK(C553),"",SUMIFS($P$22:$P6351,$C$22:$C6351,C553)-SUMIFS('LISTA DE INVENTARIO'!$N$22:$N6078,'LISTA DE INVENTARIO'!$C$22:$C6078,C553))</f>
        <v/>
      </c>
      <c r="R553" s="160"/>
      <c r="S553" s="162" t="str">
        <f ca="1"/>
        <v/>
      </c>
      <c r="T553" s="182"/>
      <c r="U553" s="180"/>
    </row>
    <row r="554" spans="2:21" ht="20.149999999999999" customHeight="1">
      <c r="B554" s="125">
        <v>533</v>
      </c>
      <c r="C554" s="253"/>
      <c r="D554" s="253"/>
      <c r="E554" s="253"/>
      <c r="F554" s="253"/>
      <c r="G554" s="253"/>
      <c r="H554" s="253"/>
      <c r="I554" s="253"/>
      <c r="J554" s="156"/>
      <c r="K554" s="126"/>
      <c r="L554" s="126"/>
      <c r="M554" s="157" t="str">
        <f>IF(ISBLANK(C554),"",IF('LISTA DE INVENTARIO'!$Q$22:$Q6077='LISTA DE INVENTARIO'!$O$9,SUMIFS('LISTA DE INVENTARIO'!$K$22:$K6077,'LISTA DE INVENTARIO'!$C$22:$C6077,C554,'LISTA DE INVENTARIO'!$Q$22:$Q6077,'LISTA DE INVENTARIO'!$O$9)-SUMIFS($L$22:$L6349,$C$22:$C6349,C554),SUMIFS('LISTA DE INVENTARIO'!$K$22:$K6077,'LISTA DE INVENTARIO'!$C$22:$C6077,C554,'LISTA DE INVENTARIO'!$Q$22:$Q6077,'LISTA DE INVENTARIO'!$O$9)-SUMIFS($L$22:$L6349,$C$22:$C6349,C554)))</f>
        <v/>
      </c>
      <c r="N554" s="157" t="str">
        <f t="shared" si="19"/>
        <v/>
      </c>
      <c r="O554" s="163"/>
      <c r="P554" s="159" t="str">
        <f t="shared" si="20"/>
        <v/>
      </c>
      <c r="Q554" s="159" t="str">
        <f>IF(ISBLANK(C554),"",SUMIFS($P$22:$P6352,$C$22:$C6352,C554)-SUMIFS('LISTA DE INVENTARIO'!$N$22:$N6079,'LISTA DE INVENTARIO'!$C$22:$C6079,C554))</f>
        <v/>
      </c>
      <c r="R554" s="160"/>
      <c r="S554" s="162" t="str">
        <f ca="1"/>
        <v/>
      </c>
      <c r="T554" s="182"/>
      <c r="U554" s="180"/>
    </row>
    <row r="555" spans="2:21" ht="20.149999999999999" customHeight="1">
      <c r="B555" s="125">
        <v>534</v>
      </c>
      <c r="C555" s="253"/>
      <c r="D555" s="253"/>
      <c r="E555" s="253"/>
      <c r="F555" s="253"/>
      <c r="G555" s="253"/>
      <c r="H555" s="253"/>
      <c r="I555" s="253"/>
      <c r="J555" s="156"/>
      <c r="K555" s="126"/>
      <c r="L555" s="126"/>
      <c r="M555" s="157" t="str">
        <f>IF(ISBLANK(C555),"",IF('LISTA DE INVENTARIO'!$Q$22:$Q6078='LISTA DE INVENTARIO'!$O$9,SUMIFS('LISTA DE INVENTARIO'!$K$22:$K6078,'LISTA DE INVENTARIO'!$C$22:$C6078,C555,'LISTA DE INVENTARIO'!$Q$22:$Q6078,'LISTA DE INVENTARIO'!$O$9)-SUMIFS($L$22:$L6350,$C$22:$C6350,C555),SUMIFS('LISTA DE INVENTARIO'!$K$22:$K6078,'LISTA DE INVENTARIO'!$C$22:$C6078,C555,'LISTA DE INVENTARIO'!$Q$22:$Q6078,'LISTA DE INVENTARIO'!$O$9)-SUMIFS($L$22:$L6350,$C$22:$C6350,C555)))</f>
        <v/>
      </c>
      <c r="N555" s="157" t="str">
        <f t="shared" si="19"/>
        <v/>
      </c>
      <c r="O555" s="163"/>
      <c r="P555" s="159" t="str">
        <f t="shared" si="20"/>
        <v/>
      </c>
      <c r="Q555" s="159" t="str">
        <f>IF(ISBLANK(C555),"",SUMIFS($P$22:$P6353,$C$22:$C6353,C555)-SUMIFS('LISTA DE INVENTARIO'!$N$22:$N6080,'LISTA DE INVENTARIO'!$C$22:$C6080,C555))</f>
        <v/>
      </c>
      <c r="R555" s="160"/>
      <c r="S555" s="162" t="str">
        <f ca="1"/>
        <v/>
      </c>
      <c r="T555" s="182"/>
      <c r="U555" s="180"/>
    </row>
    <row r="556" spans="2:21" ht="20.149999999999999" customHeight="1">
      <c r="B556" s="125">
        <v>535</v>
      </c>
      <c r="C556" s="253"/>
      <c r="D556" s="253"/>
      <c r="E556" s="253"/>
      <c r="F556" s="253"/>
      <c r="G556" s="253"/>
      <c r="H556" s="253"/>
      <c r="I556" s="253"/>
      <c r="J556" s="156"/>
      <c r="K556" s="126"/>
      <c r="L556" s="126"/>
      <c r="M556" s="157" t="str">
        <f>IF(ISBLANK(C556),"",IF('LISTA DE INVENTARIO'!$Q$22:$Q6079='LISTA DE INVENTARIO'!$O$9,SUMIFS('LISTA DE INVENTARIO'!$K$22:$K6079,'LISTA DE INVENTARIO'!$C$22:$C6079,C556,'LISTA DE INVENTARIO'!$Q$22:$Q6079,'LISTA DE INVENTARIO'!$O$9)-SUMIFS($L$22:$L6351,$C$22:$C6351,C556),SUMIFS('LISTA DE INVENTARIO'!$K$22:$K6079,'LISTA DE INVENTARIO'!$C$22:$C6079,C556,'LISTA DE INVENTARIO'!$Q$22:$Q6079,'LISTA DE INVENTARIO'!$O$9)-SUMIFS($L$22:$L6351,$C$22:$C6351,C556)))</f>
        <v/>
      </c>
      <c r="N556" s="157" t="str">
        <f t="shared" si="19"/>
        <v/>
      </c>
      <c r="O556" s="163"/>
      <c r="P556" s="159" t="str">
        <f t="shared" si="20"/>
        <v/>
      </c>
      <c r="Q556" s="159" t="str">
        <f>IF(ISBLANK(C556),"",SUMIFS($P$22:$P6354,$C$22:$C6354,C556)-SUMIFS('LISTA DE INVENTARIO'!$N$22:$N6081,'LISTA DE INVENTARIO'!$C$22:$C6081,C556))</f>
        <v/>
      </c>
      <c r="R556" s="160"/>
      <c r="S556" s="162" t="str">
        <f ca="1"/>
        <v/>
      </c>
      <c r="T556" s="182"/>
      <c r="U556" s="180"/>
    </row>
    <row r="557" spans="2:21" ht="20.149999999999999" customHeight="1">
      <c r="B557" s="125">
        <v>536</v>
      </c>
      <c r="C557" s="253"/>
      <c r="D557" s="253"/>
      <c r="E557" s="253"/>
      <c r="F557" s="253"/>
      <c r="G557" s="253"/>
      <c r="H557" s="253"/>
      <c r="I557" s="253"/>
      <c r="J557" s="156"/>
      <c r="K557" s="126"/>
      <c r="L557" s="126"/>
      <c r="M557" s="157" t="str">
        <f>IF(ISBLANK(C557),"",IF('LISTA DE INVENTARIO'!$Q$22:$Q6080='LISTA DE INVENTARIO'!$O$9,SUMIFS('LISTA DE INVENTARIO'!$K$22:$K6080,'LISTA DE INVENTARIO'!$C$22:$C6080,C557,'LISTA DE INVENTARIO'!$Q$22:$Q6080,'LISTA DE INVENTARIO'!$O$9)-SUMIFS($L$22:$L6352,$C$22:$C6352,C557),SUMIFS('LISTA DE INVENTARIO'!$K$22:$K6080,'LISTA DE INVENTARIO'!$C$22:$C6080,C557,'LISTA DE INVENTARIO'!$Q$22:$Q6080,'LISTA DE INVENTARIO'!$O$9)-SUMIFS($L$22:$L6352,$C$22:$C6352,C557)))</f>
        <v/>
      </c>
      <c r="N557" s="157" t="str">
        <f t="shared" si="19"/>
        <v/>
      </c>
      <c r="O557" s="163"/>
      <c r="P557" s="159" t="str">
        <f t="shared" si="20"/>
        <v/>
      </c>
      <c r="Q557" s="159" t="str">
        <f>IF(ISBLANK(C557),"",SUMIFS($P$22:$P6355,$C$22:$C6355,C557)-SUMIFS('LISTA DE INVENTARIO'!$N$22:$N6082,'LISTA DE INVENTARIO'!$C$22:$C6082,C557))</f>
        <v/>
      </c>
      <c r="R557" s="160"/>
      <c r="S557" s="162" t="str">
        <f ca="1"/>
        <v/>
      </c>
      <c r="T557" s="182"/>
      <c r="U557" s="180"/>
    </row>
    <row r="558" spans="2:21" ht="20.149999999999999" customHeight="1">
      <c r="B558" s="125">
        <v>537</v>
      </c>
      <c r="C558" s="253"/>
      <c r="D558" s="253"/>
      <c r="E558" s="253"/>
      <c r="F558" s="253"/>
      <c r="G558" s="253"/>
      <c r="H558" s="253"/>
      <c r="I558" s="253"/>
      <c r="J558" s="156"/>
      <c r="K558" s="126"/>
      <c r="L558" s="126"/>
      <c r="M558" s="157" t="str">
        <f>IF(ISBLANK(C558),"",IF('LISTA DE INVENTARIO'!$Q$22:$Q6081='LISTA DE INVENTARIO'!$O$9,SUMIFS('LISTA DE INVENTARIO'!$K$22:$K6081,'LISTA DE INVENTARIO'!$C$22:$C6081,C558,'LISTA DE INVENTARIO'!$Q$22:$Q6081,'LISTA DE INVENTARIO'!$O$9)-SUMIFS($L$22:$L6353,$C$22:$C6353,C558),SUMIFS('LISTA DE INVENTARIO'!$K$22:$K6081,'LISTA DE INVENTARIO'!$C$22:$C6081,C558,'LISTA DE INVENTARIO'!$Q$22:$Q6081,'LISTA DE INVENTARIO'!$O$9)-SUMIFS($L$22:$L6353,$C$22:$C6353,C558)))</f>
        <v/>
      </c>
      <c r="N558" s="157" t="str">
        <f t="shared" si="19"/>
        <v/>
      </c>
      <c r="O558" s="163"/>
      <c r="P558" s="159" t="str">
        <f t="shared" si="20"/>
        <v/>
      </c>
      <c r="Q558" s="159" t="str">
        <f>IF(ISBLANK(C558),"",SUMIFS($P$22:$P6356,$C$22:$C6356,C558)-SUMIFS('LISTA DE INVENTARIO'!$N$22:$N6083,'LISTA DE INVENTARIO'!$C$22:$C6083,C558))</f>
        <v/>
      </c>
      <c r="R558" s="160"/>
      <c r="S558" s="162" t="str">
        <f ca="1"/>
        <v/>
      </c>
      <c r="T558" s="182"/>
      <c r="U558" s="180"/>
    </row>
    <row r="559" spans="2:21" ht="20.149999999999999" customHeight="1">
      <c r="B559" s="125">
        <v>538</v>
      </c>
      <c r="C559" s="253"/>
      <c r="D559" s="253"/>
      <c r="E559" s="253"/>
      <c r="F559" s="253"/>
      <c r="G559" s="253"/>
      <c r="H559" s="253"/>
      <c r="I559" s="253"/>
      <c r="J559" s="156"/>
      <c r="K559" s="126"/>
      <c r="L559" s="126"/>
      <c r="M559" s="157" t="str">
        <f>IF(ISBLANK(C559),"",IF('LISTA DE INVENTARIO'!$Q$22:$Q6082='LISTA DE INVENTARIO'!$O$9,SUMIFS('LISTA DE INVENTARIO'!$K$22:$K6082,'LISTA DE INVENTARIO'!$C$22:$C6082,C559,'LISTA DE INVENTARIO'!$Q$22:$Q6082,'LISTA DE INVENTARIO'!$O$9)-SUMIFS($L$22:$L6354,$C$22:$C6354,C559),SUMIFS('LISTA DE INVENTARIO'!$K$22:$K6082,'LISTA DE INVENTARIO'!$C$22:$C6082,C559,'LISTA DE INVENTARIO'!$Q$22:$Q6082,'LISTA DE INVENTARIO'!$O$9)-SUMIFS($L$22:$L6354,$C$22:$C6354,C559)))</f>
        <v/>
      </c>
      <c r="N559" s="157" t="str">
        <f t="shared" si="19"/>
        <v/>
      </c>
      <c r="O559" s="163"/>
      <c r="P559" s="159" t="str">
        <f t="shared" si="20"/>
        <v/>
      </c>
      <c r="Q559" s="159" t="str">
        <f>IF(ISBLANK(C559),"",SUMIFS($P$22:$P6357,$C$22:$C6357,C559)-SUMIFS('LISTA DE INVENTARIO'!$N$22:$N6084,'LISTA DE INVENTARIO'!$C$22:$C6084,C559))</f>
        <v/>
      </c>
      <c r="R559" s="160"/>
      <c r="S559" s="162" t="str">
        <f ca="1"/>
        <v/>
      </c>
      <c r="T559" s="182"/>
      <c r="U559" s="180"/>
    </row>
    <row r="560" spans="2:21" ht="20.149999999999999" customHeight="1">
      <c r="B560" s="125">
        <v>539</v>
      </c>
      <c r="C560" s="253"/>
      <c r="D560" s="253"/>
      <c r="E560" s="253"/>
      <c r="F560" s="253"/>
      <c r="G560" s="253"/>
      <c r="H560" s="253"/>
      <c r="I560" s="253"/>
      <c r="J560" s="156"/>
      <c r="K560" s="126"/>
      <c r="L560" s="126"/>
      <c r="M560" s="157" t="str">
        <f>IF(ISBLANK(C560),"",IF('LISTA DE INVENTARIO'!$Q$22:$Q6083='LISTA DE INVENTARIO'!$O$9,SUMIFS('LISTA DE INVENTARIO'!$K$22:$K6083,'LISTA DE INVENTARIO'!$C$22:$C6083,C560,'LISTA DE INVENTARIO'!$Q$22:$Q6083,'LISTA DE INVENTARIO'!$O$9)-SUMIFS($L$22:$L6355,$C$22:$C6355,C560),SUMIFS('LISTA DE INVENTARIO'!$K$22:$K6083,'LISTA DE INVENTARIO'!$C$22:$C6083,C560,'LISTA DE INVENTARIO'!$Q$22:$Q6083,'LISTA DE INVENTARIO'!$O$9)-SUMIFS($L$22:$L6355,$C$22:$C6355,C560)))</f>
        <v/>
      </c>
      <c r="N560" s="157" t="str">
        <f t="shared" si="19"/>
        <v/>
      </c>
      <c r="O560" s="163"/>
      <c r="P560" s="159" t="str">
        <f t="shared" si="20"/>
        <v/>
      </c>
      <c r="Q560" s="159" t="str">
        <f>IF(ISBLANK(C560),"",SUMIFS($P$22:$P6358,$C$22:$C6358,C560)-SUMIFS('LISTA DE INVENTARIO'!$N$22:$N6085,'LISTA DE INVENTARIO'!$C$22:$C6085,C560))</f>
        <v/>
      </c>
      <c r="R560" s="160"/>
      <c r="S560" s="162" t="str">
        <f ca="1"/>
        <v/>
      </c>
      <c r="T560" s="182"/>
      <c r="U560" s="180"/>
    </row>
    <row r="561" spans="2:21" ht="20.149999999999999" customHeight="1">
      <c r="B561" s="125">
        <v>540</v>
      </c>
      <c r="C561" s="253"/>
      <c r="D561" s="253"/>
      <c r="E561" s="253"/>
      <c r="F561" s="253"/>
      <c r="G561" s="253"/>
      <c r="H561" s="253"/>
      <c r="I561" s="253"/>
      <c r="J561" s="156"/>
      <c r="K561" s="126"/>
      <c r="L561" s="126"/>
      <c r="M561" s="157" t="str">
        <f>IF(ISBLANK(C561),"",IF('LISTA DE INVENTARIO'!$Q$22:$Q6084='LISTA DE INVENTARIO'!$O$9,SUMIFS('LISTA DE INVENTARIO'!$K$22:$K6084,'LISTA DE INVENTARIO'!$C$22:$C6084,C561,'LISTA DE INVENTARIO'!$Q$22:$Q6084,'LISTA DE INVENTARIO'!$O$9)-SUMIFS($L$22:$L6356,$C$22:$C6356,C561),SUMIFS('LISTA DE INVENTARIO'!$K$22:$K6084,'LISTA DE INVENTARIO'!$C$22:$C6084,C561,'LISTA DE INVENTARIO'!$Q$22:$Q6084,'LISTA DE INVENTARIO'!$O$9)-SUMIFS($L$22:$L6356,$C$22:$C6356,C561)))</f>
        <v/>
      </c>
      <c r="N561" s="157" t="str">
        <f t="shared" si="19"/>
        <v/>
      </c>
      <c r="O561" s="163"/>
      <c r="P561" s="159" t="str">
        <f t="shared" si="20"/>
        <v/>
      </c>
      <c r="Q561" s="159" t="str">
        <f>IF(ISBLANK(C561),"",SUMIFS($P$22:$P6359,$C$22:$C6359,C561)-SUMIFS('LISTA DE INVENTARIO'!$N$22:$N6086,'LISTA DE INVENTARIO'!$C$22:$C6086,C561))</f>
        <v/>
      </c>
      <c r="R561" s="160"/>
      <c r="S561" s="162" t="str">
        <f ca="1"/>
        <v/>
      </c>
      <c r="T561" s="182"/>
      <c r="U561" s="180"/>
    </row>
    <row r="562" spans="2:21" ht="20.149999999999999" customHeight="1">
      <c r="B562" s="125">
        <v>541</v>
      </c>
      <c r="C562" s="253"/>
      <c r="D562" s="253"/>
      <c r="E562" s="253"/>
      <c r="F562" s="253"/>
      <c r="G562" s="253"/>
      <c r="H562" s="253"/>
      <c r="I562" s="253"/>
      <c r="J562" s="156"/>
      <c r="K562" s="126"/>
      <c r="L562" s="126"/>
      <c r="M562" s="157" t="str">
        <f>IF(ISBLANK(C562),"",IF('LISTA DE INVENTARIO'!$Q$22:$Q6085='LISTA DE INVENTARIO'!$O$9,SUMIFS('LISTA DE INVENTARIO'!$K$22:$K6085,'LISTA DE INVENTARIO'!$C$22:$C6085,C562,'LISTA DE INVENTARIO'!$Q$22:$Q6085,'LISTA DE INVENTARIO'!$O$9)-SUMIFS($L$22:$L6357,$C$22:$C6357,C562),SUMIFS('LISTA DE INVENTARIO'!$K$22:$K6085,'LISTA DE INVENTARIO'!$C$22:$C6085,C562,'LISTA DE INVENTARIO'!$Q$22:$Q6085,'LISTA DE INVENTARIO'!$O$9)-SUMIFS($L$22:$L6357,$C$22:$C6357,C562)))</f>
        <v/>
      </c>
      <c r="N562" s="157" t="str">
        <f t="shared" si="19"/>
        <v/>
      </c>
      <c r="O562" s="163"/>
      <c r="P562" s="159" t="str">
        <f t="shared" si="20"/>
        <v/>
      </c>
      <c r="Q562" s="159" t="str">
        <f>IF(ISBLANK(C562),"",SUMIFS($P$22:$P6360,$C$22:$C6360,C562)-SUMIFS('LISTA DE INVENTARIO'!$N$22:$N6087,'LISTA DE INVENTARIO'!$C$22:$C6087,C562))</f>
        <v/>
      </c>
      <c r="R562" s="160"/>
      <c r="S562" s="162" t="str">
        <f ca="1"/>
        <v/>
      </c>
      <c r="T562" s="182"/>
      <c r="U562" s="180"/>
    </row>
    <row r="563" spans="2:21" ht="20.149999999999999" customHeight="1">
      <c r="B563" s="125">
        <v>542</v>
      </c>
      <c r="C563" s="253"/>
      <c r="D563" s="253"/>
      <c r="E563" s="253"/>
      <c r="F563" s="253"/>
      <c r="G563" s="253"/>
      <c r="H563" s="253"/>
      <c r="I563" s="253"/>
      <c r="J563" s="156"/>
      <c r="K563" s="126"/>
      <c r="L563" s="126"/>
      <c r="M563" s="157" t="str">
        <f>IF(ISBLANK(C563),"",IF('LISTA DE INVENTARIO'!$Q$22:$Q6086='LISTA DE INVENTARIO'!$O$9,SUMIFS('LISTA DE INVENTARIO'!$K$22:$K6086,'LISTA DE INVENTARIO'!$C$22:$C6086,C563,'LISTA DE INVENTARIO'!$Q$22:$Q6086,'LISTA DE INVENTARIO'!$O$9)-SUMIFS($L$22:$L6358,$C$22:$C6358,C563),SUMIFS('LISTA DE INVENTARIO'!$K$22:$K6086,'LISTA DE INVENTARIO'!$C$22:$C6086,C563,'LISTA DE INVENTARIO'!$Q$22:$Q6086,'LISTA DE INVENTARIO'!$O$9)-SUMIFS($L$22:$L6358,$C$22:$C6358,C563)))</f>
        <v/>
      </c>
      <c r="N563" s="157" t="str">
        <f t="shared" si="19"/>
        <v/>
      </c>
      <c r="O563" s="163"/>
      <c r="P563" s="159" t="str">
        <f t="shared" si="20"/>
        <v/>
      </c>
      <c r="Q563" s="159" t="str">
        <f>IF(ISBLANK(C563),"",SUMIFS($P$22:$P6361,$C$22:$C6361,C563)-SUMIFS('LISTA DE INVENTARIO'!$N$22:$N6088,'LISTA DE INVENTARIO'!$C$22:$C6088,C563))</f>
        <v/>
      </c>
      <c r="R563" s="160"/>
      <c r="S563" s="162" t="str">
        <f ca="1"/>
        <v/>
      </c>
      <c r="T563" s="182"/>
      <c r="U563" s="180"/>
    </row>
    <row r="564" spans="2:21" ht="20.149999999999999" customHeight="1">
      <c r="B564" s="125">
        <v>543</v>
      </c>
      <c r="C564" s="253"/>
      <c r="D564" s="253"/>
      <c r="E564" s="253"/>
      <c r="F564" s="253"/>
      <c r="G564" s="253"/>
      <c r="H564" s="253"/>
      <c r="I564" s="253"/>
      <c r="J564" s="156"/>
      <c r="K564" s="126"/>
      <c r="L564" s="126"/>
      <c r="M564" s="157" t="str">
        <f>IF(ISBLANK(C564),"",IF('LISTA DE INVENTARIO'!$Q$22:$Q6087='LISTA DE INVENTARIO'!$O$9,SUMIFS('LISTA DE INVENTARIO'!$K$22:$K6087,'LISTA DE INVENTARIO'!$C$22:$C6087,C564,'LISTA DE INVENTARIO'!$Q$22:$Q6087,'LISTA DE INVENTARIO'!$O$9)-SUMIFS($L$22:$L6359,$C$22:$C6359,C564),SUMIFS('LISTA DE INVENTARIO'!$K$22:$K6087,'LISTA DE INVENTARIO'!$C$22:$C6087,C564,'LISTA DE INVENTARIO'!$Q$22:$Q6087,'LISTA DE INVENTARIO'!$O$9)-SUMIFS($L$22:$L6359,$C$22:$C6359,C564)))</f>
        <v/>
      </c>
      <c r="N564" s="157" t="str">
        <f t="shared" si="19"/>
        <v/>
      </c>
      <c r="O564" s="163"/>
      <c r="P564" s="159" t="str">
        <f t="shared" si="20"/>
        <v/>
      </c>
      <c r="Q564" s="159" t="str">
        <f>IF(ISBLANK(C564),"",SUMIFS($P$22:$P6362,$C$22:$C6362,C564)-SUMIFS('LISTA DE INVENTARIO'!$N$22:$N6089,'LISTA DE INVENTARIO'!$C$22:$C6089,C564))</f>
        <v/>
      </c>
      <c r="R564" s="160"/>
      <c r="S564" s="162" t="str">
        <f ca="1"/>
        <v/>
      </c>
      <c r="T564" s="182"/>
      <c r="U564" s="180"/>
    </row>
    <row r="565" spans="2:21" ht="20.149999999999999" customHeight="1">
      <c r="B565" s="125">
        <v>544</v>
      </c>
      <c r="C565" s="253"/>
      <c r="D565" s="253"/>
      <c r="E565" s="253"/>
      <c r="F565" s="253"/>
      <c r="G565" s="253"/>
      <c r="H565" s="253"/>
      <c r="I565" s="253"/>
      <c r="J565" s="156"/>
      <c r="K565" s="126"/>
      <c r="L565" s="126"/>
      <c r="M565" s="157" t="str">
        <f>IF(ISBLANK(C565),"",IF('LISTA DE INVENTARIO'!$Q$22:$Q6088='LISTA DE INVENTARIO'!$O$9,SUMIFS('LISTA DE INVENTARIO'!$K$22:$K6088,'LISTA DE INVENTARIO'!$C$22:$C6088,C565,'LISTA DE INVENTARIO'!$Q$22:$Q6088,'LISTA DE INVENTARIO'!$O$9)-SUMIFS($L$22:$L6360,$C$22:$C6360,C565),SUMIFS('LISTA DE INVENTARIO'!$K$22:$K6088,'LISTA DE INVENTARIO'!$C$22:$C6088,C565,'LISTA DE INVENTARIO'!$Q$22:$Q6088,'LISTA DE INVENTARIO'!$O$9)-SUMIFS($L$22:$L6360,$C$22:$C6360,C565)))</f>
        <v/>
      </c>
      <c r="N565" s="157" t="str">
        <f t="shared" si="19"/>
        <v/>
      </c>
      <c r="O565" s="163"/>
      <c r="P565" s="159" t="str">
        <f t="shared" si="20"/>
        <v/>
      </c>
      <c r="Q565" s="159" t="str">
        <f>IF(ISBLANK(C565),"",SUMIFS($P$22:$P6363,$C$22:$C6363,C565)-SUMIFS('LISTA DE INVENTARIO'!$N$22:$N6090,'LISTA DE INVENTARIO'!$C$22:$C6090,C565))</f>
        <v/>
      </c>
      <c r="R565" s="160"/>
      <c r="S565" s="162" t="str">
        <f ca="1"/>
        <v/>
      </c>
      <c r="T565" s="182"/>
      <c r="U565" s="180"/>
    </row>
    <row r="566" spans="2:21" ht="20.149999999999999" customHeight="1">
      <c r="B566" s="125">
        <v>545</v>
      </c>
      <c r="C566" s="253"/>
      <c r="D566" s="253"/>
      <c r="E566" s="253"/>
      <c r="F566" s="253"/>
      <c r="G566" s="253"/>
      <c r="H566" s="253"/>
      <c r="I566" s="253"/>
      <c r="J566" s="156"/>
      <c r="K566" s="126"/>
      <c r="L566" s="126"/>
      <c r="M566" s="157" t="str">
        <f>IF(ISBLANK(C566),"",IF('LISTA DE INVENTARIO'!$Q$22:$Q6089='LISTA DE INVENTARIO'!$O$9,SUMIFS('LISTA DE INVENTARIO'!$K$22:$K6089,'LISTA DE INVENTARIO'!$C$22:$C6089,C566,'LISTA DE INVENTARIO'!$Q$22:$Q6089,'LISTA DE INVENTARIO'!$O$9)-SUMIFS($L$22:$L6361,$C$22:$C6361,C566),SUMIFS('LISTA DE INVENTARIO'!$K$22:$K6089,'LISTA DE INVENTARIO'!$C$22:$C6089,C566,'LISTA DE INVENTARIO'!$Q$22:$Q6089,'LISTA DE INVENTARIO'!$O$9)-SUMIFS($L$22:$L6361,$C$22:$C6361,C566)))</f>
        <v/>
      </c>
      <c r="N566" s="157" t="str">
        <f t="shared" si="19"/>
        <v/>
      </c>
      <c r="O566" s="163"/>
      <c r="P566" s="159" t="str">
        <f t="shared" si="20"/>
        <v/>
      </c>
      <c r="Q566" s="159" t="str">
        <f>IF(ISBLANK(C566),"",SUMIFS($P$22:$P6364,$C$22:$C6364,C566)-SUMIFS('LISTA DE INVENTARIO'!$N$22:$N6091,'LISTA DE INVENTARIO'!$C$22:$C6091,C566))</f>
        <v/>
      </c>
      <c r="R566" s="160"/>
      <c r="S566" s="162" t="str">
        <f ca="1"/>
        <v/>
      </c>
      <c r="T566" s="182"/>
      <c r="U566" s="180"/>
    </row>
    <row r="567" spans="2:21" ht="20.149999999999999" customHeight="1">
      <c r="B567" s="125">
        <v>546</v>
      </c>
      <c r="C567" s="253"/>
      <c r="D567" s="253"/>
      <c r="E567" s="253"/>
      <c r="F567" s="253"/>
      <c r="G567" s="253"/>
      <c r="H567" s="253"/>
      <c r="I567" s="253"/>
      <c r="J567" s="156"/>
      <c r="K567" s="126"/>
      <c r="L567" s="126"/>
      <c r="M567" s="157" t="str">
        <f>IF(ISBLANK(C567),"",IF('LISTA DE INVENTARIO'!$Q$22:$Q6090='LISTA DE INVENTARIO'!$O$9,SUMIFS('LISTA DE INVENTARIO'!$K$22:$K6090,'LISTA DE INVENTARIO'!$C$22:$C6090,C567,'LISTA DE INVENTARIO'!$Q$22:$Q6090,'LISTA DE INVENTARIO'!$O$9)-SUMIFS($L$22:$L6362,$C$22:$C6362,C567),SUMIFS('LISTA DE INVENTARIO'!$K$22:$K6090,'LISTA DE INVENTARIO'!$C$22:$C6090,C567,'LISTA DE INVENTARIO'!$Q$22:$Q6090,'LISTA DE INVENTARIO'!$O$9)-SUMIFS($L$22:$L6362,$C$22:$C6362,C567)))</f>
        <v/>
      </c>
      <c r="N567" s="157" t="str">
        <f t="shared" si="19"/>
        <v/>
      </c>
      <c r="O567" s="163"/>
      <c r="P567" s="159" t="str">
        <f t="shared" si="20"/>
        <v/>
      </c>
      <c r="Q567" s="159" t="str">
        <f>IF(ISBLANK(C567),"",SUMIFS($P$22:$P6365,$C$22:$C6365,C567)-SUMIFS('LISTA DE INVENTARIO'!$N$22:$N6092,'LISTA DE INVENTARIO'!$C$22:$C6092,C567))</f>
        <v/>
      </c>
      <c r="R567" s="160"/>
      <c r="S567" s="162" t="str">
        <f ca="1"/>
        <v/>
      </c>
      <c r="T567" s="182"/>
      <c r="U567" s="180"/>
    </row>
    <row r="568" spans="2:21" ht="20.149999999999999" customHeight="1">
      <c r="B568" s="125">
        <v>547</v>
      </c>
      <c r="C568" s="253"/>
      <c r="D568" s="253"/>
      <c r="E568" s="253"/>
      <c r="F568" s="253"/>
      <c r="G568" s="253"/>
      <c r="H568" s="253"/>
      <c r="I568" s="253"/>
      <c r="J568" s="156"/>
      <c r="K568" s="126"/>
      <c r="L568" s="126"/>
      <c r="M568" s="157" t="str">
        <f>IF(ISBLANK(C568),"",IF('LISTA DE INVENTARIO'!$Q$22:$Q6091='LISTA DE INVENTARIO'!$O$9,SUMIFS('LISTA DE INVENTARIO'!$K$22:$K6091,'LISTA DE INVENTARIO'!$C$22:$C6091,C568,'LISTA DE INVENTARIO'!$Q$22:$Q6091,'LISTA DE INVENTARIO'!$O$9)-SUMIFS($L$22:$L6363,$C$22:$C6363,C568),SUMIFS('LISTA DE INVENTARIO'!$K$22:$K6091,'LISTA DE INVENTARIO'!$C$22:$C6091,C568,'LISTA DE INVENTARIO'!$Q$22:$Q6091,'LISTA DE INVENTARIO'!$O$9)-SUMIFS($L$22:$L6363,$C$22:$C6363,C568)))</f>
        <v/>
      </c>
      <c r="N568" s="157" t="str">
        <f t="shared" si="19"/>
        <v/>
      </c>
      <c r="O568" s="163"/>
      <c r="P568" s="159" t="str">
        <f t="shared" si="20"/>
        <v/>
      </c>
      <c r="Q568" s="159" t="str">
        <f>IF(ISBLANK(C568),"",SUMIFS($P$22:$P6366,$C$22:$C6366,C568)-SUMIFS('LISTA DE INVENTARIO'!$N$22:$N6093,'LISTA DE INVENTARIO'!$C$22:$C6093,C568))</f>
        <v/>
      </c>
      <c r="R568" s="160"/>
      <c r="S568" s="162" t="str">
        <f ca="1"/>
        <v/>
      </c>
      <c r="T568" s="182"/>
      <c r="U568" s="180"/>
    </row>
    <row r="569" spans="2:21" ht="20.149999999999999" customHeight="1">
      <c r="B569" s="125">
        <v>548</v>
      </c>
      <c r="C569" s="253"/>
      <c r="D569" s="253"/>
      <c r="E569" s="253"/>
      <c r="F569" s="253"/>
      <c r="G569" s="253"/>
      <c r="H569" s="253"/>
      <c r="I569" s="253"/>
      <c r="J569" s="156"/>
      <c r="K569" s="126"/>
      <c r="L569" s="126"/>
      <c r="M569" s="157" t="str">
        <f>IF(ISBLANK(C569),"",IF('LISTA DE INVENTARIO'!$Q$22:$Q6092='LISTA DE INVENTARIO'!$O$9,SUMIFS('LISTA DE INVENTARIO'!$K$22:$K6092,'LISTA DE INVENTARIO'!$C$22:$C6092,C569,'LISTA DE INVENTARIO'!$Q$22:$Q6092,'LISTA DE INVENTARIO'!$O$9)-SUMIFS($L$22:$L6364,$C$22:$C6364,C569),SUMIFS('LISTA DE INVENTARIO'!$K$22:$K6092,'LISTA DE INVENTARIO'!$C$22:$C6092,C569,'LISTA DE INVENTARIO'!$Q$22:$Q6092,'LISTA DE INVENTARIO'!$O$9)-SUMIFS($L$22:$L6364,$C$22:$C6364,C569)))</f>
        <v/>
      </c>
      <c r="N569" s="157" t="str">
        <f t="shared" si="19"/>
        <v/>
      </c>
      <c r="O569" s="163"/>
      <c r="P569" s="159" t="str">
        <f t="shared" si="20"/>
        <v/>
      </c>
      <c r="Q569" s="159" t="str">
        <f>IF(ISBLANK(C569),"",SUMIFS($P$22:$P6367,$C$22:$C6367,C569)-SUMIFS('LISTA DE INVENTARIO'!$N$22:$N6094,'LISTA DE INVENTARIO'!$C$22:$C6094,C569))</f>
        <v/>
      </c>
      <c r="R569" s="160"/>
      <c r="S569" s="162" t="str">
        <f ca="1"/>
        <v/>
      </c>
      <c r="T569" s="182"/>
      <c r="U569" s="180"/>
    </row>
    <row r="570" spans="2:21" ht="20.149999999999999" customHeight="1">
      <c r="B570" s="125">
        <v>549</v>
      </c>
      <c r="C570" s="253"/>
      <c r="D570" s="253"/>
      <c r="E570" s="253"/>
      <c r="F570" s="253"/>
      <c r="G570" s="253"/>
      <c r="H570" s="253"/>
      <c r="I570" s="253"/>
      <c r="J570" s="156"/>
      <c r="K570" s="126"/>
      <c r="L570" s="126"/>
      <c r="M570" s="157" t="str">
        <f>IF(ISBLANK(C570),"",IF('LISTA DE INVENTARIO'!$Q$22:$Q6093='LISTA DE INVENTARIO'!$O$9,SUMIFS('LISTA DE INVENTARIO'!$K$22:$K6093,'LISTA DE INVENTARIO'!$C$22:$C6093,C570,'LISTA DE INVENTARIO'!$Q$22:$Q6093,'LISTA DE INVENTARIO'!$O$9)-SUMIFS($L$22:$L6365,$C$22:$C6365,C570),SUMIFS('LISTA DE INVENTARIO'!$K$22:$K6093,'LISTA DE INVENTARIO'!$C$22:$C6093,C570,'LISTA DE INVENTARIO'!$Q$22:$Q6093,'LISTA DE INVENTARIO'!$O$9)-SUMIFS($L$22:$L6365,$C$22:$C6365,C570)))</f>
        <v/>
      </c>
      <c r="N570" s="157" t="str">
        <f t="shared" si="19"/>
        <v/>
      </c>
      <c r="O570" s="163"/>
      <c r="P570" s="159" t="str">
        <f t="shared" si="20"/>
        <v/>
      </c>
      <c r="Q570" s="159" t="str">
        <f>IF(ISBLANK(C570),"",SUMIFS($P$22:$P6368,$C$22:$C6368,C570)-SUMIFS('LISTA DE INVENTARIO'!$N$22:$N6095,'LISTA DE INVENTARIO'!$C$22:$C6095,C570))</f>
        <v/>
      </c>
      <c r="R570" s="160"/>
      <c r="S570" s="162" t="str">
        <f ca="1"/>
        <v/>
      </c>
      <c r="T570" s="182"/>
      <c r="U570" s="180"/>
    </row>
    <row r="571" spans="2:21" ht="20.149999999999999" customHeight="1">
      <c r="B571" s="125">
        <v>550</v>
      </c>
      <c r="C571" s="253"/>
      <c r="D571" s="253"/>
      <c r="E571" s="253"/>
      <c r="F571" s="253"/>
      <c r="G571" s="253"/>
      <c r="H571" s="253"/>
      <c r="I571" s="253"/>
      <c r="J571" s="156"/>
      <c r="K571" s="126"/>
      <c r="L571" s="126"/>
      <c r="M571" s="157" t="str">
        <f>IF(ISBLANK(C571),"",IF('LISTA DE INVENTARIO'!$Q$22:$Q6094='LISTA DE INVENTARIO'!$O$9,SUMIFS('LISTA DE INVENTARIO'!$K$22:$K6094,'LISTA DE INVENTARIO'!$C$22:$C6094,C571,'LISTA DE INVENTARIO'!$Q$22:$Q6094,'LISTA DE INVENTARIO'!$O$9)-SUMIFS($L$22:$L6366,$C$22:$C6366,C571),SUMIFS('LISTA DE INVENTARIO'!$K$22:$K6094,'LISTA DE INVENTARIO'!$C$22:$C6094,C571,'LISTA DE INVENTARIO'!$Q$22:$Q6094,'LISTA DE INVENTARIO'!$O$9)-SUMIFS($L$22:$L6366,$C$22:$C6366,C571)))</f>
        <v/>
      </c>
      <c r="N571" s="157" t="str">
        <f t="shared" si="19"/>
        <v/>
      </c>
      <c r="O571" s="163"/>
      <c r="P571" s="159" t="str">
        <f t="shared" si="20"/>
        <v/>
      </c>
      <c r="Q571" s="159" t="str">
        <f>IF(ISBLANK(C571),"",SUMIFS($P$22:$P6369,$C$22:$C6369,C571)-SUMIFS('LISTA DE INVENTARIO'!$N$22:$N6096,'LISTA DE INVENTARIO'!$C$22:$C6096,C571))</f>
        <v/>
      </c>
      <c r="R571" s="160"/>
      <c r="S571" s="162" t="str">
        <f ca="1"/>
        <v/>
      </c>
      <c r="T571" s="182"/>
      <c r="U571" s="180"/>
    </row>
    <row r="572" spans="2:21" ht="20.149999999999999" customHeight="1">
      <c r="B572" s="125">
        <v>551</v>
      </c>
      <c r="C572" s="253"/>
      <c r="D572" s="253"/>
      <c r="E572" s="253"/>
      <c r="F572" s="253"/>
      <c r="G572" s="253"/>
      <c r="H572" s="253"/>
      <c r="I572" s="253"/>
      <c r="J572" s="156"/>
      <c r="K572" s="126"/>
      <c r="L572" s="126"/>
      <c r="M572" s="157" t="str">
        <f>IF(ISBLANK(C572),"",IF('LISTA DE INVENTARIO'!$Q$22:$Q6095='LISTA DE INVENTARIO'!$O$9,SUMIFS('LISTA DE INVENTARIO'!$K$22:$K6095,'LISTA DE INVENTARIO'!$C$22:$C6095,C572,'LISTA DE INVENTARIO'!$Q$22:$Q6095,'LISTA DE INVENTARIO'!$O$9)-SUMIFS($L$22:$L6367,$C$22:$C6367,C572),SUMIFS('LISTA DE INVENTARIO'!$K$22:$K6095,'LISTA DE INVENTARIO'!$C$22:$C6095,C572,'LISTA DE INVENTARIO'!$Q$22:$Q6095,'LISTA DE INVENTARIO'!$O$9)-SUMIFS($L$22:$L6367,$C$22:$C6367,C572)))</f>
        <v/>
      </c>
      <c r="N572" s="157" t="str">
        <f t="shared" si="19"/>
        <v/>
      </c>
      <c r="O572" s="163"/>
      <c r="P572" s="159" t="str">
        <f t="shared" si="20"/>
        <v/>
      </c>
      <c r="Q572" s="159" t="str">
        <f>IF(ISBLANK(C572),"",SUMIFS($P$22:$P6370,$C$22:$C6370,C572)-SUMIFS('LISTA DE INVENTARIO'!$N$22:$N6097,'LISTA DE INVENTARIO'!$C$22:$C6097,C572))</f>
        <v/>
      </c>
      <c r="R572" s="160"/>
      <c r="S572" s="162" t="str">
        <f ca="1"/>
        <v/>
      </c>
      <c r="T572" s="182"/>
      <c r="U572" s="180"/>
    </row>
    <row r="573" spans="2:21" ht="20.149999999999999" customHeight="1">
      <c r="B573" s="125">
        <v>552</v>
      </c>
      <c r="C573" s="253"/>
      <c r="D573" s="253"/>
      <c r="E573" s="253"/>
      <c r="F573" s="253"/>
      <c r="G573" s="253"/>
      <c r="H573" s="253"/>
      <c r="I573" s="253"/>
      <c r="J573" s="156"/>
      <c r="K573" s="126"/>
      <c r="L573" s="126"/>
      <c r="M573" s="157" t="str">
        <f>IF(ISBLANK(C573),"",IF('LISTA DE INVENTARIO'!$Q$22:$Q6096='LISTA DE INVENTARIO'!$O$9,SUMIFS('LISTA DE INVENTARIO'!$K$22:$K6096,'LISTA DE INVENTARIO'!$C$22:$C6096,C573,'LISTA DE INVENTARIO'!$Q$22:$Q6096,'LISTA DE INVENTARIO'!$O$9)-SUMIFS($L$22:$L6368,$C$22:$C6368,C573),SUMIFS('LISTA DE INVENTARIO'!$K$22:$K6096,'LISTA DE INVENTARIO'!$C$22:$C6096,C573,'LISTA DE INVENTARIO'!$Q$22:$Q6096,'LISTA DE INVENTARIO'!$O$9)-SUMIFS($L$22:$L6368,$C$22:$C6368,C573)))</f>
        <v/>
      </c>
      <c r="N573" s="157" t="str">
        <f t="shared" si="19"/>
        <v/>
      </c>
      <c r="O573" s="163"/>
      <c r="P573" s="159" t="str">
        <f t="shared" si="20"/>
        <v/>
      </c>
      <c r="Q573" s="159" t="str">
        <f>IF(ISBLANK(C573),"",SUMIFS($P$22:$P6371,$C$22:$C6371,C573)-SUMIFS('LISTA DE INVENTARIO'!$N$22:$N6098,'LISTA DE INVENTARIO'!$C$22:$C6098,C573))</f>
        <v/>
      </c>
      <c r="R573" s="160"/>
      <c r="S573" s="162" t="str">
        <f ca="1"/>
        <v/>
      </c>
      <c r="T573" s="182"/>
      <c r="U573" s="180"/>
    </row>
    <row r="574" spans="2:21" ht="20.149999999999999" customHeight="1">
      <c r="B574" s="125">
        <v>553</v>
      </c>
      <c r="C574" s="253"/>
      <c r="D574" s="253"/>
      <c r="E574" s="253"/>
      <c r="F574" s="253"/>
      <c r="G574" s="253"/>
      <c r="H574" s="253"/>
      <c r="I574" s="253"/>
      <c r="J574" s="156"/>
      <c r="K574" s="126"/>
      <c r="L574" s="126"/>
      <c r="M574" s="157" t="str">
        <f>IF(ISBLANK(C574),"",IF('LISTA DE INVENTARIO'!$Q$22:$Q6097='LISTA DE INVENTARIO'!$O$9,SUMIFS('LISTA DE INVENTARIO'!$K$22:$K6097,'LISTA DE INVENTARIO'!$C$22:$C6097,C574,'LISTA DE INVENTARIO'!$Q$22:$Q6097,'LISTA DE INVENTARIO'!$O$9)-SUMIFS($L$22:$L6369,$C$22:$C6369,C574),SUMIFS('LISTA DE INVENTARIO'!$K$22:$K6097,'LISTA DE INVENTARIO'!$C$22:$C6097,C574,'LISTA DE INVENTARIO'!$Q$22:$Q6097,'LISTA DE INVENTARIO'!$O$9)-SUMIFS($L$22:$L6369,$C$22:$C6369,C574)))</f>
        <v/>
      </c>
      <c r="N574" s="157" t="str">
        <f t="shared" si="19"/>
        <v/>
      </c>
      <c r="O574" s="163"/>
      <c r="P574" s="159" t="str">
        <f t="shared" si="20"/>
        <v/>
      </c>
      <c r="Q574" s="159" t="str">
        <f>IF(ISBLANK(C574),"",SUMIFS($P$22:$P6372,$C$22:$C6372,C574)-SUMIFS('LISTA DE INVENTARIO'!$N$22:$N6099,'LISTA DE INVENTARIO'!$C$22:$C6099,C574))</f>
        <v/>
      </c>
      <c r="R574" s="160"/>
      <c r="S574" s="162" t="str">
        <f ca="1"/>
        <v/>
      </c>
      <c r="T574" s="182"/>
      <c r="U574" s="180"/>
    </row>
    <row r="575" spans="2:21" ht="20.149999999999999" customHeight="1">
      <c r="B575" s="125">
        <v>554</v>
      </c>
      <c r="C575" s="253"/>
      <c r="D575" s="253"/>
      <c r="E575" s="253"/>
      <c r="F575" s="253"/>
      <c r="G575" s="253"/>
      <c r="H575" s="253"/>
      <c r="I575" s="253"/>
      <c r="J575" s="156"/>
      <c r="K575" s="126"/>
      <c r="L575" s="126"/>
      <c r="M575" s="157" t="str">
        <f>IF(ISBLANK(C575),"",IF('LISTA DE INVENTARIO'!$Q$22:$Q6098='LISTA DE INVENTARIO'!$O$9,SUMIFS('LISTA DE INVENTARIO'!$K$22:$K6098,'LISTA DE INVENTARIO'!$C$22:$C6098,C575,'LISTA DE INVENTARIO'!$Q$22:$Q6098,'LISTA DE INVENTARIO'!$O$9)-SUMIFS($L$22:$L6370,$C$22:$C6370,C575),SUMIFS('LISTA DE INVENTARIO'!$K$22:$K6098,'LISTA DE INVENTARIO'!$C$22:$C6098,C575,'LISTA DE INVENTARIO'!$Q$22:$Q6098,'LISTA DE INVENTARIO'!$O$9)-SUMIFS($L$22:$L6370,$C$22:$C6370,C575)))</f>
        <v/>
      </c>
      <c r="N575" s="157" t="str">
        <f t="shared" si="19"/>
        <v/>
      </c>
      <c r="O575" s="163"/>
      <c r="P575" s="159" t="str">
        <f t="shared" si="20"/>
        <v/>
      </c>
      <c r="Q575" s="159" t="str">
        <f>IF(ISBLANK(C575),"",SUMIFS($P$22:$P6373,$C$22:$C6373,C575)-SUMIFS('LISTA DE INVENTARIO'!$N$22:$N6100,'LISTA DE INVENTARIO'!$C$22:$C6100,C575))</f>
        <v/>
      </c>
      <c r="R575" s="160"/>
      <c r="S575" s="162" t="str">
        <f ca="1"/>
        <v/>
      </c>
      <c r="T575" s="182"/>
      <c r="U575" s="180"/>
    </row>
    <row r="576" spans="2:21" ht="20.149999999999999" customHeight="1">
      <c r="B576" s="125">
        <v>555</v>
      </c>
      <c r="C576" s="253"/>
      <c r="D576" s="253"/>
      <c r="E576" s="253"/>
      <c r="F576" s="253"/>
      <c r="G576" s="253"/>
      <c r="H576" s="253"/>
      <c r="I576" s="253"/>
      <c r="J576" s="156"/>
      <c r="K576" s="126"/>
      <c r="L576" s="126"/>
      <c r="M576" s="157" t="str">
        <f>IF(ISBLANK(C576),"",IF('LISTA DE INVENTARIO'!$Q$22:$Q6099='LISTA DE INVENTARIO'!$O$9,SUMIFS('LISTA DE INVENTARIO'!$K$22:$K6099,'LISTA DE INVENTARIO'!$C$22:$C6099,C576,'LISTA DE INVENTARIO'!$Q$22:$Q6099,'LISTA DE INVENTARIO'!$O$9)-SUMIFS($L$22:$L6371,$C$22:$C6371,C576),SUMIFS('LISTA DE INVENTARIO'!$K$22:$K6099,'LISTA DE INVENTARIO'!$C$22:$C6099,C576,'LISTA DE INVENTARIO'!$Q$22:$Q6099,'LISTA DE INVENTARIO'!$O$9)-SUMIFS($L$22:$L6371,$C$22:$C6371,C576)))</f>
        <v/>
      </c>
      <c r="N576" s="157" t="str">
        <f t="shared" si="19"/>
        <v/>
      </c>
      <c r="O576" s="163"/>
      <c r="P576" s="159" t="str">
        <f t="shared" si="20"/>
        <v/>
      </c>
      <c r="Q576" s="159" t="str">
        <f>IF(ISBLANK(C576),"",SUMIFS($P$22:$P6374,$C$22:$C6374,C576)-SUMIFS('LISTA DE INVENTARIO'!$N$22:$N6101,'LISTA DE INVENTARIO'!$C$22:$C6101,C576))</f>
        <v/>
      </c>
      <c r="R576" s="160"/>
      <c r="S576" s="162" t="str">
        <f ca="1"/>
        <v/>
      </c>
      <c r="T576" s="182"/>
      <c r="U576" s="180"/>
    </row>
    <row r="577" spans="2:21" ht="20.149999999999999" customHeight="1">
      <c r="B577" s="125">
        <v>556</v>
      </c>
      <c r="C577" s="253"/>
      <c r="D577" s="253"/>
      <c r="E577" s="253"/>
      <c r="F577" s="253"/>
      <c r="G577" s="253"/>
      <c r="H577" s="253"/>
      <c r="I577" s="253"/>
      <c r="J577" s="156"/>
      <c r="K577" s="126"/>
      <c r="L577" s="126"/>
      <c r="M577" s="157" t="str">
        <f>IF(ISBLANK(C577),"",IF('LISTA DE INVENTARIO'!$Q$22:$Q6100='LISTA DE INVENTARIO'!$O$9,SUMIFS('LISTA DE INVENTARIO'!$K$22:$K6100,'LISTA DE INVENTARIO'!$C$22:$C6100,C577,'LISTA DE INVENTARIO'!$Q$22:$Q6100,'LISTA DE INVENTARIO'!$O$9)-SUMIFS($L$22:$L6372,$C$22:$C6372,C577),SUMIFS('LISTA DE INVENTARIO'!$K$22:$K6100,'LISTA DE INVENTARIO'!$C$22:$C6100,C577,'LISTA DE INVENTARIO'!$Q$22:$Q6100,'LISTA DE INVENTARIO'!$O$9)-SUMIFS($L$22:$L6372,$C$22:$C6372,C577)))</f>
        <v/>
      </c>
      <c r="N577" s="157" t="str">
        <f t="shared" si="19"/>
        <v/>
      </c>
      <c r="O577" s="163"/>
      <c r="P577" s="159" t="str">
        <f t="shared" si="20"/>
        <v/>
      </c>
      <c r="Q577" s="159" t="str">
        <f>IF(ISBLANK(C577),"",SUMIFS($P$22:$P6375,$C$22:$C6375,C577)-SUMIFS('LISTA DE INVENTARIO'!$N$22:$N6102,'LISTA DE INVENTARIO'!$C$22:$C6102,C577))</f>
        <v/>
      </c>
      <c r="R577" s="160"/>
      <c r="S577" s="162" t="str">
        <f ca="1"/>
        <v/>
      </c>
      <c r="T577" s="182"/>
      <c r="U577" s="180"/>
    </row>
    <row r="578" spans="2:21" ht="20.149999999999999" customHeight="1">
      <c r="B578" s="125">
        <v>557</v>
      </c>
      <c r="C578" s="253"/>
      <c r="D578" s="253"/>
      <c r="E578" s="253"/>
      <c r="F578" s="253"/>
      <c r="G578" s="253"/>
      <c r="H578" s="253"/>
      <c r="I578" s="253"/>
      <c r="J578" s="156"/>
      <c r="K578" s="126"/>
      <c r="L578" s="126"/>
      <c r="M578" s="157" t="str">
        <f>IF(ISBLANK(C578),"",IF('LISTA DE INVENTARIO'!$Q$22:$Q6101='LISTA DE INVENTARIO'!$O$9,SUMIFS('LISTA DE INVENTARIO'!$K$22:$K6101,'LISTA DE INVENTARIO'!$C$22:$C6101,C578,'LISTA DE INVENTARIO'!$Q$22:$Q6101,'LISTA DE INVENTARIO'!$O$9)-SUMIFS($L$22:$L6373,$C$22:$C6373,C578),SUMIFS('LISTA DE INVENTARIO'!$K$22:$K6101,'LISTA DE INVENTARIO'!$C$22:$C6101,C578,'LISTA DE INVENTARIO'!$Q$22:$Q6101,'LISTA DE INVENTARIO'!$O$9)-SUMIFS($L$22:$L6373,$C$22:$C6373,C578)))</f>
        <v/>
      </c>
      <c r="N578" s="157" t="str">
        <f t="shared" si="19"/>
        <v/>
      </c>
      <c r="O578" s="163"/>
      <c r="P578" s="159" t="str">
        <f t="shared" si="20"/>
        <v/>
      </c>
      <c r="Q578" s="159" t="str">
        <f>IF(ISBLANK(C578),"",SUMIFS($P$22:$P6376,$C$22:$C6376,C578)-SUMIFS('LISTA DE INVENTARIO'!$N$22:$N6103,'LISTA DE INVENTARIO'!$C$22:$C6103,C578))</f>
        <v/>
      </c>
      <c r="R578" s="160"/>
      <c r="S578" s="162" t="str">
        <f ca="1"/>
        <v/>
      </c>
      <c r="T578" s="182"/>
      <c r="U578" s="180"/>
    </row>
    <row r="579" spans="2:21" ht="20.149999999999999" customHeight="1">
      <c r="B579" s="125">
        <v>558</v>
      </c>
      <c r="C579" s="253"/>
      <c r="D579" s="253"/>
      <c r="E579" s="253"/>
      <c r="F579" s="253"/>
      <c r="G579" s="253"/>
      <c r="H579" s="253"/>
      <c r="I579" s="253"/>
      <c r="J579" s="156"/>
      <c r="K579" s="126"/>
      <c r="L579" s="126"/>
      <c r="M579" s="157" t="str">
        <f>IF(ISBLANK(C579),"",IF('LISTA DE INVENTARIO'!$Q$22:$Q6102='LISTA DE INVENTARIO'!$O$9,SUMIFS('LISTA DE INVENTARIO'!$K$22:$K6102,'LISTA DE INVENTARIO'!$C$22:$C6102,C579,'LISTA DE INVENTARIO'!$Q$22:$Q6102,'LISTA DE INVENTARIO'!$O$9)-SUMIFS($L$22:$L6374,$C$22:$C6374,C579),SUMIFS('LISTA DE INVENTARIO'!$K$22:$K6102,'LISTA DE INVENTARIO'!$C$22:$C6102,C579,'LISTA DE INVENTARIO'!$Q$22:$Q6102,'LISTA DE INVENTARIO'!$O$9)-SUMIFS($L$22:$L6374,$C$22:$C6374,C579)))</f>
        <v/>
      </c>
      <c r="N579" s="157" t="str">
        <f t="shared" si="19"/>
        <v/>
      </c>
      <c r="O579" s="163"/>
      <c r="P579" s="159" t="str">
        <f t="shared" si="20"/>
        <v/>
      </c>
      <c r="Q579" s="159" t="str">
        <f>IF(ISBLANK(C579),"",SUMIFS($P$22:$P6377,$C$22:$C6377,C579)-SUMIFS('LISTA DE INVENTARIO'!$N$22:$N6104,'LISTA DE INVENTARIO'!$C$22:$C6104,C579))</f>
        <v/>
      </c>
      <c r="R579" s="160"/>
      <c r="S579" s="162" t="str">
        <f ca="1"/>
        <v/>
      </c>
      <c r="T579" s="182"/>
      <c r="U579" s="180"/>
    </row>
    <row r="580" spans="2:21" ht="20.149999999999999" customHeight="1">
      <c r="B580" s="125">
        <v>559</v>
      </c>
      <c r="C580" s="253"/>
      <c r="D580" s="253"/>
      <c r="E580" s="253"/>
      <c r="F580" s="253"/>
      <c r="G580" s="253"/>
      <c r="H580" s="253"/>
      <c r="I580" s="253"/>
      <c r="J580" s="156"/>
      <c r="K580" s="126"/>
      <c r="L580" s="126"/>
      <c r="M580" s="157" t="str">
        <f>IF(ISBLANK(C580),"",IF('LISTA DE INVENTARIO'!$Q$22:$Q6103='LISTA DE INVENTARIO'!$O$9,SUMIFS('LISTA DE INVENTARIO'!$K$22:$K6103,'LISTA DE INVENTARIO'!$C$22:$C6103,C580,'LISTA DE INVENTARIO'!$Q$22:$Q6103,'LISTA DE INVENTARIO'!$O$9)-SUMIFS($L$22:$L6375,$C$22:$C6375,C580),SUMIFS('LISTA DE INVENTARIO'!$K$22:$K6103,'LISTA DE INVENTARIO'!$C$22:$C6103,C580,'LISTA DE INVENTARIO'!$Q$22:$Q6103,'LISTA DE INVENTARIO'!$O$9)-SUMIFS($L$22:$L6375,$C$22:$C6375,C580)))</f>
        <v/>
      </c>
      <c r="N580" s="157" t="str">
        <f t="shared" si="19"/>
        <v/>
      </c>
      <c r="O580" s="163"/>
      <c r="P580" s="159" t="str">
        <f t="shared" si="20"/>
        <v/>
      </c>
      <c r="Q580" s="159" t="str">
        <f>IF(ISBLANK(C580),"",SUMIFS($P$22:$P6378,$C$22:$C6378,C580)-SUMIFS('LISTA DE INVENTARIO'!$N$22:$N6105,'LISTA DE INVENTARIO'!$C$22:$C6105,C580))</f>
        <v/>
      </c>
      <c r="R580" s="160"/>
      <c r="S580" s="162" t="str">
        <f ca="1"/>
        <v/>
      </c>
      <c r="T580" s="182"/>
      <c r="U580" s="180"/>
    </row>
    <row r="581" spans="2:21" ht="20.149999999999999" customHeight="1">
      <c r="B581" s="125">
        <v>560</v>
      </c>
      <c r="C581" s="253"/>
      <c r="D581" s="253"/>
      <c r="E581" s="253"/>
      <c r="F581" s="253"/>
      <c r="G581" s="253"/>
      <c r="H581" s="253"/>
      <c r="I581" s="253"/>
      <c r="J581" s="156"/>
      <c r="K581" s="126"/>
      <c r="L581" s="126"/>
      <c r="M581" s="157" t="str">
        <f>IF(ISBLANK(C581),"",IF('LISTA DE INVENTARIO'!$Q$22:$Q6104='LISTA DE INVENTARIO'!$O$9,SUMIFS('LISTA DE INVENTARIO'!$K$22:$K6104,'LISTA DE INVENTARIO'!$C$22:$C6104,C581,'LISTA DE INVENTARIO'!$Q$22:$Q6104,'LISTA DE INVENTARIO'!$O$9)-SUMIFS($L$22:$L6376,$C$22:$C6376,C581),SUMIFS('LISTA DE INVENTARIO'!$K$22:$K6104,'LISTA DE INVENTARIO'!$C$22:$C6104,C581,'LISTA DE INVENTARIO'!$Q$22:$Q6104,'LISTA DE INVENTARIO'!$O$9)-SUMIFS($L$22:$L6376,$C$22:$C6376,C581)))</f>
        <v/>
      </c>
      <c r="N581" s="157" t="str">
        <f t="shared" si="19"/>
        <v/>
      </c>
      <c r="O581" s="163"/>
      <c r="P581" s="159" t="str">
        <f t="shared" si="20"/>
        <v/>
      </c>
      <c r="Q581" s="159" t="str">
        <f>IF(ISBLANK(C581),"",SUMIFS($P$22:$P6379,$C$22:$C6379,C581)-SUMIFS('LISTA DE INVENTARIO'!$N$22:$N6106,'LISTA DE INVENTARIO'!$C$22:$C6106,C581))</f>
        <v/>
      </c>
      <c r="R581" s="160"/>
      <c r="S581" s="162" t="str">
        <f ca="1"/>
        <v/>
      </c>
      <c r="T581" s="182"/>
      <c r="U581" s="180"/>
    </row>
    <row r="582" spans="2:21" ht="20.149999999999999" customHeight="1">
      <c r="B582" s="125">
        <v>561</v>
      </c>
      <c r="C582" s="253"/>
      <c r="D582" s="253"/>
      <c r="E582" s="253"/>
      <c r="F582" s="253"/>
      <c r="G582" s="253"/>
      <c r="H582" s="253"/>
      <c r="I582" s="253"/>
      <c r="J582" s="156"/>
      <c r="K582" s="126"/>
      <c r="L582" s="126"/>
      <c r="M582" s="157" t="str">
        <f>IF(ISBLANK(C582),"",IF('LISTA DE INVENTARIO'!$Q$22:$Q6105='LISTA DE INVENTARIO'!$O$9,SUMIFS('LISTA DE INVENTARIO'!$K$22:$K6105,'LISTA DE INVENTARIO'!$C$22:$C6105,C582,'LISTA DE INVENTARIO'!$Q$22:$Q6105,'LISTA DE INVENTARIO'!$O$9)-SUMIFS($L$22:$L6377,$C$22:$C6377,C582),SUMIFS('LISTA DE INVENTARIO'!$K$22:$K6105,'LISTA DE INVENTARIO'!$C$22:$C6105,C582,'LISTA DE INVENTARIO'!$Q$22:$Q6105,'LISTA DE INVENTARIO'!$O$9)-SUMIFS($L$22:$L6377,$C$22:$C6377,C582)))</f>
        <v/>
      </c>
      <c r="N582" s="157" t="str">
        <f t="shared" si="19"/>
        <v/>
      </c>
      <c r="O582" s="163"/>
      <c r="P582" s="159" t="str">
        <f t="shared" si="20"/>
        <v/>
      </c>
      <c r="Q582" s="159" t="str">
        <f>IF(ISBLANK(C582),"",SUMIFS($P$22:$P6380,$C$22:$C6380,C582)-SUMIFS('LISTA DE INVENTARIO'!$N$22:$N6107,'LISTA DE INVENTARIO'!$C$22:$C6107,C582))</f>
        <v/>
      </c>
      <c r="R582" s="160"/>
      <c r="S582" s="162" t="str">
        <f ca="1"/>
        <v/>
      </c>
      <c r="T582" s="182"/>
      <c r="U582" s="180"/>
    </row>
    <row r="583" spans="2:21" ht="20.149999999999999" customHeight="1">
      <c r="B583" s="125">
        <v>562</v>
      </c>
      <c r="C583" s="253"/>
      <c r="D583" s="253"/>
      <c r="E583" s="253"/>
      <c r="F583" s="253"/>
      <c r="G583" s="253"/>
      <c r="H583" s="253"/>
      <c r="I583" s="253"/>
      <c r="J583" s="156"/>
      <c r="K583" s="126"/>
      <c r="L583" s="126"/>
      <c r="M583" s="157" t="str">
        <f>IF(ISBLANK(C583),"",IF('LISTA DE INVENTARIO'!$Q$22:$Q6106='LISTA DE INVENTARIO'!$O$9,SUMIFS('LISTA DE INVENTARIO'!$K$22:$K6106,'LISTA DE INVENTARIO'!$C$22:$C6106,C583,'LISTA DE INVENTARIO'!$Q$22:$Q6106,'LISTA DE INVENTARIO'!$O$9)-SUMIFS($L$22:$L6378,$C$22:$C6378,C583),SUMIFS('LISTA DE INVENTARIO'!$K$22:$K6106,'LISTA DE INVENTARIO'!$C$22:$C6106,C583,'LISTA DE INVENTARIO'!$Q$22:$Q6106,'LISTA DE INVENTARIO'!$O$9)-SUMIFS($L$22:$L6378,$C$22:$C6378,C583)))</f>
        <v/>
      </c>
      <c r="N583" s="157" t="str">
        <f t="shared" si="19"/>
        <v/>
      </c>
      <c r="O583" s="163"/>
      <c r="P583" s="159" t="str">
        <f t="shared" si="20"/>
        <v/>
      </c>
      <c r="Q583" s="159" t="str">
        <f>IF(ISBLANK(C583),"",SUMIFS($P$22:$P6381,$C$22:$C6381,C583)-SUMIFS('LISTA DE INVENTARIO'!$N$22:$N6108,'LISTA DE INVENTARIO'!$C$22:$C6108,C583))</f>
        <v/>
      </c>
      <c r="R583" s="160"/>
      <c r="S583" s="162" t="str">
        <f ca="1"/>
        <v/>
      </c>
      <c r="T583" s="182"/>
      <c r="U583" s="180"/>
    </row>
    <row r="584" spans="2:21" ht="20.149999999999999" customHeight="1">
      <c r="B584" s="125">
        <v>563</v>
      </c>
      <c r="C584" s="253"/>
      <c r="D584" s="253"/>
      <c r="E584" s="253"/>
      <c r="F584" s="253"/>
      <c r="G584" s="253"/>
      <c r="H584" s="253"/>
      <c r="I584" s="253"/>
      <c r="J584" s="156"/>
      <c r="K584" s="126"/>
      <c r="L584" s="126"/>
      <c r="M584" s="157" t="str">
        <f>IF(ISBLANK(C584),"",IF('LISTA DE INVENTARIO'!$Q$22:$Q6107='LISTA DE INVENTARIO'!$O$9,SUMIFS('LISTA DE INVENTARIO'!$K$22:$K6107,'LISTA DE INVENTARIO'!$C$22:$C6107,C584,'LISTA DE INVENTARIO'!$Q$22:$Q6107,'LISTA DE INVENTARIO'!$O$9)-SUMIFS($L$22:$L6379,$C$22:$C6379,C584),SUMIFS('LISTA DE INVENTARIO'!$K$22:$K6107,'LISTA DE INVENTARIO'!$C$22:$C6107,C584,'LISTA DE INVENTARIO'!$Q$22:$Q6107,'LISTA DE INVENTARIO'!$O$9)-SUMIFS($L$22:$L6379,$C$22:$C6379,C584)))</f>
        <v/>
      </c>
      <c r="N584" s="157" t="str">
        <f t="shared" si="19"/>
        <v/>
      </c>
      <c r="O584" s="163"/>
      <c r="P584" s="159" t="str">
        <f t="shared" si="20"/>
        <v/>
      </c>
      <c r="Q584" s="159" t="str">
        <f>IF(ISBLANK(C584),"",SUMIFS($P$22:$P6382,$C$22:$C6382,C584)-SUMIFS('LISTA DE INVENTARIO'!$N$22:$N6109,'LISTA DE INVENTARIO'!$C$22:$C6109,C584))</f>
        <v/>
      </c>
      <c r="R584" s="160"/>
      <c r="S584" s="162" t="str">
        <f ca="1"/>
        <v/>
      </c>
      <c r="T584" s="182"/>
      <c r="U584" s="180"/>
    </row>
    <row r="585" spans="2:21" ht="20.149999999999999" customHeight="1">
      <c r="B585" s="125">
        <v>564</v>
      </c>
      <c r="C585" s="253"/>
      <c r="D585" s="253"/>
      <c r="E585" s="253"/>
      <c r="F585" s="253"/>
      <c r="G585" s="253"/>
      <c r="H585" s="253"/>
      <c r="I585" s="253"/>
      <c r="J585" s="156"/>
      <c r="K585" s="126"/>
      <c r="L585" s="126"/>
      <c r="M585" s="157" t="str">
        <f>IF(ISBLANK(C585),"",IF('LISTA DE INVENTARIO'!$Q$22:$Q6108='LISTA DE INVENTARIO'!$O$9,SUMIFS('LISTA DE INVENTARIO'!$K$22:$K6108,'LISTA DE INVENTARIO'!$C$22:$C6108,C585,'LISTA DE INVENTARIO'!$Q$22:$Q6108,'LISTA DE INVENTARIO'!$O$9)-SUMIFS($L$22:$L6380,$C$22:$C6380,C585),SUMIFS('LISTA DE INVENTARIO'!$K$22:$K6108,'LISTA DE INVENTARIO'!$C$22:$C6108,C585,'LISTA DE INVENTARIO'!$Q$22:$Q6108,'LISTA DE INVENTARIO'!$O$9)-SUMIFS($L$22:$L6380,$C$22:$C6380,C585)))</f>
        <v/>
      </c>
      <c r="N585" s="157" t="str">
        <f t="shared" si="19"/>
        <v/>
      </c>
      <c r="O585" s="163"/>
      <c r="P585" s="159" t="str">
        <f t="shared" si="20"/>
        <v/>
      </c>
      <c r="Q585" s="159" t="str">
        <f>IF(ISBLANK(C585),"",SUMIFS($P$22:$P6383,$C$22:$C6383,C585)-SUMIFS('LISTA DE INVENTARIO'!$N$22:$N6110,'LISTA DE INVENTARIO'!$C$22:$C6110,C585))</f>
        <v/>
      </c>
      <c r="R585" s="160"/>
      <c r="S585" s="162" t="str">
        <f ca="1"/>
        <v/>
      </c>
      <c r="T585" s="182"/>
      <c r="U585" s="180"/>
    </row>
    <row r="586" spans="2:21" ht="20.149999999999999" customHeight="1">
      <c r="B586" s="125">
        <v>565</v>
      </c>
      <c r="C586" s="253"/>
      <c r="D586" s="253"/>
      <c r="E586" s="253"/>
      <c r="F586" s="253"/>
      <c r="G586" s="253"/>
      <c r="H586" s="253"/>
      <c r="I586" s="253"/>
      <c r="J586" s="156"/>
      <c r="K586" s="126"/>
      <c r="L586" s="126"/>
      <c r="M586" s="157" t="str">
        <f>IF(ISBLANK(C586),"",IF('LISTA DE INVENTARIO'!$Q$22:$Q6109='LISTA DE INVENTARIO'!$O$9,SUMIFS('LISTA DE INVENTARIO'!$K$22:$K6109,'LISTA DE INVENTARIO'!$C$22:$C6109,C586,'LISTA DE INVENTARIO'!$Q$22:$Q6109,'LISTA DE INVENTARIO'!$O$9)-SUMIFS($L$22:$L6381,$C$22:$C6381,C586),SUMIFS('LISTA DE INVENTARIO'!$K$22:$K6109,'LISTA DE INVENTARIO'!$C$22:$C6109,C586,'LISTA DE INVENTARIO'!$Q$22:$Q6109,'LISTA DE INVENTARIO'!$O$9)-SUMIFS($L$22:$L6381,$C$22:$C6381,C586)))</f>
        <v/>
      </c>
      <c r="N586" s="157" t="str">
        <f t="shared" si="19"/>
        <v/>
      </c>
      <c r="O586" s="163"/>
      <c r="P586" s="159" t="str">
        <f t="shared" si="20"/>
        <v/>
      </c>
      <c r="Q586" s="159" t="str">
        <f>IF(ISBLANK(C586),"",SUMIFS($P$22:$P6384,$C$22:$C6384,C586)-SUMIFS('LISTA DE INVENTARIO'!$N$22:$N6111,'LISTA DE INVENTARIO'!$C$22:$C6111,C586))</f>
        <v/>
      </c>
      <c r="R586" s="160"/>
      <c r="S586" s="162" t="str">
        <f ca="1"/>
        <v/>
      </c>
      <c r="T586" s="182"/>
      <c r="U586" s="180"/>
    </row>
    <row r="587" spans="2:21" ht="20.149999999999999" customHeight="1">
      <c r="B587" s="125">
        <v>566</v>
      </c>
      <c r="C587" s="253"/>
      <c r="D587" s="253"/>
      <c r="E587" s="253"/>
      <c r="F587" s="253"/>
      <c r="G587" s="253"/>
      <c r="H587" s="253"/>
      <c r="I587" s="253"/>
      <c r="J587" s="156"/>
      <c r="K587" s="126"/>
      <c r="L587" s="126"/>
      <c r="M587" s="157" t="str">
        <f>IF(ISBLANK(C587),"",IF('LISTA DE INVENTARIO'!$Q$22:$Q6110='LISTA DE INVENTARIO'!$O$9,SUMIFS('LISTA DE INVENTARIO'!$K$22:$K6110,'LISTA DE INVENTARIO'!$C$22:$C6110,C587,'LISTA DE INVENTARIO'!$Q$22:$Q6110,'LISTA DE INVENTARIO'!$O$9)-SUMIFS($L$22:$L6382,$C$22:$C6382,C587),SUMIFS('LISTA DE INVENTARIO'!$K$22:$K6110,'LISTA DE INVENTARIO'!$C$22:$C6110,C587,'LISTA DE INVENTARIO'!$Q$22:$Q6110,'LISTA DE INVENTARIO'!$O$9)-SUMIFS($L$22:$L6382,$C$22:$C6382,C587)))</f>
        <v/>
      </c>
      <c r="N587" s="157" t="str">
        <f t="shared" si="19"/>
        <v/>
      </c>
      <c r="O587" s="163"/>
      <c r="P587" s="159" t="str">
        <f t="shared" si="20"/>
        <v/>
      </c>
      <c r="Q587" s="159" t="str">
        <f>IF(ISBLANK(C587),"",SUMIFS($P$22:$P6385,$C$22:$C6385,C587)-SUMIFS('LISTA DE INVENTARIO'!$N$22:$N6112,'LISTA DE INVENTARIO'!$C$22:$C6112,C587))</f>
        <v/>
      </c>
      <c r="R587" s="160"/>
      <c r="S587" s="162" t="str">
        <f ca="1"/>
        <v/>
      </c>
      <c r="T587" s="182"/>
      <c r="U587" s="180"/>
    </row>
    <row r="588" spans="2:21" ht="20.149999999999999" customHeight="1">
      <c r="B588" s="125">
        <v>567</v>
      </c>
      <c r="C588" s="253"/>
      <c r="D588" s="253"/>
      <c r="E588" s="253"/>
      <c r="F588" s="253"/>
      <c r="G588" s="253"/>
      <c r="H588" s="253"/>
      <c r="I588" s="253"/>
      <c r="J588" s="156"/>
      <c r="K588" s="126"/>
      <c r="L588" s="126"/>
      <c r="M588" s="157" t="str">
        <f>IF(ISBLANK(C588),"",IF('LISTA DE INVENTARIO'!$Q$22:$Q6111='LISTA DE INVENTARIO'!$O$9,SUMIFS('LISTA DE INVENTARIO'!$K$22:$K6111,'LISTA DE INVENTARIO'!$C$22:$C6111,C588,'LISTA DE INVENTARIO'!$Q$22:$Q6111,'LISTA DE INVENTARIO'!$O$9)-SUMIFS($L$22:$L6383,$C$22:$C6383,C588),SUMIFS('LISTA DE INVENTARIO'!$K$22:$K6111,'LISTA DE INVENTARIO'!$C$22:$C6111,C588,'LISTA DE INVENTARIO'!$Q$22:$Q6111,'LISTA DE INVENTARIO'!$O$9)-SUMIFS($L$22:$L6383,$C$22:$C6383,C588)))</f>
        <v/>
      </c>
      <c r="N588" s="157" t="str">
        <f t="shared" si="19"/>
        <v/>
      </c>
      <c r="O588" s="163"/>
      <c r="P588" s="159" t="str">
        <f t="shared" si="20"/>
        <v/>
      </c>
      <c r="Q588" s="159" t="str">
        <f>IF(ISBLANK(C588),"",SUMIFS($P$22:$P6386,$C$22:$C6386,C588)-SUMIFS('LISTA DE INVENTARIO'!$N$22:$N6113,'LISTA DE INVENTARIO'!$C$22:$C6113,C588))</f>
        <v/>
      </c>
      <c r="R588" s="160"/>
      <c r="S588" s="162" t="str">
        <f ca="1"/>
        <v/>
      </c>
      <c r="T588" s="182"/>
      <c r="U588" s="180"/>
    </row>
    <row r="589" spans="2:21" ht="20.149999999999999" customHeight="1">
      <c r="B589" s="125">
        <v>568</v>
      </c>
      <c r="C589" s="253"/>
      <c r="D589" s="253"/>
      <c r="E589" s="253"/>
      <c r="F589" s="253"/>
      <c r="G589" s="253"/>
      <c r="H589" s="253"/>
      <c r="I589" s="253"/>
      <c r="J589" s="156"/>
      <c r="K589" s="126"/>
      <c r="L589" s="126"/>
      <c r="M589" s="157" t="str">
        <f>IF(ISBLANK(C589),"",IF('LISTA DE INVENTARIO'!$Q$22:$Q6112='LISTA DE INVENTARIO'!$O$9,SUMIFS('LISTA DE INVENTARIO'!$K$22:$K6112,'LISTA DE INVENTARIO'!$C$22:$C6112,C589,'LISTA DE INVENTARIO'!$Q$22:$Q6112,'LISTA DE INVENTARIO'!$O$9)-SUMIFS($L$22:$L6384,$C$22:$C6384,C589),SUMIFS('LISTA DE INVENTARIO'!$K$22:$K6112,'LISTA DE INVENTARIO'!$C$22:$C6112,C589,'LISTA DE INVENTARIO'!$Q$22:$Q6112,'LISTA DE INVENTARIO'!$O$9)-SUMIFS($L$22:$L6384,$C$22:$C6384,C589)))</f>
        <v/>
      </c>
      <c r="N589" s="157" t="str">
        <f t="shared" si="19"/>
        <v/>
      </c>
      <c r="O589" s="163"/>
      <c r="P589" s="159" t="str">
        <f t="shared" si="20"/>
        <v/>
      </c>
      <c r="Q589" s="159" t="str">
        <f>IF(ISBLANK(C589),"",SUMIFS($P$22:$P6387,$C$22:$C6387,C589)-SUMIFS('LISTA DE INVENTARIO'!$N$22:$N6114,'LISTA DE INVENTARIO'!$C$22:$C6114,C589))</f>
        <v/>
      </c>
      <c r="R589" s="160"/>
      <c r="S589" s="162" t="str">
        <f ca="1"/>
        <v/>
      </c>
      <c r="T589" s="182"/>
      <c r="U589" s="180"/>
    </row>
    <row r="590" spans="2:21" ht="20.149999999999999" customHeight="1">
      <c r="B590" s="125">
        <v>569</v>
      </c>
      <c r="C590" s="253"/>
      <c r="D590" s="253"/>
      <c r="E590" s="253"/>
      <c r="F590" s="253"/>
      <c r="G590" s="253"/>
      <c r="H590" s="253"/>
      <c r="I590" s="253"/>
      <c r="J590" s="156"/>
      <c r="K590" s="126"/>
      <c r="L590" s="126"/>
      <c r="M590" s="157" t="str">
        <f>IF(ISBLANK(C590),"",IF('LISTA DE INVENTARIO'!$Q$22:$Q6113='LISTA DE INVENTARIO'!$O$9,SUMIFS('LISTA DE INVENTARIO'!$K$22:$K6113,'LISTA DE INVENTARIO'!$C$22:$C6113,C590,'LISTA DE INVENTARIO'!$Q$22:$Q6113,'LISTA DE INVENTARIO'!$O$9)-SUMIFS($L$22:$L6385,$C$22:$C6385,C590),SUMIFS('LISTA DE INVENTARIO'!$K$22:$K6113,'LISTA DE INVENTARIO'!$C$22:$C6113,C590,'LISTA DE INVENTARIO'!$Q$22:$Q6113,'LISTA DE INVENTARIO'!$O$9)-SUMIFS($L$22:$L6385,$C$22:$C6385,C590)))</f>
        <v/>
      </c>
      <c r="N590" s="157" t="str">
        <f t="shared" si="19"/>
        <v/>
      </c>
      <c r="O590" s="163"/>
      <c r="P590" s="159" t="str">
        <f t="shared" si="20"/>
        <v/>
      </c>
      <c r="Q590" s="159" t="str">
        <f>IF(ISBLANK(C590),"",SUMIFS($P$22:$P6388,$C$22:$C6388,C590)-SUMIFS('LISTA DE INVENTARIO'!$N$22:$N6115,'LISTA DE INVENTARIO'!$C$22:$C6115,C590))</f>
        <v/>
      </c>
      <c r="R590" s="160"/>
      <c r="S590" s="162" t="str">
        <f ca="1"/>
        <v/>
      </c>
      <c r="T590" s="182"/>
      <c r="U590" s="180"/>
    </row>
    <row r="591" spans="2:21" ht="20.149999999999999" customHeight="1">
      <c r="B591" s="125">
        <v>570</v>
      </c>
      <c r="C591" s="253"/>
      <c r="D591" s="253"/>
      <c r="E591" s="253"/>
      <c r="F591" s="253"/>
      <c r="G591" s="253"/>
      <c r="H591" s="253"/>
      <c r="I591" s="253"/>
      <c r="J591" s="156"/>
      <c r="K591" s="126"/>
      <c r="L591" s="126"/>
      <c r="M591" s="157" t="str">
        <f>IF(ISBLANK(C591),"",IF('LISTA DE INVENTARIO'!$Q$22:$Q6114='LISTA DE INVENTARIO'!$O$9,SUMIFS('LISTA DE INVENTARIO'!$K$22:$K6114,'LISTA DE INVENTARIO'!$C$22:$C6114,C591,'LISTA DE INVENTARIO'!$Q$22:$Q6114,'LISTA DE INVENTARIO'!$O$9)-SUMIFS($L$22:$L6386,$C$22:$C6386,C591),SUMIFS('LISTA DE INVENTARIO'!$K$22:$K6114,'LISTA DE INVENTARIO'!$C$22:$C6114,C591,'LISTA DE INVENTARIO'!$Q$22:$Q6114,'LISTA DE INVENTARIO'!$O$9)-SUMIFS($L$22:$L6386,$C$22:$C6386,C591)))</f>
        <v/>
      </c>
      <c r="N591" s="157" t="str">
        <f t="shared" si="19"/>
        <v/>
      </c>
      <c r="O591" s="163"/>
      <c r="P591" s="159" t="str">
        <f t="shared" si="20"/>
        <v/>
      </c>
      <c r="Q591" s="159" t="str">
        <f>IF(ISBLANK(C591),"",SUMIFS($P$22:$P6389,$C$22:$C6389,C591)-SUMIFS('LISTA DE INVENTARIO'!$N$22:$N6116,'LISTA DE INVENTARIO'!$C$22:$C6116,C591))</f>
        <v/>
      </c>
      <c r="R591" s="160"/>
      <c r="S591" s="162" t="str">
        <f ca="1"/>
        <v/>
      </c>
      <c r="T591" s="182"/>
      <c r="U591" s="180"/>
    </row>
    <row r="592" spans="2:21" ht="20.149999999999999" customHeight="1">
      <c r="B592" s="125">
        <v>571</v>
      </c>
      <c r="C592" s="253"/>
      <c r="D592" s="253"/>
      <c r="E592" s="253"/>
      <c r="F592" s="253"/>
      <c r="G592" s="253"/>
      <c r="H592" s="253"/>
      <c r="I592" s="253"/>
      <c r="J592" s="156"/>
      <c r="K592" s="126"/>
      <c r="L592" s="126"/>
      <c r="M592" s="157" t="str">
        <f>IF(ISBLANK(C592),"",IF('LISTA DE INVENTARIO'!$Q$22:$Q6115='LISTA DE INVENTARIO'!$O$9,SUMIFS('LISTA DE INVENTARIO'!$K$22:$K6115,'LISTA DE INVENTARIO'!$C$22:$C6115,C592,'LISTA DE INVENTARIO'!$Q$22:$Q6115,'LISTA DE INVENTARIO'!$O$9)-SUMIFS($L$22:$L6387,$C$22:$C6387,C592),SUMIFS('LISTA DE INVENTARIO'!$K$22:$K6115,'LISTA DE INVENTARIO'!$C$22:$C6115,C592,'LISTA DE INVENTARIO'!$Q$22:$Q6115,'LISTA DE INVENTARIO'!$O$9)-SUMIFS($L$22:$L6387,$C$22:$C6387,C592)))</f>
        <v/>
      </c>
      <c r="N592" s="157" t="str">
        <f t="shared" si="19"/>
        <v/>
      </c>
      <c r="O592" s="163"/>
      <c r="P592" s="159" t="str">
        <f t="shared" si="20"/>
        <v/>
      </c>
      <c r="Q592" s="159" t="str">
        <f>IF(ISBLANK(C592),"",SUMIFS($P$22:$P6390,$C$22:$C6390,C592)-SUMIFS('LISTA DE INVENTARIO'!$N$22:$N6117,'LISTA DE INVENTARIO'!$C$22:$C6117,C592))</f>
        <v/>
      </c>
      <c r="R592" s="160"/>
      <c r="S592" s="162" t="str">
        <f ca="1"/>
        <v/>
      </c>
      <c r="T592" s="182"/>
      <c r="U592" s="180"/>
    </row>
    <row r="593" spans="2:21" ht="20.149999999999999" customHeight="1">
      <c r="B593" s="125">
        <v>572</v>
      </c>
      <c r="C593" s="253"/>
      <c r="D593" s="253"/>
      <c r="E593" s="253"/>
      <c r="F593" s="253"/>
      <c r="G593" s="253"/>
      <c r="H593" s="253"/>
      <c r="I593" s="253"/>
      <c r="J593" s="156"/>
      <c r="K593" s="126"/>
      <c r="L593" s="126"/>
      <c r="M593" s="157" t="str">
        <f>IF(ISBLANK(C593),"",IF('LISTA DE INVENTARIO'!$Q$22:$Q6116='LISTA DE INVENTARIO'!$O$9,SUMIFS('LISTA DE INVENTARIO'!$K$22:$K6116,'LISTA DE INVENTARIO'!$C$22:$C6116,C593,'LISTA DE INVENTARIO'!$Q$22:$Q6116,'LISTA DE INVENTARIO'!$O$9)-SUMIFS($L$22:$L6388,$C$22:$C6388,C593),SUMIFS('LISTA DE INVENTARIO'!$K$22:$K6116,'LISTA DE INVENTARIO'!$C$22:$C6116,C593,'LISTA DE INVENTARIO'!$Q$22:$Q6116,'LISTA DE INVENTARIO'!$O$9)-SUMIFS($L$22:$L6388,$C$22:$C6388,C593)))</f>
        <v/>
      </c>
      <c r="N593" s="157" t="str">
        <f t="shared" si="19"/>
        <v/>
      </c>
      <c r="O593" s="163"/>
      <c r="P593" s="159" t="str">
        <f t="shared" si="20"/>
        <v/>
      </c>
      <c r="Q593" s="159" t="str">
        <f>IF(ISBLANK(C593),"",SUMIFS($P$22:$P6391,$C$22:$C6391,C593)-SUMIFS('LISTA DE INVENTARIO'!$N$22:$N6118,'LISTA DE INVENTARIO'!$C$22:$C6118,C593))</f>
        <v/>
      </c>
      <c r="R593" s="160"/>
      <c r="S593" s="162" t="str">
        <f ca="1"/>
        <v/>
      </c>
      <c r="T593" s="182"/>
      <c r="U593" s="180"/>
    </row>
    <row r="594" spans="2:21" ht="20.149999999999999" customHeight="1">
      <c r="B594" s="125">
        <v>573</v>
      </c>
      <c r="C594" s="253"/>
      <c r="D594" s="253"/>
      <c r="E594" s="253"/>
      <c r="F594" s="253"/>
      <c r="G594" s="253"/>
      <c r="H594" s="253"/>
      <c r="I594" s="253"/>
      <c r="J594" s="156"/>
      <c r="K594" s="126"/>
      <c r="L594" s="126"/>
      <c r="M594" s="157" t="str">
        <f>IF(ISBLANK(C594),"",IF('LISTA DE INVENTARIO'!$Q$22:$Q6117='LISTA DE INVENTARIO'!$O$9,SUMIFS('LISTA DE INVENTARIO'!$K$22:$K6117,'LISTA DE INVENTARIO'!$C$22:$C6117,C594,'LISTA DE INVENTARIO'!$Q$22:$Q6117,'LISTA DE INVENTARIO'!$O$9)-SUMIFS($L$22:$L6389,$C$22:$C6389,C594),SUMIFS('LISTA DE INVENTARIO'!$K$22:$K6117,'LISTA DE INVENTARIO'!$C$22:$C6117,C594,'LISTA DE INVENTARIO'!$Q$22:$Q6117,'LISTA DE INVENTARIO'!$O$9)-SUMIFS($L$22:$L6389,$C$22:$C6389,C594)))</f>
        <v/>
      </c>
      <c r="N594" s="157" t="str">
        <f t="shared" si="19"/>
        <v/>
      </c>
      <c r="O594" s="163"/>
      <c r="P594" s="159" t="str">
        <f t="shared" si="20"/>
        <v/>
      </c>
      <c r="Q594" s="159" t="str">
        <f>IF(ISBLANK(C594),"",SUMIFS($P$22:$P6392,$C$22:$C6392,C594)-SUMIFS('LISTA DE INVENTARIO'!$N$22:$N6119,'LISTA DE INVENTARIO'!$C$22:$C6119,C594))</f>
        <v/>
      </c>
      <c r="R594" s="160"/>
      <c r="S594" s="162" t="str">
        <f ca="1"/>
        <v/>
      </c>
      <c r="T594" s="182"/>
      <c r="U594" s="180"/>
    </row>
    <row r="595" spans="2:21" ht="20.149999999999999" customHeight="1">
      <c r="B595" s="125">
        <v>574</v>
      </c>
      <c r="C595" s="253"/>
      <c r="D595" s="253"/>
      <c r="E595" s="253"/>
      <c r="F595" s="253"/>
      <c r="G595" s="253"/>
      <c r="H595" s="253"/>
      <c r="I595" s="253"/>
      <c r="J595" s="156"/>
      <c r="K595" s="126"/>
      <c r="L595" s="126"/>
      <c r="M595" s="157" t="str">
        <f>IF(ISBLANK(C595),"",IF('LISTA DE INVENTARIO'!$Q$22:$Q6118='LISTA DE INVENTARIO'!$O$9,SUMIFS('LISTA DE INVENTARIO'!$K$22:$K6118,'LISTA DE INVENTARIO'!$C$22:$C6118,C595,'LISTA DE INVENTARIO'!$Q$22:$Q6118,'LISTA DE INVENTARIO'!$O$9)-SUMIFS($L$22:$L6390,$C$22:$C6390,C595),SUMIFS('LISTA DE INVENTARIO'!$K$22:$K6118,'LISTA DE INVENTARIO'!$C$22:$C6118,C595,'LISTA DE INVENTARIO'!$Q$22:$Q6118,'LISTA DE INVENTARIO'!$O$9)-SUMIFS($L$22:$L6390,$C$22:$C6390,C595)))</f>
        <v/>
      </c>
      <c r="N595" s="157" t="str">
        <f t="shared" si="19"/>
        <v/>
      </c>
      <c r="O595" s="163"/>
      <c r="P595" s="159" t="str">
        <f t="shared" si="20"/>
        <v/>
      </c>
      <c r="Q595" s="159" t="str">
        <f>IF(ISBLANK(C595),"",SUMIFS($P$22:$P6393,$C$22:$C6393,C595)-SUMIFS('LISTA DE INVENTARIO'!$N$22:$N6120,'LISTA DE INVENTARIO'!$C$22:$C6120,C595))</f>
        <v/>
      </c>
      <c r="R595" s="160"/>
      <c r="S595" s="162" t="str">
        <f ca="1"/>
        <v/>
      </c>
      <c r="T595" s="182"/>
      <c r="U595" s="180"/>
    </row>
    <row r="596" spans="2:21" ht="20.149999999999999" customHeight="1">
      <c r="B596" s="125">
        <v>575</v>
      </c>
      <c r="C596" s="253"/>
      <c r="D596" s="253"/>
      <c r="E596" s="253"/>
      <c r="F596" s="253"/>
      <c r="G596" s="253"/>
      <c r="H596" s="253"/>
      <c r="I596" s="253"/>
      <c r="J596" s="156"/>
      <c r="K596" s="126"/>
      <c r="L596" s="126"/>
      <c r="M596" s="157" t="str">
        <f>IF(ISBLANK(C596),"",IF('LISTA DE INVENTARIO'!$Q$22:$Q6119='LISTA DE INVENTARIO'!$O$9,SUMIFS('LISTA DE INVENTARIO'!$K$22:$K6119,'LISTA DE INVENTARIO'!$C$22:$C6119,C596,'LISTA DE INVENTARIO'!$Q$22:$Q6119,'LISTA DE INVENTARIO'!$O$9)-SUMIFS($L$22:$L6391,$C$22:$C6391,C596),SUMIFS('LISTA DE INVENTARIO'!$K$22:$K6119,'LISTA DE INVENTARIO'!$C$22:$C6119,C596,'LISTA DE INVENTARIO'!$Q$22:$Q6119,'LISTA DE INVENTARIO'!$O$9)-SUMIFS($L$22:$L6391,$C$22:$C6391,C596)))</f>
        <v/>
      </c>
      <c r="N596" s="157" t="str">
        <f t="shared" si="19"/>
        <v/>
      </c>
      <c r="O596" s="163"/>
      <c r="P596" s="159" t="str">
        <f t="shared" si="20"/>
        <v/>
      </c>
      <c r="Q596" s="159" t="str">
        <f>IF(ISBLANK(C596),"",SUMIFS($P$22:$P6394,$C$22:$C6394,C596)-SUMIFS('LISTA DE INVENTARIO'!$N$22:$N6121,'LISTA DE INVENTARIO'!$C$22:$C6121,C596))</f>
        <v/>
      </c>
      <c r="R596" s="160"/>
      <c r="S596" s="162" t="str">
        <f ca="1"/>
        <v/>
      </c>
      <c r="T596" s="182"/>
      <c r="U596" s="180"/>
    </row>
    <row r="597" spans="2:21" ht="20.149999999999999" customHeight="1">
      <c r="B597" s="125">
        <v>576</v>
      </c>
      <c r="C597" s="253"/>
      <c r="D597" s="253"/>
      <c r="E597" s="253"/>
      <c r="F597" s="253"/>
      <c r="G597" s="253"/>
      <c r="H597" s="253"/>
      <c r="I597" s="253"/>
      <c r="J597" s="156"/>
      <c r="K597" s="126"/>
      <c r="L597" s="126"/>
      <c r="M597" s="157" t="str">
        <f>IF(ISBLANK(C597),"",IF('LISTA DE INVENTARIO'!$Q$22:$Q6120='LISTA DE INVENTARIO'!$O$9,SUMIFS('LISTA DE INVENTARIO'!$K$22:$K6120,'LISTA DE INVENTARIO'!$C$22:$C6120,C597,'LISTA DE INVENTARIO'!$Q$22:$Q6120,'LISTA DE INVENTARIO'!$O$9)-SUMIFS($L$22:$L6392,$C$22:$C6392,C597),SUMIFS('LISTA DE INVENTARIO'!$K$22:$K6120,'LISTA DE INVENTARIO'!$C$22:$C6120,C597,'LISTA DE INVENTARIO'!$Q$22:$Q6120,'LISTA DE INVENTARIO'!$O$9)-SUMIFS($L$22:$L6392,$C$22:$C6392,C597)))</f>
        <v/>
      </c>
      <c r="N597" s="157" t="str">
        <f t="shared" si="19"/>
        <v/>
      </c>
      <c r="O597" s="163"/>
      <c r="P597" s="159" t="str">
        <f t="shared" si="20"/>
        <v/>
      </c>
      <c r="Q597" s="159" t="str">
        <f>IF(ISBLANK(C597),"",SUMIFS($P$22:$P6395,$C$22:$C6395,C597)-SUMIFS('LISTA DE INVENTARIO'!$N$22:$N6122,'LISTA DE INVENTARIO'!$C$22:$C6122,C597))</f>
        <v/>
      </c>
      <c r="R597" s="160"/>
      <c r="S597" s="162" t="str">
        <f ca="1"/>
        <v/>
      </c>
      <c r="T597" s="182"/>
      <c r="U597" s="180"/>
    </row>
    <row r="598" spans="2:21" ht="20.149999999999999" customHeight="1">
      <c r="B598" s="125">
        <v>577</v>
      </c>
      <c r="C598" s="253"/>
      <c r="D598" s="253"/>
      <c r="E598" s="253"/>
      <c r="F598" s="253"/>
      <c r="G598" s="253"/>
      <c r="H598" s="253"/>
      <c r="I598" s="253"/>
      <c r="J598" s="156"/>
      <c r="K598" s="126"/>
      <c r="L598" s="126"/>
      <c r="M598" s="157" t="str">
        <f>IF(ISBLANK(C598),"",IF('LISTA DE INVENTARIO'!$Q$22:$Q6121='LISTA DE INVENTARIO'!$O$9,SUMIFS('LISTA DE INVENTARIO'!$K$22:$K6121,'LISTA DE INVENTARIO'!$C$22:$C6121,C598,'LISTA DE INVENTARIO'!$Q$22:$Q6121,'LISTA DE INVENTARIO'!$O$9)-SUMIFS($L$22:$L6393,$C$22:$C6393,C598),SUMIFS('LISTA DE INVENTARIO'!$K$22:$K6121,'LISTA DE INVENTARIO'!$C$22:$C6121,C598,'LISTA DE INVENTARIO'!$Q$22:$Q6121,'LISTA DE INVENTARIO'!$O$9)-SUMIFS($L$22:$L6393,$C$22:$C6393,C598)))</f>
        <v/>
      </c>
      <c r="N598" s="157" t="str">
        <f t="shared" si="19"/>
        <v/>
      </c>
      <c r="O598" s="163"/>
      <c r="P598" s="159" t="str">
        <f t="shared" si="20"/>
        <v/>
      </c>
      <c r="Q598" s="159" t="str">
        <f>IF(ISBLANK(C598),"",SUMIFS($P$22:$P6396,$C$22:$C6396,C598)-SUMIFS('LISTA DE INVENTARIO'!$N$22:$N6123,'LISTA DE INVENTARIO'!$C$22:$C6123,C598))</f>
        <v/>
      </c>
      <c r="R598" s="160"/>
      <c r="S598" s="162" t="str">
        <f ca="1"/>
        <v/>
      </c>
      <c r="T598" s="182"/>
      <c r="U598" s="180"/>
    </row>
    <row r="599" spans="2:21" ht="20.149999999999999" customHeight="1">
      <c r="B599" s="125">
        <v>578</v>
      </c>
      <c r="C599" s="253"/>
      <c r="D599" s="253"/>
      <c r="E599" s="253"/>
      <c r="F599" s="253"/>
      <c r="G599" s="253"/>
      <c r="H599" s="253"/>
      <c r="I599" s="253"/>
      <c r="J599" s="156"/>
      <c r="K599" s="126"/>
      <c r="L599" s="126"/>
      <c r="M599" s="157" t="str">
        <f>IF(ISBLANK(C599),"",IF('LISTA DE INVENTARIO'!$Q$22:$Q6122='LISTA DE INVENTARIO'!$O$9,SUMIFS('LISTA DE INVENTARIO'!$K$22:$K6122,'LISTA DE INVENTARIO'!$C$22:$C6122,C599,'LISTA DE INVENTARIO'!$Q$22:$Q6122,'LISTA DE INVENTARIO'!$O$9)-SUMIFS($L$22:$L6394,$C$22:$C6394,C599),SUMIFS('LISTA DE INVENTARIO'!$K$22:$K6122,'LISTA DE INVENTARIO'!$C$22:$C6122,C599,'LISTA DE INVENTARIO'!$Q$22:$Q6122,'LISTA DE INVENTARIO'!$O$9)-SUMIFS($L$22:$L6394,$C$22:$C6394,C599)))</f>
        <v/>
      </c>
      <c r="N599" s="157" t="str">
        <f t="shared" si="19"/>
        <v/>
      </c>
      <c r="O599" s="163"/>
      <c r="P599" s="159" t="str">
        <f t="shared" si="20"/>
        <v/>
      </c>
      <c r="Q599" s="159" t="str">
        <f>IF(ISBLANK(C599),"",SUMIFS($P$22:$P6397,$C$22:$C6397,C599)-SUMIFS('LISTA DE INVENTARIO'!$N$22:$N6124,'LISTA DE INVENTARIO'!$C$22:$C6124,C599))</f>
        <v/>
      </c>
      <c r="R599" s="160"/>
      <c r="S599" s="162" t="str">
        <f ca="1"/>
        <v/>
      </c>
      <c r="T599" s="182"/>
      <c r="U599" s="180"/>
    </row>
    <row r="600" spans="2:21" ht="20.149999999999999" customHeight="1">
      <c r="B600" s="125">
        <v>579</v>
      </c>
      <c r="C600" s="253"/>
      <c r="D600" s="253"/>
      <c r="E600" s="253"/>
      <c r="F600" s="253"/>
      <c r="G600" s="253"/>
      <c r="H600" s="253"/>
      <c r="I600" s="253"/>
      <c r="J600" s="156"/>
      <c r="K600" s="126"/>
      <c r="L600" s="126"/>
      <c r="M600" s="157" t="str">
        <f>IF(ISBLANK(C600),"",IF('LISTA DE INVENTARIO'!$Q$22:$Q6123='LISTA DE INVENTARIO'!$O$9,SUMIFS('LISTA DE INVENTARIO'!$K$22:$K6123,'LISTA DE INVENTARIO'!$C$22:$C6123,C600,'LISTA DE INVENTARIO'!$Q$22:$Q6123,'LISTA DE INVENTARIO'!$O$9)-SUMIFS($L$22:$L6395,$C$22:$C6395,C600),SUMIFS('LISTA DE INVENTARIO'!$K$22:$K6123,'LISTA DE INVENTARIO'!$C$22:$C6123,C600,'LISTA DE INVENTARIO'!$Q$22:$Q6123,'LISTA DE INVENTARIO'!$O$9)-SUMIFS($L$22:$L6395,$C$22:$C6395,C600)))</f>
        <v/>
      </c>
      <c r="N600" s="157" t="str">
        <f t="shared" si="19"/>
        <v/>
      </c>
      <c r="O600" s="163"/>
      <c r="P600" s="159" t="str">
        <f t="shared" si="20"/>
        <v/>
      </c>
      <c r="Q600" s="159" t="str">
        <f>IF(ISBLANK(C600),"",SUMIFS($P$22:$P6398,$C$22:$C6398,C600)-SUMIFS('LISTA DE INVENTARIO'!$N$22:$N6125,'LISTA DE INVENTARIO'!$C$22:$C6125,C600))</f>
        <v/>
      </c>
      <c r="R600" s="160"/>
      <c r="S600" s="162" t="str">
        <f ca="1"/>
        <v/>
      </c>
      <c r="T600" s="182"/>
      <c r="U600" s="180"/>
    </row>
    <row r="601" spans="2:21" ht="20.149999999999999" customHeight="1">
      <c r="B601" s="125">
        <v>580</v>
      </c>
      <c r="C601" s="253"/>
      <c r="D601" s="253"/>
      <c r="E601" s="253"/>
      <c r="F601" s="253"/>
      <c r="G601" s="253"/>
      <c r="H601" s="253"/>
      <c r="I601" s="253"/>
      <c r="J601" s="156"/>
      <c r="K601" s="126"/>
      <c r="L601" s="126"/>
      <c r="M601" s="157" t="str">
        <f>IF(ISBLANK(C601),"",IF('LISTA DE INVENTARIO'!$Q$22:$Q6124='LISTA DE INVENTARIO'!$O$9,SUMIFS('LISTA DE INVENTARIO'!$K$22:$K6124,'LISTA DE INVENTARIO'!$C$22:$C6124,C601,'LISTA DE INVENTARIO'!$Q$22:$Q6124,'LISTA DE INVENTARIO'!$O$9)-SUMIFS($L$22:$L6396,$C$22:$C6396,C601),SUMIFS('LISTA DE INVENTARIO'!$K$22:$K6124,'LISTA DE INVENTARIO'!$C$22:$C6124,C601,'LISTA DE INVENTARIO'!$Q$22:$Q6124,'LISTA DE INVENTARIO'!$O$9)-SUMIFS($L$22:$L6396,$C$22:$C6396,C601)))</f>
        <v/>
      </c>
      <c r="N601" s="157" t="str">
        <f t="shared" si="19"/>
        <v/>
      </c>
      <c r="O601" s="163"/>
      <c r="P601" s="159" t="str">
        <f t="shared" si="20"/>
        <v/>
      </c>
      <c r="Q601" s="159" t="str">
        <f>IF(ISBLANK(C601),"",SUMIFS($P$22:$P6399,$C$22:$C6399,C601)-SUMIFS('LISTA DE INVENTARIO'!$N$22:$N6126,'LISTA DE INVENTARIO'!$C$22:$C6126,C601))</f>
        <v/>
      </c>
      <c r="R601" s="160"/>
      <c r="S601" s="162" t="str">
        <f ca="1"/>
        <v/>
      </c>
      <c r="T601" s="182"/>
      <c r="U601" s="180"/>
    </row>
    <row r="602" spans="2:21" ht="20.149999999999999" customHeight="1">
      <c r="B602" s="125">
        <v>581</v>
      </c>
      <c r="C602" s="253"/>
      <c r="D602" s="253"/>
      <c r="E602" s="253"/>
      <c r="F602" s="253"/>
      <c r="G602" s="253"/>
      <c r="H602" s="253"/>
      <c r="I602" s="253"/>
      <c r="J602" s="156"/>
      <c r="K602" s="126"/>
      <c r="L602" s="126"/>
      <c r="M602" s="157" t="str">
        <f>IF(ISBLANK(C602),"",IF('LISTA DE INVENTARIO'!$Q$22:$Q6125='LISTA DE INVENTARIO'!$O$9,SUMIFS('LISTA DE INVENTARIO'!$K$22:$K6125,'LISTA DE INVENTARIO'!$C$22:$C6125,C602,'LISTA DE INVENTARIO'!$Q$22:$Q6125,'LISTA DE INVENTARIO'!$O$9)-SUMIFS($L$22:$L6397,$C$22:$C6397,C602),SUMIFS('LISTA DE INVENTARIO'!$K$22:$K6125,'LISTA DE INVENTARIO'!$C$22:$C6125,C602,'LISTA DE INVENTARIO'!$Q$22:$Q6125,'LISTA DE INVENTARIO'!$O$9)-SUMIFS($L$22:$L6397,$C$22:$C6397,C602)))</f>
        <v/>
      </c>
      <c r="N602" s="157" t="str">
        <f t="shared" si="19"/>
        <v/>
      </c>
      <c r="O602" s="163"/>
      <c r="P602" s="159" t="str">
        <f t="shared" si="20"/>
        <v/>
      </c>
      <c r="Q602" s="159" t="str">
        <f>IF(ISBLANK(C602),"",SUMIFS($P$22:$P6400,$C$22:$C6400,C602)-SUMIFS('LISTA DE INVENTARIO'!$N$22:$N6127,'LISTA DE INVENTARIO'!$C$22:$C6127,C602))</f>
        <v/>
      </c>
      <c r="R602" s="160"/>
      <c r="S602" s="162" t="str">
        <f ca="1"/>
        <v/>
      </c>
      <c r="T602" s="182"/>
      <c r="U602" s="180"/>
    </row>
    <row r="603" spans="2:21" ht="20.149999999999999" customHeight="1">
      <c r="B603" s="125">
        <v>582</v>
      </c>
      <c r="C603" s="253"/>
      <c r="D603" s="253"/>
      <c r="E603" s="253"/>
      <c r="F603" s="253"/>
      <c r="G603" s="253"/>
      <c r="H603" s="253"/>
      <c r="I603" s="253"/>
      <c r="J603" s="156"/>
      <c r="K603" s="126"/>
      <c r="L603" s="126"/>
      <c r="M603" s="157" t="str">
        <f>IF(ISBLANK(C603),"",IF('LISTA DE INVENTARIO'!$Q$22:$Q6126='LISTA DE INVENTARIO'!$O$9,SUMIFS('LISTA DE INVENTARIO'!$K$22:$K6126,'LISTA DE INVENTARIO'!$C$22:$C6126,C603,'LISTA DE INVENTARIO'!$Q$22:$Q6126,'LISTA DE INVENTARIO'!$O$9)-SUMIFS($L$22:$L6398,$C$22:$C6398,C603),SUMIFS('LISTA DE INVENTARIO'!$K$22:$K6126,'LISTA DE INVENTARIO'!$C$22:$C6126,C603,'LISTA DE INVENTARIO'!$Q$22:$Q6126,'LISTA DE INVENTARIO'!$O$9)-SUMIFS($L$22:$L6398,$C$22:$C6398,C603)))</f>
        <v/>
      </c>
      <c r="N603" s="157" t="str">
        <f t="shared" si="19"/>
        <v/>
      </c>
      <c r="O603" s="163"/>
      <c r="P603" s="159" t="str">
        <f t="shared" si="20"/>
        <v/>
      </c>
      <c r="Q603" s="159" t="str">
        <f>IF(ISBLANK(C603),"",SUMIFS($P$22:$P6401,$C$22:$C6401,C603)-SUMIFS('LISTA DE INVENTARIO'!$N$22:$N6128,'LISTA DE INVENTARIO'!$C$22:$C6128,C603))</f>
        <v/>
      </c>
      <c r="R603" s="160"/>
      <c r="S603" s="162" t="str">
        <f ca="1"/>
        <v/>
      </c>
      <c r="T603" s="182"/>
      <c r="U603" s="180"/>
    </row>
    <row r="604" spans="2:21" ht="20.149999999999999" customHeight="1">
      <c r="B604" s="125">
        <v>583</v>
      </c>
      <c r="C604" s="253"/>
      <c r="D604" s="253"/>
      <c r="E604" s="253"/>
      <c r="F604" s="253"/>
      <c r="G604" s="253"/>
      <c r="H604" s="253"/>
      <c r="I604" s="253"/>
      <c r="J604" s="156"/>
      <c r="K604" s="126"/>
      <c r="L604" s="126"/>
      <c r="M604" s="157" t="str">
        <f>IF(ISBLANK(C604),"",IF('LISTA DE INVENTARIO'!$Q$22:$Q6127='LISTA DE INVENTARIO'!$O$9,SUMIFS('LISTA DE INVENTARIO'!$K$22:$K6127,'LISTA DE INVENTARIO'!$C$22:$C6127,C604,'LISTA DE INVENTARIO'!$Q$22:$Q6127,'LISTA DE INVENTARIO'!$O$9)-SUMIFS($L$22:$L6399,$C$22:$C6399,C604),SUMIFS('LISTA DE INVENTARIO'!$K$22:$K6127,'LISTA DE INVENTARIO'!$C$22:$C6127,C604,'LISTA DE INVENTARIO'!$Q$22:$Q6127,'LISTA DE INVENTARIO'!$O$9)-SUMIFS($L$22:$L6399,$C$22:$C6399,C604)))</f>
        <v/>
      </c>
      <c r="N604" s="157" t="str">
        <f t="shared" si="19"/>
        <v/>
      </c>
      <c r="O604" s="163"/>
      <c r="P604" s="159" t="str">
        <f t="shared" si="20"/>
        <v/>
      </c>
      <c r="Q604" s="159" t="str">
        <f>IF(ISBLANK(C604),"",SUMIFS($P$22:$P6402,$C$22:$C6402,C604)-SUMIFS('LISTA DE INVENTARIO'!$N$22:$N6129,'LISTA DE INVENTARIO'!$C$22:$C6129,C604))</f>
        <v/>
      </c>
      <c r="R604" s="160"/>
      <c r="S604" s="162" t="str">
        <f ca="1"/>
        <v/>
      </c>
      <c r="T604" s="182"/>
      <c r="U604" s="180"/>
    </row>
    <row r="605" spans="2:21" ht="20.149999999999999" customHeight="1">
      <c r="B605" s="125">
        <v>584</v>
      </c>
      <c r="C605" s="253"/>
      <c r="D605" s="253"/>
      <c r="E605" s="253"/>
      <c r="F605" s="253"/>
      <c r="G605" s="253"/>
      <c r="H605" s="253"/>
      <c r="I605" s="253"/>
      <c r="J605" s="156"/>
      <c r="K605" s="126"/>
      <c r="L605" s="126"/>
      <c r="M605" s="157" t="str">
        <f>IF(ISBLANK(C605),"",IF('LISTA DE INVENTARIO'!$Q$22:$Q6128='LISTA DE INVENTARIO'!$O$9,SUMIFS('LISTA DE INVENTARIO'!$K$22:$K6128,'LISTA DE INVENTARIO'!$C$22:$C6128,C605,'LISTA DE INVENTARIO'!$Q$22:$Q6128,'LISTA DE INVENTARIO'!$O$9)-SUMIFS($L$22:$L6400,$C$22:$C6400,C605),SUMIFS('LISTA DE INVENTARIO'!$K$22:$K6128,'LISTA DE INVENTARIO'!$C$22:$C6128,C605,'LISTA DE INVENTARIO'!$Q$22:$Q6128,'LISTA DE INVENTARIO'!$O$9)-SUMIFS($L$22:$L6400,$C$22:$C6400,C605)))</f>
        <v/>
      </c>
      <c r="N605" s="157" t="str">
        <f t="shared" si="19"/>
        <v/>
      </c>
      <c r="O605" s="163"/>
      <c r="P605" s="159" t="str">
        <f t="shared" si="20"/>
        <v/>
      </c>
      <c r="Q605" s="159" t="str">
        <f>IF(ISBLANK(C605),"",SUMIFS($P$22:$P6403,$C$22:$C6403,C605)-SUMIFS('LISTA DE INVENTARIO'!$N$22:$N6130,'LISTA DE INVENTARIO'!$C$22:$C6130,C605))</f>
        <v/>
      </c>
      <c r="R605" s="160"/>
      <c r="S605" s="162" t="str">
        <f ca="1"/>
        <v/>
      </c>
      <c r="T605" s="182"/>
      <c r="U605" s="180"/>
    </row>
    <row r="606" spans="2:21" ht="20.149999999999999" customHeight="1">
      <c r="B606" s="125">
        <v>585</v>
      </c>
      <c r="C606" s="253"/>
      <c r="D606" s="253"/>
      <c r="E606" s="253"/>
      <c r="F606" s="253"/>
      <c r="G606" s="253"/>
      <c r="H606" s="253"/>
      <c r="I606" s="253"/>
      <c r="J606" s="156"/>
      <c r="K606" s="126"/>
      <c r="L606" s="126"/>
      <c r="M606" s="157" t="str">
        <f>IF(ISBLANK(C606),"",IF('LISTA DE INVENTARIO'!$Q$22:$Q6129='LISTA DE INVENTARIO'!$O$9,SUMIFS('LISTA DE INVENTARIO'!$K$22:$K6129,'LISTA DE INVENTARIO'!$C$22:$C6129,C606,'LISTA DE INVENTARIO'!$Q$22:$Q6129,'LISTA DE INVENTARIO'!$O$9)-SUMIFS($L$22:$L6401,$C$22:$C6401,C606),SUMIFS('LISTA DE INVENTARIO'!$K$22:$K6129,'LISTA DE INVENTARIO'!$C$22:$C6129,C606,'LISTA DE INVENTARIO'!$Q$22:$Q6129,'LISTA DE INVENTARIO'!$O$9)-SUMIFS($L$22:$L6401,$C$22:$C6401,C606)))</f>
        <v/>
      </c>
      <c r="N606" s="157" t="str">
        <f t="shared" si="19"/>
        <v/>
      </c>
      <c r="O606" s="163"/>
      <c r="P606" s="159" t="str">
        <f t="shared" si="20"/>
        <v/>
      </c>
      <c r="Q606" s="159" t="str">
        <f>IF(ISBLANK(C606),"",SUMIFS($P$22:$P6404,$C$22:$C6404,C606)-SUMIFS('LISTA DE INVENTARIO'!$N$22:$N6131,'LISTA DE INVENTARIO'!$C$22:$C6131,C606))</f>
        <v/>
      </c>
      <c r="R606" s="160"/>
      <c r="S606" s="162" t="str">
        <f ca="1"/>
        <v/>
      </c>
      <c r="T606" s="182"/>
      <c r="U606" s="180"/>
    </row>
    <row r="607" spans="2:21" ht="20.149999999999999" customHeight="1">
      <c r="B607" s="125">
        <v>586</v>
      </c>
      <c r="C607" s="253"/>
      <c r="D607" s="253"/>
      <c r="E607" s="253"/>
      <c r="F607" s="253"/>
      <c r="G607" s="253"/>
      <c r="H607" s="253"/>
      <c r="I607" s="253"/>
      <c r="J607" s="156"/>
      <c r="K607" s="126"/>
      <c r="L607" s="126"/>
      <c r="M607" s="157" t="str">
        <f>IF(ISBLANK(C607),"",IF('LISTA DE INVENTARIO'!$Q$22:$Q6130='LISTA DE INVENTARIO'!$O$9,SUMIFS('LISTA DE INVENTARIO'!$K$22:$K6130,'LISTA DE INVENTARIO'!$C$22:$C6130,C607,'LISTA DE INVENTARIO'!$Q$22:$Q6130,'LISTA DE INVENTARIO'!$O$9)-SUMIFS($L$22:$L6402,$C$22:$C6402,C607),SUMIFS('LISTA DE INVENTARIO'!$K$22:$K6130,'LISTA DE INVENTARIO'!$C$22:$C6130,C607,'LISTA DE INVENTARIO'!$Q$22:$Q6130,'LISTA DE INVENTARIO'!$O$9)-SUMIFS($L$22:$L6402,$C$22:$C6402,C607)))</f>
        <v/>
      </c>
      <c r="N607" s="157" t="str">
        <f t="shared" si="19"/>
        <v/>
      </c>
      <c r="O607" s="163"/>
      <c r="P607" s="159" t="str">
        <f t="shared" si="20"/>
        <v/>
      </c>
      <c r="Q607" s="159" t="str">
        <f>IF(ISBLANK(C607),"",SUMIFS($P$22:$P6405,$C$22:$C6405,C607)-SUMIFS('LISTA DE INVENTARIO'!$N$22:$N6132,'LISTA DE INVENTARIO'!$C$22:$C6132,C607))</f>
        <v/>
      </c>
      <c r="R607" s="160"/>
      <c r="S607" s="162" t="str">
        <f ca="1"/>
        <v/>
      </c>
      <c r="T607" s="182"/>
      <c r="U607" s="180"/>
    </row>
    <row r="608" spans="2:21" ht="20.149999999999999" customHeight="1">
      <c r="B608" s="125">
        <v>587</v>
      </c>
      <c r="C608" s="253"/>
      <c r="D608" s="253"/>
      <c r="E608" s="253"/>
      <c r="F608" s="253"/>
      <c r="G608" s="253"/>
      <c r="H608" s="253"/>
      <c r="I608" s="253"/>
      <c r="J608" s="156"/>
      <c r="K608" s="126"/>
      <c r="L608" s="126"/>
      <c r="M608" s="157" t="str">
        <f>IF(ISBLANK(C608),"",IF('LISTA DE INVENTARIO'!$Q$22:$Q6131='LISTA DE INVENTARIO'!$O$9,SUMIFS('LISTA DE INVENTARIO'!$K$22:$K6131,'LISTA DE INVENTARIO'!$C$22:$C6131,C608,'LISTA DE INVENTARIO'!$Q$22:$Q6131,'LISTA DE INVENTARIO'!$O$9)-SUMIFS($L$22:$L6403,$C$22:$C6403,C608),SUMIFS('LISTA DE INVENTARIO'!$K$22:$K6131,'LISTA DE INVENTARIO'!$C$22:$C6131,C608,'LISTA DE INVENTARIO'!$Q$22:$Q6131,'LISTA DE INVENTARIO'!$O$9)-SUMIFS($L$22:$L6403,$C$22:$C6403,C608)))</f>
        <v/>
      </c>
      <c r="N608" s="157" t="str">
        <f t="shared" si="19"/>
        <v/>
      </c>
      <c r="O608" s="163"/>
      <c r="P608" s="159" t="str">
        <f t="shared" si="20"/>
        <v/>
      </c>
      <c r="Q608" s="159" t="str">
        <f>IF(ISBLANK(C608),"",SUMIFS($P$22:$P6406,$C$22:$C6406,C608)-SUMIFS('LISTA DE INVENTARIO'!$N$22:$N6133,'LISTA DE INVENTARIO'!$C$22:$C6133,C608))</f>
        <v/>
      </c>
      <c r="R608" s="160"/>
      <c r="S608" s="162" t="str">
        <f ca="1"/>
        <v/>
      </c>
      <c r="T608" s="182"/>
      <c r="U608" s="180"/>
    </row>
    <row r="609" spans="2:21" ht="20.149999999999999" customHeight="1">
      <c r="B609" s="125">
        <v>588</v>
      </c>
      <c r="C609" s="253"/>
      <c r="D609" s="253"/>
      <c r="E609" s="253"/>
      <c r="F609" s="253"/>
      <c r="G609" s="253"/>
      <c r="H609" s="253"/>
      <c r="I609" s="253"/>
      <c r="J609" s="156"/>
      <c r="K609" s="126"/>
      <c r="L609" s="126"/>
      <c r="M609" s="157" t="str">
        <f>IF(ISBLANK(C609),"",IF('LISTA DE INVENTARIO'!$Q$22:$Q6132='LISTA DE INVENTARIO'!$O$9,SUMIFS('LISTA DE INVENTARIO'!$K$22:$K6132,'LISTA DE INVENTARIO'!$C$22:$C6132,C609,'LISTA DE INVENTARIO'!$Q$22:$Q6132,'LISTA DE INVENTARIO'!$O$9)-SUMIFS($L$22:$L6404,$C$22:$C6404,C609),SUMIFS('LISTA DE INVENTARIO'!$K$22:$K6132,'LISTA DE INVENTARIO'!$C$22:$C6132,C609,'LISTA DE INVENTARIO'!$Q$22:$Q6132,'LISTA DE INVENTARIO'!$O$9)-SUMIFS($L$22:$L6404,$C$22:$C6404,C609)))</f>
        <v/>
      </c>
      <c r="N609" s="157" t="str">
        <f t="shared" si="19"/>
        <v/>
      </c>
      <c r="O609" s="163"/>
      <c r="P609" s="159" t="str">
        <f t="shared" si="20"/>
        <v/>
      </c>
      <c r="Q609" s="159" t="str">
        <f>IF(ISBLANK(C609),"",SUMIFS($P$22:$P6407,$C$22:$C6407,C609)-SUMIFS('LISTA DE INVENTARIO'!$N$22:$N6134,'LISTA DE INVENTARIO'!$C$22:$C6134,C609))</f>
        <v/>
      </c>
      <c r="R609" s="160"/>
      <c r="S609" s="162" t="str">
        <f ca="1"/>
        <v/>
      </c>
      <c r="T609" s="182"/>
      <c r="U609" s="180"/>
    </row>
    <row r="610" spans="2:21" ht="20.149999999999999" customHeight="1">
      <c r="B610" s="125">
        <v>589</v>
      </c>
      <c r="C610" s="253"/>
      <c r="D610" s="253"/>
      <c r="E610" s="253"/>
      <c r="F610" s="253"/>
      <c r="G610" s="253"/>
      <c r="H610" s="253"/>
      <c r="I610" s="253"/>
      <c r="J610" s="156"/>
      <c r="K610" s="126"/>
      <c r="L610" s="126"/>
      <c r="M610" s="157" t="str">
        <f>IF(ISBLANK(C610),"",IF('LISTA DE INVENTARIO'!$Q$22:$Q6133='LISTA DE INVENTARIO'!$O$9,SUMIFS('LISTA DE INVENTARIO'!$K$22:$K6133,'LISTA DE INVENTARIO'!$C$22:$C6133,C610,'LISTA DE INVENTARIO'!$Q$22:$Q6133,'LISTA DE INVENTARIO'!$O$9)-SUMIFS($L$22:$L6405,$C$22:$C6405,C610),SUMIFS('LISTA DE INVENTARIO'!$K$22:$K6133,'LISTA DE INVENTARIO'!$C$22:$C6133,C610,'LISTA DE INVENTARIO'!$Q$22:$Q6133,'LISTA DE INVENTARIO'!$O$9)-SUMIFS($L$22:$L6405,$C$22:$C6405,C610)))</f>
        <v/>
      </c>
      <c r="N610" s="157" t="str">
        <f t="shared" si="19"/>
        <v/>
      </c>
      <c r="O610" s="163"/>
      <c r="P610" s="159" t="str">
        <f t="shared" si="20"/>
        <v/>
      </c>
      <c r="Q610" s="159" t="str">
        <f>IF(ISBLANK(C610),"",SUMIFS($P$22:$P6408,$C$22:$C6408,C610)-SUMIFS('LISTA DE INVENTARIO'!$N$22:$N6135,'LISTA DE INVENTARIO'!$C$22:$C6135,C610))</f>
        <v/>
      </c>
      <c r="R610" s="160"/>
      <c r="S610" s="162" t="str">
        <f ca="1"/>
        <v/>
      </c>
      <c r="T610" s="182"/>
      <c r="U610" s="180"/>
    </row>
    <row r="611" spans="2:21" ht="20.149999999999999" customHeight="1">
      <c r="B611" s="125">
        <v>590</v>
      </c>
      <c r="C611" s="253"/>
      <c r="D611" s="253"/>
      <c r="E611" s="253"/>
      <c r="F611" s="253"/>
      <c r="G611" s="253"/>
      <c r="H611" s="253"/>
      <c r="I611" s="253"/>
      <c r="J611" s="156"/>
      <c r="K611" s="126"/>
      <c r="L611" s="126"/>
      <c r="M611" s="157" t="str">
        <f>IF(ISBLANK(C611),"",IF('LISTA DE INVENTARIO'!$Q$22:$Q6134='LISTA DE INVENTARIO'!$O$9,SUMIFS('LISTA DE INVENTARIO'!$K$22:$K6134,'LISTA DE INVENTARIO'!$C$22:$C6134,C611,'LISTA DE INVENTARIO'!$Q$22:$Q6134,'LISTA DE INVENTARIO'!$O$9)-SUMIFS($L$22:$L6406,$C$22:$C6406,C611),SUMIFS('LISTA DE INVENTARIO'!$K$22:$K6134,'LISTA DE INVENTARIO'!$C$22:$C6134,C611,'LISTA DE INVENTARIO'!$Q$22:$Q6134,'LISTA DE INVENTARIO'!$O$9)-SUMIFS($L$22:$L6406,$C$22:$C6406,C611)))</f>
        <v/>
      </c>
      <c r="N611" s="157" t="str">
        <f t="shared" si="19"/>
        <v/>
      </c>
      <c r="O611" s="163"/>
      <c r="P611" s="159" t="str">
        <f t="shared" si="20"/>
        <v/>
      </c>
      <c r="Q611" s="159" t="str">
        <f>IF(ISBLANK(C611),"",SUMIFS($P$22:$P6409,$C$22:$C6409,C611)-SUMIFS('LISTA DE INVENTARIO'!$N$22:$N6136,'LISTA DE INVENTARIO'!$C$22:$C6136,C611))</f>
        <v/>
      </c>
      <c r="R611" s="160"/>
      <c r="S611" s="162" t="str">
        <f ca="1"/>
        <v/>
      </c>
      <c r="T611" s="182"/>
      <c r="U611" s="180"/>
    </row>
    <row r="612" spans="2:21" ht="20.149999999999999" customHeight="1">
      <c r="B612" s="125">
        <v>591</v>
      </c>
      <c r="C612" s="253"/>
      <c r="D612" s="253"/>
      <c r="E612" s="253"/>
      <c r="F612" s="253"/>
      <c r="G612" s="253"/>
      <c r="H612" s="253"/>
      <c r="I612" s="253"/>
      <c r="J612" s="156"/>
      <c r="K612" s="126"/>
      <c r="L612" s="126"/>
      <c r="M612" s="157" t="str">
        <f>IF(ISBLANK(C612),"",IF('LISTA DE INVENTARIO'!$Q$22:$Q6135='LISTA DE INVENTARIO'!$O$9,SUMIFS('LISTA DE INVENTARIO'!$K$22:$K6135,'LISTA DE INVENTARIO'!$C$22:$C6135,C612,'LISTA DE INVENTARIO'!$Q$22:$Q6135,'LISTA DE INVENTARIO'!$O$9)-SUMIFS($L$22:$L6407,$C$22:$C6407,C612),SUMIFS('LISTA DE INVENTARIO'!$K$22:$K6135,'LISTA DE INVENTARIO'!$C$22:$C6135,C612,'LISTA DE INVENTARIO'!$Q$22:$Q6135,'LISTA DE INVENTARIO'!$O$9)-SUMIFS($L$22:$L6407,$C$22:$C6407,C612)))</f>
        <v/>
      </c>
      <c r="N612" s="157" t="str">
        <f t="shared" si="19"/>
        <v/>
      </c>
      <c r="O612" s="163"/>
      <c r="P612" s="159" t="str">
        <f t="shared" si="20"/>
        <v/>
      </c>
      <c r="Q612" s="159" t="str">
        <f>IF(ISBLANK(C612),"",SUMIFS($P$22:$P6410,$C$22:$C6410,C612)-SUMIFS('LISTA DE INVENTARIO'!$N$22:$N6137,'LISTA DE INVENTARIO'!$C$22:$C6137,C612))</f>
        <v/>
      </c>
      <c r="R612" s="160"/>
      <c r="S612" s="162" t="str">
        <f ca="1"/>
        <v/>
      </c>
      <c r="T612" s="182"/>
      <c r="U612" s="180"/>
    </row>
    <row r="613" spans="2:21" ht="20.149999999999999" customHeight="1">
      <c r="B613" s="125">
        <v>592</v>
      </c>
      <c r="C613" s="253"/>
      <c r="D613" s="253"/>
      <c r="E613" s="253"/>
      <c r="F613" s="253"/>
      <c r="G613" s="253"/>
      <c r="H613" s="253"/>
      <c r="I613" s="253"/>
      <c r="J613" s="156"/>
      <c r="K613" s="126"/>
      <c r="L613" s="126"/>
      <c r="M613" s="157" t="str">
        <f>IF(ISBLANK(C613),"",IF('LISTA DE INVENTARIO'!$Q$22:$Q6136='LISTA DE INVENTARIO'!$O$9,SUMIFS('LISTA DE INVENTARIO'!$K$22:$K6136,'LISTA DE INVENTARIO'!$C$22:$C6136,C613,'LISTA DE INVENTARIO'!$Q$22:$Q6136,'LISTA DE INVENTARIO'!$O$9)-SUMIFS($L$22:$L6408,$C$22:$C6408,C613),SUMIFS('LISTA DE INVENTARIO'!$K$22:$K6136,'LISTA DE INVENTARIO'!$C$22:$C6136,C613,'LISTA DE INVENTARIO'!$Q$22:$Q6136,'LISTA DE INVENTARIO'!$O$9)-SUMIFS($L$22:$L6408,$C$22:$C6408,C613)))</f>
        <v/>
      </c>
      <c r="N613" s="157" t="str">
        <f t="shared" si="19"/>
        <v/>
      </c>
      <c r="O613" s="163"/>
      <c r="P613" s="159" t="str">
        <f t="shared" si="20"/>
        <v/>
      </c>
      <c r="Q613" s="159" t="str">
        <f>IF(ISBLANK(C613),"",SUMIFS($P$22:$P6411,$C$22:$C6411,C613)-SUMIFS('LISTA DE INVENTARIO'!$N$22:$N6138,'LISTA DE INVENTARIO'!$C$22:$C6138,C613))</f>
        <v/>
      </c>
      <c r="R613" s="160"/>
      <c r="S613" s="162" t="str">
        <f ca="1"/>
        <v/>
      </c>
      <c r="T613" s="182"/>
      <c r="U613" s="180"/>
    </row>
    <row r="614" spans="2:21" ht="20.149999999999999" customHeight="1">
      <c r="B614" s="125">
        <v>593</v>
      </c>
      <c r="C614" s="253"/>
      <c r="D614" s="253"/>
      <c r="E614" s="253"/>
      <c r="F614" s="253"/>
      <c r="G614" s="253"/>
      <c r="H614" s="253"/>
      <c r="I614" s="253"/>
      <c r="J614" s="156"/>
      <c r="K614" s="126"/>
      <c r="L614" s="126"/>
      <c r="M614" s="157" t="str">
        <f>IF(ISBLANK(C614),"",IF('LISTA DE INVENTARIO'!$Q$22:$Q6137='LISTA DE INVENTARIO'!$O$9,SUMIFS('LISTA DE INVENTARIO'!$K$22:$K6137,'LISTA DE INVENTARIO'!$C$22:$C6137,C614,'LISTA DE INVENTARIO'!$Q$22:$Q6137,'LISTA DE INVENTARIO'!$O$9)-SUMIFS($L$22:$L6409,$C$22:$C6409,C614),SUMIFS('LISTA DE INVENTARIO'!$K$22:$K6137,'LISTA DE INVENTARIO'!$C$22:$C6137,C614,'LISTA DE INVENTARIO'!$Q$22:$Q6137,'LISTA DE INVENTARIO'!$O$9)-SUMIFS($L$22:$L6409,$C$22:$C6409,C614)))</f>
        <v/>
      </c>
      <c r="N614" s="157" t="str">
        <f t="shared" si="19"/>
        <v/>
      </c>
      <c r="O614" s="163"/>
      <c r="P614" s="159" t="str">
        <f t="shared" si="20"/>
        <v/>
      </c>
      <c r="Q614" s="159" t="str">
        <f>IF(ISBLANK(C614),"",SUMIFS($P$22:$P6412,$C$22:$C6412,C614)-SUMIFS('LISTA DE INVENTARIO'!$N$22:$N6139,'LISTA DE INVENTARIO'!$C$22:$C6139,C614))</f>
        <v/>
      </c>
      <c r="R614" s="160"/>
      <c r="S614" s="162" t="str">
        <f ca="1"/>
        <v/>
      </c>
      <c r="T614" s="182"/>
      <c r="U614" s="180"/>
    </row>
    <row r="615" spans="2:21" ht="20.149999999999999" customHeight="1">
      <c r="B615" s="125">
        <v>594</v>
      </c>
      <c r="C615" s="253"/>
      <c r="D615" s="253"/>
      <c r="E615" s="253"/>
      <c r="F615" s="253"/>
      <c r="G615" s="253"/>
      <c r="H615" s="253"/>
      <c r="I615" s="253"/>
      <c r="J615" s="156"/>
      <c r="K615" s="126"/>
      <c r="L615" s="126"/>
      <c r="M615" s="157" t="str">
        <f>IF(ISBLANK(C615),"",IF('LISTA DE INVENTARIO'!$Q$22:$Q6138='LISTA DE INVENTARIO'!$O$9,SUMIFS('LISTA DE INVENTARIO'!$K$22:$K6138,'LISTA DE INVENTARIO'!$C$22:$C6138,C615,'LISTA DE INVENTARIO'!$Q$22:$Q6138,'LISTA DE INVENTARIO'!$O$9)-SUMIFS($L$22:$L6410,$C$22:$C6410,C615),SUMIFS('LISTA DE INVENTARIO'!$K$22:$K6138,'LISTA DE INVENTARIO'!$C$22:$C6138,C615,'LISTA DE INVENTARIO'!$Q$22:$Q6138,'LISTA DE INVENTARIO'!$O$9)-SUMIFS($L$22:$L6410,$C$22:$C6410,C615)))</f>
        <v/>
      </c>
      <c r="N615" s="157" t="str">
        <f t="shared" ref="N615:N678" si="21">IF(T615=TRUE,"ENVIADO",IF(ISBLANK(C615),"",IF((AND(M615&lt;=0)),$K$9,IF(AND(M615&gt;0,M615&lt;=10),$O$9,$M$9))))</f>
        <v/>
      </c>
      <c r="O615" s="163"/>
      <c r="P615" s="159" t="str">
        <f t="shared" ref="P615:P678" si="22">IF(ISBLANK(C615),"",L615*O615)</f>
        <v/>
      </c>
      <c r="Q615" s="159" t="str">
        <f>IF(ISBLANK(C615),"",SUMIFS($P$22:$P6413,$C$22:$C6413,C615)-SUMIFS('LISTA DE INVENTARIO'!$N$22:$N6140,'LISTA DE INVENTARIO'!$C$22:$C6140,C615))</f>
        <v/>
      </c>
      <c r="R615" s="160"/>
      <c r="S615" s="162" t="str">
        <f ca="1"/>
        <v/>
      </c>
      <c r="T615" s="182"/>
      <c r="U615" s="180"/>
    </row>
    <row r="616" spans="2:21" ht="20.149999999999999" customHeight="1">
      <c r="B616" s="125">
        <v>595</v>
      </c>
      <c r="C616" s="253"/>
      <c r="D616" s="253"/>
      <c r="E616" s="253"/>
      <c r="F616" s="253"/>
      <c r="G616" s="253"/>
      <c r="H616" s="253"/>
      <c r="I616" s="253"/>
      <c r="J616" s="156"/>
      <c r="K616" s="126"/>
      <c r="L616" s="126"/>
      <c r="M616" s="157" t="str">
        <f>IF(ISBLANK(C616),"",IF('LISTA DE INVENTARIO'!$Q$22:$Q6139='LISTA DE INVENTARIO'!$O$9,SUMIFS('LISTA DE INVENTARIO'!$K$22:$K6139,'LISTA DE INVENTARIO'!$C$22:$C6139,C616,'LISTA DE INVENTARIO'!$Q$22:$Q6139,'LISTA DE INVENTARIO'!$O$9)-SUMIFS($L$22:$L6411,$C$22:$C6411,C616),SUMIFS('LISTA DE INVENTARIO'!$K$22:$K6139,'LISTA DE INVENTARIO'!$C$22:$C6139,C616,'LISTA DE INVENTARIO'!$Q$22:$Q6139,'LISTA DE INVENTARIO'!$O$9)-SUMIFS($L$22:$L6411,$C$22:$C6411,C616)))</f>
        <v/>
      </c>
      <c r="N616" s="157" t="str">
        <f t="shared" si="21"/>
        <v/>
      </c>
      <c r="O616" s="163"/>
      <c r="P616" s="159" t="str">
        <f t="shared" si="22"/>
        <v/>
      </c>
      <c r="Q616" s="159" t="str">
        <f>IF(ISBLANK(C616),"",SUMIFS($P$22:$P6414,$C$22:$C6414,C616)-SUMIFS('LISTA DE INVENTARIO'!$N$22:$N6141,'LISTA DE INVENTARIO'!$C$22:$C6141,C616))</f>
        <v/>
      </c>
      <c r="R616" s="160"/>
      <c r="S616" s="162" t="str">
        <f ca="1"/>
        <v/>
      </c>
      <c r="T616" s="182"/>
      <c r="U616" s="180"/>
    </row>
    <row r="617" spans="2:21" ht="20.149999999999999" customHeight="1">
      <c r="B617" s="125">
        <v>596</v>
      </c>
      <c r="C617" s="253"/>
      <c r="D617" s="253"/>
      <c r="E617" s="253"/>
      <c r="F617" s="253"/>
      <c r="G617" s="253"/>
      <c r="H617" s="253"/>
      <c r="I617" s="253"/>
      <c r="J617" s="156"/>
      <c r="K617" s="126"/>
      <c r="L617" s="126"/>
      <c r="M617" s="157" t="str">
        <f>IF(ISBLANK(C617),"",IF('LISTA DE INVENTARIO'!$Q$22:$Q6140='LISTA DE INVENTARIO'!$O$9,SUMIFS('LISTA DE INVENTARIO'!$K$22:$K6140,'LISTA DE INVENTARIO'!$C$22:$C6140,C617,'LISTA DE INVENTARIO'!$Q$22:$Q6140,'LISTA DE INVENTARIO'!$O$9)-SUMIFS($L$22:$L6412,$C$22:$C6412,C617),SUMIFS('LISTA DE INVENTARIO'!$K$22:$K6140,'LISTA DE INVENTARIO'!$C$22:$C6140,C617,'LISTA DE INVENTARIO'!$Q$22:$Q6140,'LISTA DE INVENTARIO'!$O$9)-SUMIFS($L$22:$L6412,$C$22:$C6412,C617)))</f>
        <v/>
      </c>
      <c r="N617" s="157" t="str">
        <f t="shared" si="21"/>
        <v/>
      </c>
      <c r="O617" s="163"/>
      <c r="P617" s="159" t="str">
        <f t="shared" si="22"/>
        <v/>
      </c>
      <c r="Q617" s="159" t="str">
        <f>IF(ISBLANK(C617),"",SUMIFS($P$22:$P6415,$C$22:$C6415,C617)-SUMIFS('LISTA DE INVENTARIO'!$N$22:$N6142,'LISTA DE INVENTARIO'!$C$22:$C6142,C617))</f>
        <v/>
      </c>
      <c r="R617" s="160"/>
      <c r="S617" s="162" t="str">
        <f ca="1"/>
        <v/>
      </c>
      <c r="T617" s="182"/>
      <c r="U617" s="180"/>
    </row>
    <row r="618" spans="2:21" ht="20.149999999999999" customHeight="1">
      <c r="B618" s="125">
        <v>597</v>
      </c>
      <c r="C618" s="253"/>
      <c r="D618" s="253"/>
      <c r="E618" s="253"/>
      <c r="F618" s="253"/>
      <c r="G618" s="253"/>
      <c r="H618" s="253"/>
      <c r="I618" s="253"/>
      <c r="J618" s="156"/>
      <c r="K618" s="126"/>
      <c r="L618" s="126"/>
      <c r="M618" s="157" t="str">
        <f>IF(ISBLANK(C618),"",IF('LISTA DE INVENTARIO'!$Q$22:$Q6141='LISTA DE INVENTARIO'!$O$9,SUMIFS('LISTA DE INVENTARIO'!$K$22:$K6141,'LISTA DE INVENTARIO'!$C$22:$C6141,C618,'LISTA DE INVENTARIO'!$Q$22:$Q6141,'LISTA DE INVENTARIO'!$O$9)-SUMIFS($L$22:$L6413,$C$22:$C6413,C618),SUMIFS('LISTA DE INVENTARIO'!$K$22:$K6141,'LISTA DE INVENTARIO'!$C$22:$C6141,C618,'LISTA DE INVENTARIO'!$Q$22:$Q6141,'LISTA DE INVENTARIO'!$O$9)-SUMIFS($L$22:$L6413,$C$22:$C6413,C618)))</f>
        <v/>
      </c>
      <c r="N618" s="157" t="str">
        <f t="shared" si="21"/>
        <v/>
      </c>
      <c r="O618" s="163"/>
      <c r="P618" s="159" t="str">
        <f t="shared" si="22"/>
        <v/>
      </c>
      <c r="Q618" s="159" t="str">
        <f>IF(ISBLANK(C618),"",SUMIFS($P$22:$P6416,$C$22:$C6416,C618)-SUMIFS('LISTA DE INVENTARIO'!$N$22:$N6143,'LISTA DE INVENTARIO'!$C$22:$C6143,C618))</f>
        <v/>
      </c>
      <c r="R618" s="160"/>
      <c r="S618" s="162" t="str">
        <f ca="1"/>
        <v/>
      </c>
      <c r="T618" s="182"/>
      <c r="U618" s="180"/>
    </row>
    <row r="619" spans="2:21" ht="20.149999999999999" customHeight="1">
      <c r="B619" s="125">
        <v>598</v>
      </c>
      <c r="C619" s="253"/>
      <c r="D619" s="253"/>
      <c r="E619" s="253"/>
      <c r="F619" s="253"/>
      <c r="G619" s="253"/>
      <c r="H619" s="253"/>
      <c r="I619" s="253"/>
      <c r="J619" s="156"/>
      <c r="K619" s="126"/>
      <c r="L619" s="126"/>
      <c r="M619" s="157" t="str">
        <f>IF(ISBLANK(C619),"",IF('LISTA DE INVENTARIO'!$Q$22:$Q6142='LISTA DE INVENTARIO'!$O$9,SUMIFS('LISTA DE INVENTARIO'!$K$22:$K6142,'LISTA DE INVENTARIO'!$C$22:$C6142,C619,'LISTA DE INVENTARIO'!$Q$22:$Q6142,'LISTA DE INVENTARIO'!$O$9)-SUMIFS($L$22:$L6414,$C$22:$C6414,C619),SUMIFS('LISTA DE INVENTARIO'!$K$22:$K6142,'LISTA DE INVENTARIO'!$C$22:$C6142,C619,'LISTA DE INVENTARIO'!$Q$22:$Q6142,'LISTA DE INVENTARIO'!$O$9)-SUMIFS($L$22:$L6414,$C$22:$C6414,C619)))</f>
        <v/>
      </c>
      <c r="N619" s="157" t="str">
        <f t="shared" si="21"/>
        <v/>
      </c>
      <c r="O619" s="163"/>
      <c r="P619" s="159" t="str">
        <f t="shared" si="22"/>
        <v/>
      </c>
      <c r="Q619" s="159" t="str">
        <f>IF(ISBLANK(C619),"",SUMIFS($P$22:$P6417,$C$22:$C6417,C619)-SUMIFS('LISTA DE INVENTARIO'!$N$22:$N6144,'LISTA DE INVENTARIO'!$C$22:$C6144,C619))</f>
        <v/>
      </c>
      <c r="R619" s="160"/>
      <c r="S619" s="162" t="str">
        <f ca="1"/>
        <v/>
      </c>
      <c r="T619" s="182"/>
      <c r="U619" s="180"/>
    </row>
    <row r="620" spans="2:21" ht="20.149999999999999" customHeight="1">
      <c r="B620" s="125">
        <v>599</v>
      </c>
      <c r="C620" s="253"/>
      <c r="D620" s="253"/>
      <c r="E620" s="253"/>
      <c r="F620" s="253"/>
      <c r="G620" s="253"/>
      <c r="H620" s="253"/>
      <c r="I620" s="253"/>
      <c r="J620" s="156"/>
      <c r="K620" s="126"/>
      <c r="L620" s="126"/>
      <c r="M620" s="157" t="str">
        <f>IF(ISBLANK(C620),"",IF('LISTA DE INVENTARIO'!$Q$22:$Q6143='LISTA DE INVENTARIO'!$O$9,SUMIFS('LISTA DE INVENTARIO'!$K$22:$K6143,'LISTA DE INVENTARIO'!$C$22:$C6143,C620,'LISTA DE INVENTARIO'!$Q$22:$Q6143,'LISTA DE INVENTARIO'!$O$9)-SUMIFS($L$22:$L6415,$C$22:$C6415,C620),SUMIFS('LISTA DE INVENTARIO'!$K$22:$K6143,'LISTA DE INVENTARIO'!$C$22:$C6143,C620,'LISTA DE INVENTARIO'!$Q$22:$Q6143,'LISTA DE INVENTARIO'!$O$9)-SUMIFS($L$22:$L6415,$C$22:$C6415,C620)))</f>
        <v/>
      </c>
      <c r="N620" s="157" t="str">
        <f t="shared" si="21"/>
        <v/>
      </c>
      <c r="O620" s="163"/>
      <c r="P620" s="159" t="str">
        <f t="shared" si="22"/>
        <v/>
      </c>
      <c r="Q620" s="159" t="str">
        <f>IF(ISBLANK(C620),"",SUMIFS($P$22:$P6418,$C$22:$C6418,C620)-SUMIFS('LISTA DE INVENTARIO'!$N$22:$N6145,'LISTA DE INVENTARIO'!$C$22:$C6145,C620))</f>
        <v/>
      </c>
      <c r="R620" s="160"/>
      <c r="S620" s="162" t="str">
        <f ca="1"/>
        <v/>
      </c>
      <c r="T620" s="182"/>
      <c r="U620" s="180"/>
    </row>
    <row r="621" spans="2:21" ht="20.149999999999999" customHeight="1">
      <c r="B621" s="125">
        <v>600</v>
      </c>
      <c r="C621" s="253"/>
      <c r="D621" s="253"/>
      <c r="E621" s="253"/>
      <c r="F621" s="253"/>
      <c r="G621" s="253"/>
      <c r="H621" s="253"/>
      <c r="I621" s="253"/>
      <c r="J621" s="156"/>
      <c r="K621" s="126"/>
      <c r="L621" s="126"/>
      <c r="M621" s="157" t="str">
        <f>IF(ISBLANK(C621),"",IF('LISTA DE INVENTARIO'!$Q$22:$Q6144='LISTA DE INVENTARIO'!$O$9,SUMIFS('LISTA DE INVENTARIO'!$K$22:$K6144,'LISTA DE INVENTARIO'!$C$22:$C6144,C621,'LISTA DE INVENTARIO'!$Q$22:$Q6144,'LISTA DE INVENTARIO'!$O$9)-SUMIFS($L$22:$L6416,$C$22:$C6416,C621),SUMIFS('LISTA DE INVENTARIO'!$K$22:$K6144,'LISTA DE INVENTARIO'!$C$22:$C6144,C621,'LISTA DE INVENTARIO'!$Q$22:$Q6144,'LISTA DE INVENTARIO'!$O$9)-SUMIFS($L$22:$L6416,$C$22:$C6416,C621)))</f>
        <v/>
      </c>
      <c r="N621" s="157" t="str">
        <f t="shared" si="21"/>
        <v/>
      </c>
      <c r="O621" s="163"/>
      <c r="P621" s="159" t="str">
        <f t="shared" si="22"/>
        <v/>
      </c>
      <c r="Q621" s="159" t="str">
        <f>IF(ISBLANK(C621),"",SUMIFS($P$22:$P6419,$C$22:$C6419,C621)-SUMIFS('LISTA DE INVENTARIO'!$N$22:$N6146,'LISTA DE INVENTARIO'!$C$22:$C6146,C621))</f>
        <v/>
      </c>
      <c r="R621" s="160"/>
      <c r="S621" s="162" t="str">
        <f ca="1"/>
        <v/>
      </c>
      <c r="T621" s="182"/>
      <c r="U621" s="180"/>
    </row>
    <row r="622" spans="2:21" ht="20.149999999999999" customHeight="1">
      <c r="B622" s="125">
        <v>601</v>
      </c>
      <c r="C622" s="253"/>
      <c r="D622" s="253"/>
      <c r="E622" s="253"/>
      <c r="F622" s="253"/>
      <c r="G622" s="253"/>
      <c r="H622" s="253"/>
      <c r="I622" s="253"/>
      <c r="J622" s="156"/>
      <c r="K622" s="126"/>
      <c r="L622" s="126"/>
      <c r="M622" s="157" t="str">
        <f>IF(ISBLANK(C622),"",IF('LISTA DE INVENTARIO'!$Q$22:$Q6145='LISTA DE INVENTARIO'!$O$9,SUMIFS('LISTA DE INVENTARIO'!$K$22:$K6145,'LISTA DE INVENTARIO'!$C$22:$C6145,C622,'LISTA DE INVENTARIO'!$Q$22:$Q6145,'LISTA DE INVENTARIO'!$O$9)-SUMIFS($L$22:$L6417,$C$22:$C6417,C622),SUMIFS('LISTA DE INVENTARIO'!$K$22:$K6145,'LISTA DE INVENTARIO'!$C$22:$C6145,C622,'LISTA DE INVENTARIO'!$Q$22:$Q6145,'LISTA DE INVENTARIO'!$O$9)-SUMIFS($L$22:$L6417,$C$22:$C6417,C622)))</f>
        <v/>
      </c>
      <c r="N622" s="157" t="str">
        <f t="shared" si="21"/>
        <v/>
      </c>
      <c r="O622" s="163"/>
      <c r="P622" s="159" t="str">
        <f t="shared" si="22"/>
        <v/>
      </c>
      <c r="Q622" s="159" t="str">
        <f>IF(ISBLANK(C622),"",SUMIFS($P$22:$P6420,$C$22:$C6420,C622)-SUMIFS('LISTA DE INVENTARIO'!$N$22:$N6147,'LISTA DE INVENTARIO'!$C$22:$C6147,C622))</f>
        <v/>
      </c>
      <c r="R622" s="160"/>
      <c r="S622" s="162" t="str">
        <f ca="1"/>
        <v/>
      </c>
      <c r="T622" s="182"/>
      <c r="U622" s="180"/>
    </row>
    <row r="623" spans="2:21" ht="20.149999999999999" customHeight="1">
      <c r="B623" s="125">
        <v>602</v>
      </c>
      <c r="C623" s="253"/>
      <c r="D623" s="253"/>
      <c r="E623" s="253"/>
      <c r="F623" s="253"/>
      <c r="G623" s="253"/>
      <c r="H623" s="253"/>
      <c r="I623" s="253"/>
      <c r="J623" s="156"/>
      <c r="K623" s="126"/>
      <c r="L623" s="126"/>
      <c r="M623" s="157" t="str">
        <f>IF(ISBLANK(C623),"",IF('LISTA DE INVENTARIO'!$Q$22:$Q6146='LISTA DE INVENTARIO'!$O$9,SUMIFS('LISTA DE INVENTARIO'!$K$22:$K6146,'LISTA DE INVENTARIO'!$C$22:$C6146,C623,'LISTA DE INVENTARIO'!$Q$22:$Q6146,'LISTA DE INVENTARIO'!$O$9)-SUMIFS($L$22:$L6418,$C$22:$C6418,C623),SUMIFS('LISTA DE INVENTARIO'!$K$22:$K6146,'LISTA DE INVENTARIO'!$C$22:$C6146,C623,'LISTA DE INVENTARIO'!$Q$22:$Q6146,'LISTA DE INVENTARIO'!$O$9)-SUMIFS($L$22:$L6418,$C$22:$C6418,C623)))</f>
        <v/>
      </c>
      <c r="N623" s="157" t="str">
        <f t="shared" si="21"/>
        <v/>
      </c>
      <c r="O623" s="163"/>
      <c r="P623" s="159" t="str">
        <f t="shared" si="22"/>
        <v/>
      </c>
      <c r="Q623" s="159" t="str">
        <f>IF(ISBLANK(C623),"",SUMIFS($P$22:$P6421,$C$22:$C6421,C623)-SUMIFS('LISTA DE INVENTARIO'!$N$22:$N6148,'LISTA DE INVENTARIO'!$C$22:$C6148,C623))</f>
        <v/>
      </c>
      <c r="R623" s="160"/>
      <c r="S623" s="162" t="str">
        <f ca="1"/>
        <v/>
      </c>
      <c r="T623" s="182"/>
      <c r="U623" s="180"/>
    </row>
    <row r="624" spans="2:21" ht="20.149999999999999" customHeight="1">
      <c r="B624" s="125">
        <v>603</v>
      </c>
      <c r="C624" s="253"/>
      <c r="D624" s="253"/>
      <c r="E624" s="253"/>
      <c r="F624" s="253"/>
      <c r="G624" s="253"/>
      <c r="H624" s="253"/>
      <c r="I624" s="253"/>
      <c r="J624" s="156"/>
      <c r="K624" s="126"/>
      <c r="L624" s="126"/>
      <c r="M624" s="157" t="str">
        <f>IF(ISBLANK(C624),"",IF('LISTA DE INVENTARIO'!$Q$22:$Q6147='LISTA DE INVENTARIO'!$O$9,SUMIFS('LISTA DE INVENTARIO'!$K$22:$K6147,'LISTA DE INVENTARIO'!$C$22:$C6147,C624,'LISTA DE INVENTARIO'!$Q$22:$Q6147,'LISTA DE INVENTARIO'!$O$9)-SUMIFS($L$22:$L6419,$C$22:$C6419,C624),SUMIFS('LISTA DE INVENTARIO'!$K$22:$K6147,'LISTA DE INVENTARIO'!$C$22:$C6147,C624,'LISTA DE INVENTARIO'!$Q$22:$Q6147,'LISTA DE INVENTARIO'!$O$9)-SUMIFS($L$22:$L6419,$C$22:$C6419,C624)))</f>
        <v/>
      </c>
      <c r="N624" s="157" t="str">
        <f t="shared" si="21"/>
        <v/>
      </c>
      <c r="O624" s="163"/>
      <c r="P624" s="159" t="str">
        <f t="shared" si="22"/>
        <v/>
      </c>
      <c r="Q624" s="159" t="str">
        <f>IF(ISBLANK(C624),"",SUMIFS($P$22:$P6422,$C$22:$C6422,C624)-SUMIFS('LISTA DE INVENTARIO'!$N$22:$N6149,'LISTA DE INVENTARIO'!$C$22:$C6149,C624))</f>
        <v/>
      </c>
      <c r="R624" s="160"/>
      <c r="S624" s="162" t="str">
        <f ca="1"/>
        <v/>
      </c>
      <c r="T624" s="182"/>
      <c r="U624" s="180"/>
    </row>
    <row r="625" spans="2:21" ht="20.149999999999999" customHeight="1">
      <c r="B625" s="125">
        <v>604</v>
      </c>
      <c r="C625" s="253"/>
      <c r="D625" s="253"/>
      <c r="E625" s="253"/>
      <c r="F625" s="253"/>
      <c r="G625" s="253"/>
      <c r="H625" s="253"/>
      <c r="I625" s="253"/>
      <c r="J625" s="156"/>
      <c r="K625" s="126"/>
      <c r="L625" s="126"/>
      <c r="M625" s="157" t="str">
        <f>IF(ISBLANK(C625),"",IF('LISTA DE INVENTARIO'!$Q$22:$Q6148='LISTA DE INVENTARIO'!$O$9,SUMIFS('LISTA DE INVENTARIO'!$K$22:$K6148,'LISTA DE INVENTARIO'!$C$22:$C6148,C625,'LISTA DE INVENTARIO'!$Q$22:$Q6148,'LISTA DE INVENTARIO'!$O$9)-SUMIFS($L$22:$L6420,$C$22:$C6420,C625),SUMIFS('LISTA DE INVENTARIO'!$K$22:$K6148,'LISTA DE INVENTARIO'!$C$22:$C6148,C625,'LISTA DE INVENTARIO'!$Q$22:$Q6148,'LISTA DE INVENTARIO'!$O$9)-SUMIFS($L$22:$L6420,$C$22:$C6420,C625)))</f>
        <v/>
      </c>
      <c r="N625" s="157" t="str">
        <f t="shared" si="21"/>
        <v/>
      </c>
      <c r="O625" s="163"/>
      <c r="P625" s="159" t="str">
        <f t="shared" si="22"/>
        <v/>
      </c>
      <c r="Q625" s="159" t="str">
        <f>IF(ISBLANK(C625),"",SUMIFS($P$22:$P6423,$C$22:$C6423,C625)-SUMIFS('LISTA DE INVENTARIO'!$N$22:$N6150,'LISTA DE INVENTARIO'!$C$22:$C6150,C625))</f>
        <v/>
      </c>
      <c r="R625" s="160"/>
      <c r="S625" s="162" t="str">
        <f ca="1"/>
        <v/>
      </c>
      <c r="T625" s="182"/>
      <c r="U625" s="180"/>
    </row>
    <row r="626" spans="2:21" ht="20.149999999999999" customHeight="1">
      <c r="B626" s="125">
        <v>605</v>
      </c>
      <c r="C626" s="253"/>
      <c r="D626" s="253"/>
      <c r="E626" s="253"/>
      <c r="F626" s="253"/>
      <c r="G626" s="253"/>
      <c r="H626" s="253"/>
      <c r="I626" s="253"/>
      <c r="J626" s="156"/>
      <c r="K626" s="126"/>
      <c r="L626" s="126"/>
      <c r="M626" s="157" t="str">
        <f>IF(ISBLANK(C626),"",IF('LISTA DE INVENTARIO'!$Q$22:$Q6149='LISTA DE INVENTARIO'!$O$9,SUMIFS('LISTA DE INVENTARIO'!$K$22:$K6149,'LISTA DE INVENTARIO'!$C$22:$C6149,C626,'LISTA DE INVENTARIO'!$Q$22:$Q6149,'LISTA DE INVENTARIO'!$O$9)-SUMIFS($L$22:$L6421,$C$22:$C6421,C626),SUMIFS('LISTA DE INVENTARIO'!$K$22:$K6149,'LISTA DE INVENTARIO'!$C$22:$C6149,C626,'LISTA DE INVENTARIO'!$Q$22:$Q6149,'LISTA DE INVENTARIO'!$O$9)-SUMIFS($L$22:$L6421,$C$22:$C6421,C626)))</f>
        <v/>
      </c>
      <c r="N626" s="157" t="str">
        <f t="shared" si="21"/>
        <v/>
      </c>
      <c r="O626" s="163"/>
      <c r="P626" s="159" t="str">
        <f t="shared" si="22"/>
        <v/>
      </c>
      <c r="Q626" s="159" t="str">
        <f>IF(ISBLANK(C626),"",SUMIFS($P$22:$P6424,$C$22:$C6424,C626)-SUMIFS('LISTA DE INVENTARIO'!$N$22:$N6151,'LISTA DE INVENTARIO'!$C$22:$C6151,C626))</f>
        <v/>
      </c>
      <c r="R626" s="160"/>
      <c r="S626" s="162" t="str">
        <f ca="1"/>
        <v/>
      </c>
      <c r="T626" s="182"/>
      <c r="U626" s="180"/>
    </row>
    <row r="627" spans="2:21" ht="20.149999999999999" customHeight="1">
      <c r="B627" s="125">
        <v>606</v>
      </c>
      <c r="C627" s="253"/>
      <c r="D627" s="253"/>
      <c r="E627" s="253"/>
      <c r="F627" s="253"/>
      <c r="G627" s="253"/>
      <c r="H627" s="253"/>
      <c r="I627" s="253"/>
      <c r="J627" s="156"/>
      <c r="K627" s="126"/>
      <c r="L627" s="126"/>
      <c r="M627" s="157" t="str">
        <f>IF(ISBLANK(C627),"",IF('LISTA DE INVENTARIO'!$Q$22:$Q6150='LISTA DE INVENTARIO'!$O$9,SUMIFS('LISTA DE INVENTARIO'!$K$22:$K6150,'LISTA DE INVENTARIO'!$C$22:$C6150,C627,'LISTA DE INVENTARIO'!$Q$22:$Q6150,'LISTA DE INVENTARIO'!$O$9)-SUMIFS($L$22:$L6422,$C$22:$C6422,C627),SUMIFS('LISTA DE INVENTARIO'!$K$22:$K6150,'LISTA DE INVENTARIO'!$C$22:$C6150,C627,'LISTA DE INVENTARIO'!$Q$22:$Q6150,'LISTA DE INVENTARIO'!$O$9)-SUMIFS($L$22:$L6422,$C$22:$C6422,C627)))</f>
        <v/>
      </c>
      <c r="N627" s="157" t="str">
        <f t="shared" si="21"/>
        <v/>
      </c>
      <c r="O627" s="163"/>
      <c r="P627" s="159" t="str">
        <f t="shared" si="22"/>
        <v/>
      </c>
      <c r="Q627" s="159" t="str">
        <f>IF(ISBLANK(C627),"",SUMIFS($P$22:$P6425,$C$22:$C6425,C627)-SUMIFS('LISTA DE INVENTARIO'!$N$22:$N6152,'LISTA DE INVENTARIO'!$C$22:$C6152,C627))</f>
        <v/>
      </c>
      <c r="R627" s="160"/>
      <c r="S627" s="162" t="str">
        <f ca="1"/>
        <v/>
      </c>
      <c r="T627" s="182"/>
      <c r="U627" s="180"/>
    </row>
    <row r="628" spans="2:21" ht="20.149999999999999" customHeight="1">
      <c r="B628" s="125">
        <v>607</v>
      </c>
      <c r="C628" s="253"/>
      <c r="D628" s="253"/>
      <c r="E628" s="253"/>
      <c r="F628" s="253"/>
      <c r="G628" s="253"/>
      <c r="H628" s="253"/>
      <c r="I628" s="253"/>
      <c r="J628" s="156"/>
      <c r="K628" s="126"/>
      <c r="L628" s="126"/>
      <c r="M628" s="157" t="str">
        <f>IF(ISBLANK(C628),"",IF('LISTA DE INVENTARIO'!$Q$22:$Q6151='LISTA DE INVENTARIO'!$O$9,SUMIFS('LISTA DE INVENTARIO'!$K$22:$K6151,'LISTA DE INVENTARIO'!$C$22:$C6151,C628,'LISTA DE INVENTARIO'!$Q$22:$Q6151,'LISTA DE INVENTARIO'!$O$9)-SUMIFS($L$22:$L6423,$C$22:$C6423,C628),SUMIFS('LISTA DE INVENTARIO'!$K$22:$K6151,'LISTA DE INVENTARIO'!$C$22:$C6151,C628,'LISTA DE INVENTARIO'!$Q$22:$Q6151,'LISTA DE INVENTARIO'!$O$9)-SUMIFS($L$22:$L6423,$C$22:$C6423,C628)))</f>
        <v/>
      </c>
      <c r="N628" s="157" t="str">
        <f t="shared" si="21"/>
        <v/>
      </c>
      <c r="O628" s="163"/>
      <c r="P628" s="159" t="str">
        <f t="shared" si="22"/>
        <v/>
      </c>
      <c r="Q628" s="159" t="str">
        <f>IF(ISBLANK(C628),"",SUMIFS($P$22:$P6426,$C$22:$C6426,C628)-SUMIFS('LISTA DE INVENTARIO'!$N$22:$N6153,'LISTA DE INVENTARIO'!$C$22:$C6153,C628))</f>
        <v/>
      </c>
      <c r="R628" s="160"/>
      <c r="S628" s="162" t="str">
        <f ca="1"/>
        <v/>
      </c>
      <c r="T628" s="182"/>
      <c r="U628" s="180"/>
    </row>
    <row r="629" spans="2:21" ht="20.149999999999999" customHeight="1">
      <c r="B629" s="125">
        <v>608</v>
      </c>
      <c r="C629" s="253"/>
      <c r="D629" s="253"/>
      <c r="E629" s="253"/>
      <c r="F629" s="253"/>
      <c r="G629" s="253"/>
      <c r="H629" s="253"/>
      <c r="I629" s="253"/>
      <c r="J629" s="156"/>
      <c r="K629" s="126"/>
      <c r="L629" s="126"/>
      <c r="M629" s="157" t="str">
        <f>IF(ISBLANK(C629),"",IF('LISTA DE INVENTARIO'!$Q$22:$Q6152='LISTA DE INVENTARIO'!$O$9,SUMIFS('LISTA DE INVENTARIO'!$K$22:$K6152,'LISTA DE INVENTARIO'!$C$22:$C6152,C629,'LISTA DE INVENTARIO'!$Q$22:$Q6152,'LISTA DE INVENTARIO'!$O$9)-SUMIFS($L$22:$L6424,$C$22:$C6424,C629),SUMIFS('LISTA DE INVENTARIO'!$K$22:$K6152,'LISTA DE INVENTARIO'!$C$22:$C6152,C629,'LISTA DE INVENTARIO'!$Q$22:$Q6152,'LISTA DE INVENTARIO'!$O$9)-SUMIFS($L$22:$L6424,$C$22:$C6424,C629)))</f>
        <v/>
      </c>
      <c r="N629" s="157" t="str">
        <f t="shared" si="21"/>
        <v/>
      </c>
      <c r="O629" s="163"/>
      <c r="P629" s="159" t="str">
        <f t="shared" si="22"/>
        <v/>
      </c>
      <c r="Q629" s="159" t="str">
        <f>IF(ISBLANK(C629),"",SUMIFS($P$22:$P6427,$C$22:$C6427,C629)-SUMIFS('LISTA DE INVENTARIO'!$N$22:$N6154,'LISTA DE INVENTARIO'!$C$22:$C6154,C629))</f>
        <v/>
      </c>
      <c r="R629" s="160"/>
      <c r="S629" s="162" t="str">
        <f ca="1"/>
        <v/>
      </c>
      <c r="T629" s="182"/>
      <c r="U629" s="180"/>
    </row>
    <row r="630" spans="2:21" ht="20.149999999999999" customHeight="1">
      <c r="B630" s="125">
        <v>609</v>
      </c>
      <c r="C630" s="253"/>
      <c r="D630" s="253"/>
      <c r="E630" s="253"/>
      <c r="F630" s="253"/>
      <c r="G630" s="253"/>
      <c r="H630" s="253"/>
      <c r="I630" s="253"/>
      <c r="J630" s="156"/>
      <c r="K630" s="126"/>
      <c r="L630" s="126"/>
      <c r="M630" s="157" t="str">
        <f>IF(ISBLANK(C630),"",IF('LISTA DE INVENTARIO'!$Q$22:$Q6153='LISTA DE INVENTARIO'!$O$9,SUMIFS('LISTA DE INVENTARIO'!$K$22:$K6153,'LISTA DE INVENTARIO'!$C$22:$C6153,C630,'LISTA DE INVENTARIO'!$Q$22:$Q6153,'LISTA DE INVENTARIO'!$O$9)-SUMIFS($L$22:$L6425,$C$22:$C6425,C630),SUMIFS('LISTA DE INVENTARIO'!$K$22:$K6153,'LISTA DE INVENTARIO'!$C$22:$C6153,C630,'LISTA DE INVENTARIO'!$Q$22:$Q6153,'LISTA DE INVENTARIO'!$O$9)-SUMIFS($L$22:$L6425,$C$22:$C6425,C630)))</f>
        <v/>
      </c>
      <c r="N630" s="157" t="str">
        <f t="shared" si="21"/>
        <v/>
      </c>
      <c r="O630" s="163"/>
      <c r="P630" s="159" t="str">
        <f t="shared" si="22"/>
        <v/>
      </c>
      <c r="Q630" s="159" t="str">
        <f>IF(ISBLANK(C630),"",SUMIFS($P$22:$P6428,$C$22:$C6428,C630)-SUMIFS('LISTA DE INVENTARIO'!$N$22:$N6155,'LISTA DE INVENTARIO'!$C$22:$C6155,C630))</f>
        <v/>
      </c>
      <c r="R630" s="160"/>
      <c r="S630" s="162" t="str">
        <f ca="1"/>
        <v/>
      </c>
      <c r="T630" s="182"/>
      <c r="U630" s="180"/>
    </row>
    <row r="631" spans="2:21" ht="20.149999999999999" customHeight="1">
      <c r="B631" s="125">
        <v>610</v>
      </c>
      <c r="C631" s="253"/>
      <c r="D631" s="253"/>
      <c r="E631" s="253"/>
      <c r="F631" s="253"/>
      <c r="G631" s="253"/>
      <c r="H631" s="253"/>
      <c r="I631" s="253"/>
      <c r="J631" s="156"/>
      <c r="K631" s="126"/>
      <c r="L631" s="126"/>
      <c r="M631" s="157" t="str">
        <f>IF(ISBLANK(C631),"",IF('LISTA DE INVENTARIO'!$Q$22:$Q6154='LISTA DE INVENTARIO'!$O$9,SUMIFS('LISTA DE INVENTARIO'!$K$22:$K6154,'LISTA DE INVENTARIO'!$C$22:$C6154,C631,'LISTA DE INVENTARIO'!$Q$22:$Q6154,'LISTA DE INVENTARIO'!$O$9)-SUMIFS($L$22:$L6426,$C$22:$C6426,C631),SUMIFS('LISTA DE INVENTARIO'!$K$22:$K6154,'LISTA DE INVENTARIO'!$C$22:$C6154,C631,'LISTA DE INVENTARIO'!$Q$22:$Q6154,'LISTA DE INVENTARIO'!$O$9)-SUMIFS($L$22:$L6426,$C$22:$C6426,C631)))</f>
        <v/>
      </c>
      <c r="N631" s="157" t="str">
        <f t="shared" si="21"/>
        <v/>
      </c>
      <c r="O631" s="163"/>
      <c r="P631" s="159" t="str">
        <f t="shared" si="22"/>
        <v/>
      </c>
      <c r="Q631" s="159" t="str">
        <f>IF(ISBLANK(C631),"",SUMIFS($P$22:$P6429,$C$22:$C6429,C631)-SUMIFS('LISTA DE INVENTARIO'!$N$22:$N6156,'LISTA DE INVENTARIO'!$C$22:$C6156,C631))</f>
        <v/>
      </c>
      <c r="R631" s="160"/>
      <c r="S631" s="162" t="str">
        <f ca="1"/>
        <v/>
      </c>
      <c r="T631" s="182"/>
      <c r="U631" s="180"/>
    </row>
    <row r="632" spans="2:21" ht="20.149999999999999" customHeight="1">
      <c r="B632" s="125">
        <v>611</v>
      </c>
      <c r="C632" s="253"/>
      <c r="D632" s="253"/>
      <c r="E632" s="253"/>
      <c r="F632" s="253"/>
      <c r="G632" s="253"/>
      <c r="H632" s="253"/>
      <c r="I632" s="253"/>
      <c r="J632" s="156"/>
      <c r="K632" s="126"/>
      <c r="L632" s="126"/>
      <c r="M632" s="157" t="str">
        <f>IF(ISBLANK(C632),"",IF('LISTA DE INVENTARIO'!$Q$22:$Q6155='LISTA DE INVENTARIO'!$O$9,SUMIFS('LISTA DE INVENTARIO'!$K$22:$K6155,'LISTA DE INVENTARIO'!$C$22:$C6155,C632,'LISTA DE INVENTARIO'!$Q$22:$Q6155,'LISTA DE INVENTARIO'!$O$9)-SUMIFS($L$22:$L6427,$C$22:$C6427,C632),SUMIFS('LISTA DE INVENTARIO'!$K$22:$K6155,'LISTA DE INVENTARIO'!$C$22:$C6155,C632,'LISTA DE INVENTARIO'!$Q$22:$Q6155,'LISTA DE INVENTARIO'!$O$9)-SUMIFS($L$22:$L6427,$C$22:$C6427,C632)))</f>
        <v/>
      </c>
      <c r="N632" s="157" t="str">
        <f t="shared" si="21"/>
        <v/>
      </c>
      <c r="O632" s="163"/>
      <c r="P632" s="159" t="str">
        <f t="shared" si="22"/>
        <v/>
      </c>
      <c r="Q632" s="159" t="str">
        <f>IF(ISBLANK(C632),"",SUMIFS($P$22:$P6430,$C$22:$C6430,C632)-SUMIFS('LISTA DE INVENTARIO'!$N$22:$N6157,'LISTA DE INVENTARIO'!$C$22:$C6157,C632))</f>
        <v/>
      </c>
      <c r="R632" s="160"/>
      <c r="S632" s="162" t="str">
        <f ca="1"/>
        <v/>
      </c>
      <c r="T632" s="182"/>
      <c r="U632" s="180"/>
    </row>
    <row r="633" spans="2:21" ht="20.149999999999999" customHeight="1">
      <c r="B633" s="125">
        <v>612</v>
      </c>
      <c r="C633" s="253"/>
      <c r="D633" s="253"/>
      <c r="E633" s="253"/>
      <c r="F633" s="253"/>
      <c r="G633" s="253"/>
      <c r="H633" s="253"/>
      <c r="I633" s="253"/>
      <c r="J633" s="156"/>
      <c r="K633" s="126"/>
      <c r="L633" s="126"/>
      <c r="M633" s="157" t="str">
        <f>IF(ISBLANK(C633),"",IF('LISTA DE INVENTARIO'!$Q$22:$Q6156='LISTA DE INVENTARIO'!$O$9,SUMIFS('LISTA DE INVENTARIO'!$K$22:$K6156,'LISTA DE INVENTARIO'!$C$22:$C6156,C633,'LISTA DE INVENTARIO'!$Q$22:$Q6156,'LISTA DE INVENTARIO'!$O$9)-SUMIFS($L$22:$L6428,$C$22:$C6428,C633),SUMIFS('LISTA DE INVENTARIO'!$K$22:$K6156,'LISTA DE INVENTARIO'!$C$22:$C6156,C633,'LISTA DE INVENTARIO'!$Q$22:$Q6156,'LISTA DE INVENTARIO'!$O$9)-SUMIFS($L$22:$L6428,$C$22:$C6428,C633)))</f>
        <v/>
      </c>
      <c r="N633" s="157" t="str">
        <f t="shared" si="21"/>
        <v/>
      </c>
      <c r="O633" s="163"/>
      <c r="P633" s="159" t="str">
        <f t="shared" si="22"/>
        <v/>
      </c>
      <c r="Q633" s="159" t="str">
        <f>IF(ISBLANK(C633),"",SUMIFS($P$22:$P6431,$C$22:$C6431,C633)-SUMIFS('LISTA DE INVENTARIO'!$N$22:$N6158,'LISTA DE INVENTARIO'!$C$22:$C6158,C633))</f>
        <v/>
      </c>
      <c r="R633" s="160"/>
      <c r="S633" s="162" t="str">
        <f ca="1"/>
        <v/>
      </c>
      <c r="T633" s="182"/>
      <c r="U633" s="180"/>
    </row>
    <row r="634" spans="2:21" ht="20.149999999999999" customHeight="1">
      <c r="B634" s="125">
        <v>613</v>
      </c>
      <c r="C634" s="253"/>
      <c r="D634" s="253"/>
      <c r="E634" s="253"/>
      <c r="F634" s="253"/>
      <c r="G634" s="253"/>
      <c r="H634" s="253"/>
      <c r="I634" s="253"/>
      <c r="J634" s="156"/>
      <c r="K634" s="126"/>
      <c r="L634" s="126"/>
      <c r="M634" s="157" t="str">
        <f>IF(ISBLANK(C634),"",IF('LISTA DE INVENTARIO'!$Q$22:$Q6157='LISTA DE INVENTARIO'!$O$9,SUMIFS('LISTA DE INVENTARIO'!$K$22:$K6157,'LISTA DE INVENTARIO'!$C$22:$C6157,C634,'LISTA DE INVENTARIO'!$Q$22:$Q6157,'LISTA DE INVENTARIO'!$O$9)-SUMIFS($L$22:$L6429,$C$22:$C6429,C634),SUMIFS('LISTA DE INVENTARIO'!$K$22:$K6157,'LISTA DE INVENTARIO'!$C$22:$C6157,C634,'LISTA DE INVENTARIO'!$Q$22:$Q6157,'LISTA DE INVENTARIO'!$O$9)-SUMIFS($L$22:$L6429,$C$22:$C6429,C634)))</f>
        <v/>
      </c>
      <c r="N634" s="157" t="str">
        <f t="shared" si="21"/>
        <v/>
      </c>
      <c r="O634" s="163"/>
      <c r="P634" s="159" t="str">
        <f t="shared" si="22"/>
        <v/>
      </c>
      <c r="Q634" s="159" t="str">
        <f>IF(ISBLANK(C634),"",SUMIFS($P$22:$P6432,$C$22:$C6432,C634)-SUMIFS('LISTA DE INVENTARIO'!$N$22:$N6159,'LISTA DE INVENTARIO'!$C$22:$C6159,C634))</f>
        <v/>
      </c>
      <c r="R634" s="160"/>
      <c r="S634" s="162" t="str">
        <f ca="1"/>
        <v/>
      </c>
      <c r="T634" s="182"/>
      <c r="U634" s="180"/>
    </row>
    <row r="635" spans="2:21" ht="20.149999999999999" customHeight="1">
      <c r="B635" s="125">
        <v>614</v>
      </c>
      <c r="C635" s="253"/>
      <c r="D635" s="253"/>
      <c r="E635" s="253"/>
      <c r="F635" s="253"/>
      <c r="G635" s="253"/>
      <c r="H635" s="253"/>
      <c r="I635" s="253"/>
      <c r="J635" s="156"/>
      <c r="K635" s="126"/>
      <c r="L635" s="126"/>
      <c r="M635" s="157" t="str">
        <f>IF(ISBLANK(C635),"",IF('LISTA DE INVENTARIO'!$Q$22:$Q6158='LISTA DE INVENTARIO'!$O$9,SUMIFS('LISTA DE INVENTARIO'!$K$22:$K6158,'LISTA DE INVENTARIO'!$C$22:$C6158,C635,'LISTA DE INVENTARIO'!$Q$22:$Q6158,'LISTA DE INVENTARIO'!$O$9)-SUMIFS($L$22:$L6430,$C$22:$C6430,C635),SUMIFS('LISTA DE INVENTARIO'!$K$22:$K6158,'LISTA DE INVENTARIO'!$C$22:$C6158,C635,'LISTA DE INVENTARIO'!$Q$22:$Q6158,'LISTA DE INVENTARIO'!$O$9)-SUMIFS($L$22:$L6430,$C$22:$C6430,C635)))</f>
        <v/>
      </c>
      <c r="N635" s="157" t="str">
        <f t="shared" si="21"/>
        <v/>
      </c>
      <c r="O635" s="163"/>
      <c r="P635" s="159" t="str">
        <f t="shared" si="22"/>
        <v/>
      </c>
      <c r="Q635" s="159" t="str">
        <f>IF(ISBLANK(C635),"",SUMIFS($P$22:$P6433,$C$22:$C6433,C635)-SUMIFS('LISTA DE INVENTARIO'!$N$22:$N6160,'LISTA DE INVENTARIO'!$C$22:$C6160,C635))</f>
        <v/>
      </c>
      <c r="R635" s="160"/>
      <c r="S635" s="162" t="str">
        <f ca="1"/>
        <v/>
      </c>
      <c r="T635" s="182"/>
      <c r="U635" s="180"/>
    </row>
    <row r="636" spans="2:21" ht="20.149999999999999" customHeight="1">
      <c r="B636" s="125">
        <v>615</v>
      </c>
      <c r="C636" s="253"/>
      <c r="D636" s="253"/>
      <c r="E636" s="253"/>
      <c r="F636" s="253"/>
      <c r="G636" s="253"/>
      <c r="H636" s="253"/>
      <c r="I636" s="253"/>
      <c r="J636" s="156"/>
      <c r="K636" s="126"/>
      <c r="L636" s="126"/>
      <c r="M636" s="157" t="str">
        <f>IF(ISBLANK(C636),"",IF('LISTA DE INVENTARIO'!$Q$22:$Q6159='LISTA DE INVENTARIO'!$O$9,SUMIFS('LISTA DE INVENTARIO'!$K$22:$K6159,'LISTA DE INVENTARIO'!$C$22:$C6159,C636,'LISTA DE INVENTARIO'!$Q$22:$Q6159,'LISTA DE INVENTARIO'!$O$9)-SUMIFS($L$22:$L6431,$C$22:$C6431,C636),SUMIFS('LISTA DE INVENTARIO'!$K$22:$K6159,'LISTA DE INVENTARIO'!$C$22:$C6159,C636,'LISTA DE INVENTARIO'!$Q$22:$Q6159,'LISTA DE INVENTARIO'!$O$9)-SUMIFS($L$22:$L6431,$C$22:$C6431,C636)))</f>
        <v/>
      </c>
      <c r="N636" s="157" t="str">
        <f t="shared" si="21"/>
        <v/>
      </c>
      <c r="O636" s="163"/>
      <c r="P636" s="159" t="str">
        <f t="shared" si="22"/>
        <v/>
      </c>
      <c r="Q636" s="159" t="str">
        <f>IF(ISBLANK(C636),"",SUMIFS($P$22:$P6434,$C$22:$C6434,C636)-SUMIFS('LISTA DE INVENTARIO'!$N$22:$N6161,'LISTA DE INVENTARIO'!$C$22:$C6161,C636))</f>
        <v/>
      </c>
      <c r="R636" s="160"/>
      <c r="S636" s="162" t="str">
        <f ca="1"/>
        <v/>
      </c>
      <c r="T636" s="182"/>
      <c r="U636" s="180"/>
    </row>
    <row r="637" spans="2:21" ht="20.149999999999999" customHeight="1">
      <c r="B637" s="125">
        <v>616</v>
      </c>
      <c r="C637" s="253"/>
      <c r="D637" s="253"/>
      <c r="E637" s="253"/>
      <c r="F637" s="253"/>
      <c r="G637" s="253"/>
      <c r="H637" s="253"/>
      <c r="I637" s="253"/>
      <c r="J637" s="156"/>
      <c r="K637" s="126"/>
      <c r="L637" s="126"/>
      <c r="M637" s="157" t="str">
        <f>IF(ISBLANK(C637),"",IF('LISTA DE INVENTARIO'!$Q$22:$Q6160='LISTA DE INVENTARIO'!$O$9,SUMIFS('LISTA DE INVENTARIO'!$K$22:$K6160,'LISTA DE INVENTARIO'!$C$22:$C6160,C637,'LISTA DE INVENTARIO'!$Q$22:$Q6160,'LISTA DE INVENTARIO'!$O$9)-SUMIFS($L$22:$L6432,$C$22:$C6432,C637),SUMIFS('LISTA DE INVENTARIO'!$K$22:$K6160,'LISTA DE INVENTARIO'!$C$22:$C6160,C637,'LISTA DE INVENTARIO'!$Q$22:$Q6160,'LISTA DE INVENTARIO'!$O$9)-SUMIFS($L$22:$L6432,$C$22:$C6432,C637)))</f>
        <v/>
      </c>
      <c r="N637" s="157" t="str">
        <f t="shared" si="21"/>
        <v/>
      </c>
      <c r="O637" s="163"/>
      <c r="P637" s="159" t="str">
        <f t="shared" si="22"/>
        <v/>
      </c>
      <c r="Q637" s="159" t="str">
        <f>IF(ISBLANK(C637),"",SUMIFS($P$22:$P6435,$C$22:$C6435,C637)-SUMIFS('LISTA DE INVENTARIO'!$N$22:$N6162,'LISTA DE INVENTARIO'!$C$22:$C6162,C637))</f>
        <v/>
      </c>
      <c r="R637" s="160"/>
      <c r="S637" s="162" t="str">
        <f ca="1"/>
        <v/>
      </c>
      <c r="T637" s="182"/>
      <c r="U637" s="180"/>
    </row>
    <row r="638" spans="2:21" ht="20.149999999999999" customHeight="1">
      <c r="B638" s="125">
        <v>617</v>
      </c>
      <c r="C638" s="253"/>
      <c r="D638" s="253"/>
      <c r="E638" s="253"/>
      <c r="F638" s="253"/>
      <c r="G638" s="253"/>
      <c r="H638" s="253"/>
      <c r="I638" s="253"/>
      <c r="J638" s="156"/>
      <c r="K638" s="126"/>
      <c r="L638" s="126"/>
      <c r="M638" s="157" t="str">
        <f>IF(ISBLANK(C638),"",IF('LISTA DE INVENTARIO'!$Q$22:$Q6161='LISTA DE INVENTARIO'!$O$9,SUMIFS('LISTA DE INVENTARIO'!$K$22:$K6161,'LISTA DE INVENTARIO'!$C$22:$C6161,C638,'LISTA DE INVENTARIO'!$Q$22:$Q6161,'LISTA DE INVENTARIO'!$O$9)-SUMIFS($L$22:$L6433,$C$22:$C6433,C638),SUMIFS('LISTA DE INVENTARIO'!$K$22:$K6161,'LISTA DE INVENTARIO'!$C$22:$C6161,C638,'LISTA DE INVENTARIO'!$Q$22:$Q6161,'LISTA DE INVENTARIO'!$O$9)-SUMIFS($L$22:$L6433,$C$22:$C6433,C638)))</f>
        <v/>
      </c>
      <c r="N638" s="157" t="str">
        <f t="shared" si="21"/>
        <v/>
      </c>
      <c r="O638" s="163"/>
      <c r="P638" s="159" t="str">
        <f t="shared" si="22"/>
        <v/>
      </c>
      <c r="Q638" s="159" t="str">
        <f>IF(ISBLANK(C638),"",SUMIFS($P$22:$P6436,$C$22:$C6436,C638)-SUMIFS('LISTA DE INVENTARIO'!$N$22:$N6163,'LISTA DE INVENTARIO'!$C$22:$C6163,C638))</f>
        <v/>
      </c>
      <c r="R638" s="160"/>
      <c r="S638" s="162" t="str">
        <f ca="1"/>
        <v/>
      </c>
      <c r="T638" s="182"/>
      <c r="U638" s="180"/>
    </row>
    <row r="639" spans="2:21" ht="20.149999999999999" customHeight="1">
      <c r="B639" s="125">
        <v>618</v>
      </c>
      <c r="C639" s="253"/>
      <c r="D639" s="253"/>
      <c r="E639" s="253"/>
      <c r="F639" s="253"/>
      <c r="G639" s="253"/>
      <c r="H639" s="253"/>
      <c r="I639" s="253"/>
      <c r="J639" s="156"/>
      <c r="K639" s="126"/>
      <c r="L639" s="126"/>
      <c r="M639" s="157" t="str">
        <f>IF(ISBLANK(C639),"",IF('LISTA DE INVENTARIO'!$Q$22:$Q6162='LISTA DE INVENTARIO'!$O$9,SUMIFS('LISTA DE INVENTARIO'!$K$22:$K6162,'LISTA DE INVENTARIO'!$C$22:$C6162,C639,'LISTA DE INVENTARIO'!$Q$22:$Q6162,'LISTA DE INVENTARIO'!$O$9)-SUMIFS($L$22:$L6434,$C$22:$C6434,C639),SUMIFS('LISTA DE INVENTARIO'!$K$22:$K6162,'LISTA DE INVENTARIO'!$C$22:$C6162,C639,'LISTA DE INVENTARIO'!$Q$22:$Q6162,'LISTA DE INVENTARIO'!$O$9)-SUMIFS($L$22:$L6434,$C$22:$C6434,C639)))</f>
        <v/>
      </c>
      <c r="N639" s="157" t="str">
        <f t="shared" si="21"/>
        <v/>
      </c>
      <c r="O639" s="163"/>
      <c r="P639" s="159" t="str">
        <f t="shared" si="22"/>
        <v/>
      </c>
      <c r="Q639" s="159" t="str">
        <f>IF(ISBLANK(C639),"",SUMIFS($P$22:$P6437,$C$22:$C6437,C639)-SUMIFS('LISTA DE INVENTARIO'!$N$22:$N6164,'LISTA DE INVENTARIO'!$C$22:$C6164,C639))</f>
        <v/>
      </c>
      <c r="R639" s="160"/>
      <c r="S639" s="162" t="str">
        <f ca="1"/>
        <v/>
      </c>
      <c r="T639" s="182"/>
      <c r="U639" s="180"/>
    </row>
    <row r="640" spans="2:21" ht="20.149999999999999" customHeight="1">
      <c r="B640" s="125">
        <v>619</v>
      </c>
      <c r="C640" s="253"/>
      <c r="D640" s="253"/>
      <c r="E640" s="253"/>
      <c r="F640" s="253"/>
      <c r="G640" s="253"/>
      <c r="H640" s="253"/>
      <c r="I640" s="253"/>
      <c r="J640" s="156"/>
      <c r="K640" s="126"/>
      <c r="L640" s="126"/>
      <c r="M640" s="157" t="str">
        <f>IF(ISBLANK(C640),"",IF('LISTA DE INVENTARIO'!$Q$22:$Q6163='LISTA DE INVENTARIO'!$O$9,SUMIFS('LISTA DE INVENTARIO'!$K$22:$K6163,'LISTA DE INVENTARIO'!$C$22:$C6163,C640,'LISTA DE INVENTARIO'!$Q$22:$Q6163,'LISTA DE INVENTARIO'!$O$9)-SUMIFS($L$22:$L6435,$C$22:$C6435,C640),SUMIFS('LISTA DE INVENTARIO'!$K$22:$K6163,'LISTA DE INVENTARIO'!$C$22:$C6163,C640,'LISTA DE INVENTARIO'!$Q$22:$Q6163,'LISTA DE INVENTARIO'!$O$9)-SUMIFS($L$22:$L6435,$C$22:$C6435,C640)))</f>
        <v/>
      </c>
      <c r="N640" s="157" t="str">
        <f t="shared" si="21"/>
        <v/>
      </c>
      <c r="O640" s="163"/>
      <c r="P640" s="159" t="str">
        <f t="shared" si="22"/>
        <v/>
      </c>
      <c r="Q640" s="159" t="str">
        <f>IF(ISBLANK(C640),"",SUMIFS($P$22:$P6438,$C$22:$C6438,C640)-SUMIFS('LISTA DE INVENTARIO'!$N$22:$N6165,'LISTA DE INVENTARIO'!$C$22:$C6165,C640))</f>
        <v/>
      </c>
      <c r="R640" s="160"/>
      <c r="S640" s="162" t="str">
        <f ca="1"/>
        <v/>
      </c>
      <c r="T640" s="182"/>
      <c r="U640" s="180"/>
    </row>
    <row r="641" spans="2:21" ht="20.149999999999999" customHeight="1">
      <c r="B641" s="125">
        <v>620</v>
      </c>
      <c r="C641" s="253"/>
      <c r="D641" s="253"/>
      <c r="E641" s="253"/>
      <c r="F641" s="253"/>
      <c r="G641" s="253"/>
      <c r="H641" s="253"/>
      <c r="I641" s="253"/>
      <c r="J641" s="156"/>
      <c r="K641" s="126"/>
      <c r="L641" s="126"/>
      <c r="M641" s="157" t="str">
        <f>IF(ISBLANK(C641),"",IF('LISTA DE INVENTARIO'!$Q$22:$Q6164='LISTA DE INVENTARIO'!$O$9,SUMIFS('LISTA DE INVENTARIO'!$K$22:$K6164,'LISTA DE INVENTARIO'!$C$22:$C6164,C641,'LISTA DE INVENTARIO'!$Q$22:$Q6164,'LISTA DE INVENTARIO'!$O$9)-SUMIFS($L$22:$L6436,$C$22:$C6436,C641),SUMIFS('LISTA DE INVENTARIO'!$K$22:$K6164,'LISTA DE INVENTARIO'!$C$22:$C6164,C641,'LISTA DE INVENTARIO'!$Q$22:$Q6164,'LISTA DE INVENTARIO'!$O$9)-SUMIFS($L$22:$L6436,$C$22:$C6436,C641)))</f>
        <v/>
      </c>
      <c r="N641" s="157" t="str">
        <f t="shared" si="21"/>
        <v/>
      </c>
      <c r="O641" s="163"/>
      <c r="P641" s="159" t="str">
        <f t="shared" si="22"/>
        <v/>
      </c>
      <c r="Q641" s="159" t="str">
        <f>IF(ISBLANK(C641),"",SUMIFS($P$22:$P6439,$C$22:$C6439,C641)-SUMIFS('LISTA DE INVENTARIO'!$N$22:$N6166,'LISTA DE INVENTARIO'!$C$22:$C6166,C641))</f>
        <v/>
      </c>
      <c r="R641" s="160"/>
      <c r="S641" s="162" t="str">
        <f ca="1"/>
        <v/>
      </c>
      <c r="T641" s="182"/>
      <c r="U641" s="180"/>
    </row>
    <row r="642" spans="2:21" ht="20.149999999999999" customHeight="1">
      <c r="B642" s="125">
        <v>621</v>
      </c>
      <c r="C642" s="253"/>
      <c r="D642" s="253"/>
      <c r="E642" s="253"/>
      <c r="F642" s="253"/>
      <c r="G642" s="253"/>
      <c r="H642" s="253"/>
      <c r="I642" s="253"/>
      <c r="J642" s="156"/>
      <c r="K642" s="126"/>
      <c r="L642" s="126"/>
      <c r="M642" s="157" t="str">
        <f>IF(ISBLANK(C642),"",IF('LISTA DE INVENTARIO'!$Q$22:$Q6165='LISTA DE INVENTARIO'!$O$9,SUMIFS('LISTA DE INVENTARIO'!$K$22:$K6165,'LISTA DE INVENTARIO'!$C$22:$C6165,C642,'LISTA DE INVENTARIO'!$Q$22:$Q6165,'LISTA DE INVENTARIO'!$O$9)-SUMIFS($L$22:$L6437,$C$22:$C6437,C642),SUMIFS('LISTA DE INVENTARIO'!$K$22:$K6165,'LISTA DE INVENTARIO'!$C$22:$C6165,C642,'LISTA DE INVENTARIO'!$Q$22:$Q6165,'LISTA DE INVENTARIO'!$O$9)-SUMIFS($L$22:$L6437,$C$22:$C6437,C642)))</f>
        <v/>
      </c>
      <c r="N642" s="157" t="str">
        <f t="shared" si="21"/>
        <v/>
      </c>
      <c r="O642" s="163"/>
      <c r="P642" s="159" t="str">
        <f t="shared" si="22"/>
        <v/>
      </c>
      <c r="Q642" s="159" t="str">
        <f>IF(ISBLANK(C642),"",SUMIFS($P$22:$P6440,$C$22:$C6440,C642)-SUMIFS('LISTA DE INVENTARIO'!$N$22:$N6167,'LISTA DE INVENTARIO'!$C$22:$C6167,C642))</f>
        <v/>
      </c>
      <c r="R642" s="160"/>
      <c r="S642" s="162" t="str">
        <f ca="1"/>
        <v/>
      </c>
      <c r="T642" s="182"/>
      <c r="U642" s="180"/>
    </row>
    <row r="643" spans="2:21" ht="20.149999999999999" customHeight="1">
      <c r="B643" s="125">
        <v>622</v>
      </c>
      <c r="C643" s="253"/>
      <c r="D643" s="253"/>
      <c r="E643" s="253"/>
      <c r="F643" s="253"/>
      <c r="G643" s="253"/>
      <c r="H643" s="253"/>
      <c r="I643" s="253"/>
      <c r="J643" s="156"/>
      <c r="K643" s="126"/>
      <c r="L643" s="126"/>
      <c r="M643" s="157" t="str">
        <f>IF(ISBLANK(C643),"",IF('LISTA DE INVENTARIO'!$Q$22:$Q6166='LISTA DE INVENTARIO'!$O$9,SUMIFS('LISTA DE INVENTARIO'!$K$22:$K6166,'LISTA DE INVENTARIO'!$C$22:$C6166,C643,'LISTA DE INVENTARIO'!$Q$22:$Q6166,'LISTA DE INVENTARIO'!$O$9)-SUMIFS($L$22:$L6438,$C$22:$C6438,C643),SUMIFS('LISTA DE INVENTARIO'!$K$22:$K6166,'LISTA DE INVENTARIO'!$C$22:$C6166,C643,'LISTA DE INVENTARIO'!$Q$22:$Q6166,'LISTA DE INVENTARIO'!$O$9)-SUMIFS($L$22:$L6438,$C$22:$C6438,C643)))</f>
        <v/>
      </c>
      <c r="N643" s="157" t="str">
        <f t="shared" si="21"/>
        <v/>
      </c>
      <c r="O643" s="163"/>
      <c r="P643" s="159" t="str">
        <f t="shared" si="22"/>
        <v/>
      </c>
      <c r="Q643" s="159" t="str">
        <f>IF(ISBLANK(C643),"",SUMIFS($P$22:$P6441,$C$22:$C6441,C643)-SUMIFS('LISTA DE INVENTARIO'!$N$22:$N6168,'LISTA DE INVENTARIO'!$C$22:$C6168,C643))</f>
        <v/>
      </c>
      <c r="R643" s="160"/>
      <c r="S643" s="162" t="str">
        <f ca="1"/>
        <v/>
      </c>
      <c r="T643" s="182"/>
      <c r="U643" s="180"/>
    </row>
    <row r="644" spans="2:21" ht="20.149999999999999" customHeight="1">
      <c r="B644" s="125">
        <v>623</v>
      </c>
      <c r="C644" s="253"/>
      <c r="D644" s="253"/>
      <c r="E644" s="253"/>
      <c r="F644" s="253"/>
      <c r="G644" s="253"/>
      <c r="H644" s="253"/>
      <c r="I644" s="253"/>
      <c r="J644" s="156"/>
      <c r="K644" s="126"/>
      <c r="L644" s="126"/>
      <c r="M644" s="157" t="str">
        <f>IF(ISBLANK(C644),"",IF('LISTA DE INVENTARIO'!$Q$22:$Q6167='LISTA DE INVENTARIO'!$O$9,SUMIFS('LISTA DE INVENTARIO'!$K$22:$K6167,'LISTA DE INVENTARIO'!$C$22:$C6167,C644,'LISTA DE INVENTARIO'!$Q$22:$Q6167,'LISTA DE INVENTARIO'!$O$9)-SUMIFS($L$22:$L6439,$C$22:$C6439,C644),SUMIFS('LISTA DE INVENTARIO'!$K$22:$K6167,'LISTA DE INVENTARIO'!$C$22:$C6167,C644,'LISTA DE INVENTARIO'!$Q$22:$Q6167,'LISTA DE INVENTARIO'!$O$9)-SUMIFS($L$22:$L6439,$C$22:$C6439,C644)))</f>
        <v/>
      </c>
      <c r="N644" s="157" t="str">
        <f t="shared" si="21"/>
        <v/>
      </c>
      <c r="O644" s="163"/>
      <c r="P644" s="159" t="str">
        <f t="shared" si="22"/>
        <v/>
      </c>
      <c r="Q644" s="159" t="str">
        <f>IF(ISBLANK(C644),"",SUMIFS($P$22:$P6442,$C$22:$C6442,C644)-SUMIFS('LISTA DE INVENTARIO'!$N$22:$N6169,'LISTA DE INVENTARIO'!$C$22:$C6169,C644))</f>
        <v/>
      </c>
      <c r="R644" s="160"/>
      <c r="S644" s="162" t="str">
        <f ca="1"/>
        <v/>
      </c>
      <c r="T644" s="182"/>
      <c r="U644" s="180"/>
    </row>
    <row r="645" spans="2:21" ht="20.149999999999999" customHeight="1">
      <c r="B645" s="125">
        <v>624</v>
      </c>
      <c r="C645" s="253"/>
      <c r="D645" s="253"/>
      <c r="E645" s="253"/>
      <c r="F645" s="253"/>
      <c r="G645" s="253"/>
      <c r="H645" s="253"/>
      <c r="I645" s="253"/>
      <c r="J645" s="156"/>
      <c r="K645" s="126"/>
      <c r="L645" s="126"/>
      <c r="M645" s="157" t="str">
        <f>IF(ISBLANK(C645),"",IF('LISTA DE INVENTARIO'!$Q$22:$Q6168='LISTA DE INVENTARIO'!$O$9,SUMIFS('LISTA DE INVENTARIO'!$K$22:$K6168,'LISTA DE INVENTARIO'!$C$22:$C6168,C645,'LISTA DE INVENTARIO'!$Q$22:$Q6168,'LISTA DE INVENTARIO'!$O$9)-SUMIFS($L$22:$L6440,$C$22:$C6440,C645),SUMIFS('LISTA DE INVENTARIO'!$K$22:$K6168,'LISTA DE INVENTARIO'!$C$22:$C6168,C645,'LISTA DE INVENTARIO'!$Q$22:$Q6168,'LISTA DE INVENTARIO'!$O$9)-SUMIFS($L$22:$L6440,$C$22:$C6440,C645)))</f>
        <v/>
      </c>
      <c r="N645" s="157" t="str">
        <f t="shared" si="21"/>
        <v/>
      </c>
      <c r="O645" s="163"/>
      <c r="P645" s="159" t="str">
        <f t="shared" si="22"/>
        <v/>
      </c>
      <c r="Q645" s="159" t="str">
        <f>IF(ISBLANK(C645),"",SUMIFS($P$22:$P6443,$C$22:$C6443,C645)-SUMIFS('LISTA DE INVENTARIO'!$N$22:$N6170,'LISTA DE INVENTARIO'!$C$22:$C6170,C645))</f>
        <v/>
      </c>
      <c r="R645" s="160"/>
      <c r="S645" s="162" t="str">
        <f ca="1"/>
        <v/>
      </c>
      <c r="T645" s="182"/>
      <c r="U645" s="180"/>
    </row>
    <row r="646" spans="2:21" ht="20.149999999999999" customHeight="1">
      <c r="B646" s="125">
        <v>625</v>
      </c>
      <c r="C646" s="253"/>
      <c r="D646" s="253"/>
      <c r="E646" s="253"/>
      <c r="F646" s="253"/>
      <c r="G646" s="253"/>
      <c r="H646" s="253"/>
      <c r="I646" s="253"/>
      <c r="J646" s="156"/>
      <c r="K646" s="126"/>
      <c r="L646" s="126"/>
      <c r="M646" s="157" t="str">
        <f>IF(ISBLANK(C646),"",IF('LISTA DE INVENTARIO'!$Q$22:$Q6169='LISTA DE INVENTARIO'!$O$9,SUMIFS('LISTA DE INVENTARIO'!$K$22:$K6169,'LISTA DE INVENTARIO'!$C$22:$C6169,C646,'LISTA DE INVENTARIO'!$Q$22:$Q6169,'LISTA DE INVENTARIO'!$O$9)-SUMIFS($L$22:$L6441,$C$22:$C6441,C646),SUMIFS('LISTA DE INVENTARIO'!$K$22:$K6169,'LISTA DE INVENTARIO'!$C$22:$C6169,C646,'LISTA DE INVENTARIO'!$Q$22:$Q6169,'LISTA DE INVENTARIO'!$O$9)-SUMIFS($L$22:$L6441,$C$22:$C6441,C646)))</f>
        <v/>
      </c>
      <c r="N646" s="157" t="str">
        <f t="shared" si="21"/>
        <v/>
      </c>
      <c r="O646" s="163"/>
      <c r="P646" s="159" t="str">
        <f t="shared" si="22"/>
        <v/>
      </c>
      <c r="Q646" s="159" t="str">
        <f>IF(ISBLANK(C646),"",SUMIFS($P$22:$P6444,$C$22:$C6444,C646)-SUMIFS('LISTA DE INVENTARIO'!$N$22:$N6171,'LISTA DE INVENTARIO'!$C$22:$C6171,C646))</f>
        <v/>
      </c>
      <c r="R646" s="160"/>
      <c r="S646" s="162" t="str">
        <f ca="1"/>
        <v/>
      </c>
      <c r="T646" s="182"/>
      <c r="U646" s="180"/>
    </row>
    <row r="647" spans="2:21" ht="20.149999999999999" customHeight="1">
      <c r="B647" s="125">
        <v>626</v>
      </c>
      <c r="C647" s="253"/>
      <c r="D647" s="253"/>
      <c r="E647" s="253"/>
      <c r="F647" s="253"/>
      <c r="G647" s="253"/>
      <c r="H647" s="253"/>
      <c r="I647" s="253"/>
      <c r="J647" s="156"/>
      <c r="K647" s="126"/>
      <c r="L647" s="126"/>
      <c r="M647" s="157" t="str">
        <f>IF(ISBLANK(C647),"",IF('LISTA DE INVENTARIO'!$Q$22:$Q6170='LISTA DE INVENTARIO'!$O$9,SUMIFS('LISTA DE INVENTARIO'!$K$22:$K6170,'LISTA DE INVENTARIO'!$C$22:$C6170,C647,'LISTA DE INVENTARIO'!$Q$22:$Q6170,'LISTA DE INVENTARIO'!$O$9)-SUMIFS($L$22:$L6442,$C$22:$C6442,C647),SUMIFS('LISTA DE INVENTARIO'!$K$22:$K6170,'LISTA DE INVENTARIO'!$C$22:$C6170,C647,'LISTA DE INVENTARIO'!$Q$22:$Q6170,'LISTA DE INVENTARIO'!$O$9)-SUMIFS($L$22:$L6442,$C$22:$C6442,C647)))</f>
        <v/>
      </c>
      <c r="N647" s="157" t="str">
        <f t="shared" si="21"/>
        <v/>
      </c>
      <c r="O647" s="163"/>
      <c r="P647" s="159" t="str">
        <f t="shared" si="22"/>
        <v/>
      </c>
      <c r="Q647" s="159" t="str">
        <f>IF(ISBLANK(C647),"",SUMIFS($P$22:$P6445,$C$22:$C6445,C647)-SUMIFS('LISTA DE INVENTARIO'!$N$22:$N6172,'LISTA DE INVENTARIO'!$C$22:$C6172,C647))</f>
        <v/>
      </c>
      <c r="R647" s="160"/>
      <c r="S647" s="162" t="str">
        <f ca="1"/>
        <v/>
      </c>
      <c r="T647" s="182"/>
      <c r="U647" s="180"/>
    </row>
    <row r="648" spans="2:21" ht="20.149999999999999" customHeight="1">
      <c r="B648" s="125">
        <v>627</v>
      </c>
      <c r="C648" s="253"/>
      <c r="D648" s="253"/>
      <c r="E648" s="253"/>
      <c r="F648" s="253"/>
      <c r="G648" s="253"/>
      <c r="H648" s="253"/>
      <c r="I648" s="253"/>
      <c r="J648" s="156"/>
      <c r="K648" s="126"/>
      <c r="L648" s="126"/>
      <c r="M648" s="157" t="str">
        <f>IF(ISBLANK(C648),"",IF('LISTA DE INVENTARIO'!$Q$22:$Q6171='LISTA DE INVENTARIO'!$O$9,SUMIFS('LISTA DE INVENTARIO'!$K$22:$K6171,'LISTA DE INVENTARIO'!$C$22:$C6171,C648,'LISTA DE INVENTARIO'!$Q$22:$Q6171,'LISTA DE INVENTARIO'!$O$9)-SUMIFS($L$22:$L6443,$C$22:$C6443,C648),SUMIFS('LISTA DE INVENTARIO'!$K$22:$K6171,'LISTA DE INVENTARIO'!$C$22:$C6171,C648,'LISTA DE INVENTARIO'!$Q$22:$Q6171,'LISTA DE INVENTARIO'!$O$9)-SUMIFS($L$22:$L6443,$C$22:$C6443,C648)))</f>
        <v/>
      </c>
      <c r="N648" s="157" t="str">
        <f t="shared" si="21"/>
        <v/>
      </c>
      <c r="O648" s="163"/>
      <c r="P648" s="159" t="str">
        <f t="shared" si="22"/>
        <v/>
      </c>
      <c r="Q648" s="159" t="str">
        <f>IF(ISBLANK(C648),"",SUMIFS($P$22:$P6446,$C$22:$C6446,C648)-SUMIFS('LISTA DE INVENTARIO'!$N$22:$N6173,'LISTA DE INVENTARIO'!$C$22:$C6173,C648))</f>
        <v/>
      </c>
      <c r="R648" s="160"/>
      <c r="S648" s="162" t="str">
        <f ca="1"/>
        <v/>
      </c>
      <c r="T648" s="182"/>
      <c r="U648" s="180"/>
    </row>
    <row r="649" spans="2:21" ht="20.149999999999999" customHeight="1">
      <c r="B649" s="125">
        <v>628</v>
      </c>
      <c r="C649" s="253"/>
      <c r="D649" s="253"/>
      <c r="E649" s="253"/>
      <c r="F649" s="253"/>
      <c r="G649" s="253"/>
      <c r="H649" s="253"/>
      <c r="I649" s="253"/>
      <c r="J649" s="156"/>
      <c r="K649" s="126"/>
      <c r="L649" s="126"/>
      <c r="M649" s="157" t="str">
        <f>IF(ISBLANK(C649),"",IF('LISTA DE INVENTARIO'!$Q$22:$Q6172='LISTA DE INVENTARIO'!$O$9,SUMIFS('LISTA DE INVENTARIO'!$K$22:$K6172,'LISTA DE INVENTARIO'!$C$22:$C6172,C649,'LISTA DE INVENTARIO'!$Q$22:$Q6172,'LISTA DE INVENTARIO'!$O$9)-SUMIFS($L$22:$L6444,$C$22:$C6444,C649),SUMIFS('LISTA DE INVENTARIO'!$K$22:$K6172,'LISTA DE INVENTARIO'!$C$22:$C6172,C649,'LISTA DE INVENTARIO'!$Q$22:$Q6172,'LISTA DE INVENTARIO'!$O$9)-SUMIFS($L$22:$L6444,$C$22:$C6444,C649)))</f>
        <v/>
      </c>
      <c r="N649" s="157" t="str">
        <f t="shared" si="21"/>
        <v/>
      </c>
      <c r="O649" s="163"/>
      <c r="P649" s="159" t="str">
        <f t="shared" si="22"/>
        <v/>
      </c>
      <c r="Q649" s="159" t="str">
        <f>IF(ISBLANK(C649),"",SUMIFS($P$22:$P6447,$C$22:$C6447,C649)-SUMIFS('LISTA DE INVENTARIO'!$N$22:$N6174,'LISTA DE INVENTARIO'!$C$22:$C6174,C649))</f>
        <v/>
      </c>
      <c r="R649" s="160"/>
      <c r="S649" s="162" t="str">
        <f ca="1"/>
        <v/>
      </c>
      <c r="T649" s="182"/>
      <c r="U649" s="180"/>
    </row>
    <row r="650" spans="2:21" ht="20.149999999999999" customHeight="1">
      <c r="B650" s="125">
        <v>629</v>
      </c>
      <c r="C650" s="253"/>
      <c r="D650" s="253"/>
      <c r="E650" s="253"/>
      <c r="F650" s="253"/>
      <c r="G650" s="253"/>
      <c r="H650" s="253"/>
      <c r="I650" s="253"/>
      <c r="J650" s="156"/>
      <c r="K650" s="126"/>
      <c r="L650" s="126"/>
      <c r="M650" s="157" t="str">
        <f>IF(ISBLANK(C650),"",IF('LISTA DE INVENTARIO'!$Q$22:$Q6173='LISTA DE INVENTARIO'!$O$9,SUMIFS('LISTA DE INVENTARIO'!$K$22:$K6173,'LISTA DE INVENTARIO'!$C$22:$C6173,C650,'LISTA DE INVENTARIO'!$Q$22:$Q6173,'LISTA DE INVENTARIO'!$O$9)-SUMIFS($L$22:$L6445,$C$22:$C6445,C650),SUMIFS('LISTA DE INVENTARIO'!$K$22:$K6173,'LISTA DE INVENTARIO'!$C$22:$C6173,C650,'LISTA DE INVENTARIO'!$Q$22:$Q6173,'LISTA DE INVENTARIO'!$O$9)-SUMIFS($L$22:$L6445,$C$22:$C6445,C650)))</f>
        <v/>
      </c>
      <c r="N650" s="157" t="str">
        <f t="shared" si="21"/>
        <v/>
      </c>
      <c r="O650" s="163"/>
      <c r="P650" s="159" t="str">
        <f t="shared" si="22"/>
        <v/>
      </c>
      <c r="Q650" s="159" t="str">
        <f>IF(ISBLANK(C650),"",SUMIFS($P$22:$P6448,$C$22:$C6448,C650)-SUMIFS('LISTA DE INVENTARIO'!$N$22:$N6175,'LISTA DE INVENTARIO'!$C$22:$C6175,C650))</f>
        <v/>
      </c>
      <c r="R650" s="160"/>
      <c r="S650" s="162" t="str">
        <f ca="1"/>
        <v/>
      </c>
      <c r="T650" s="182"/>
      <c r="U650" s="180"/>
    </row>
    <row r="651" spans="2:21" ht="20.149999999999999" customHeight="1">
      <c r="B651" s="125">
        <v>630</v>
      </c>
      <c r="C651" s="253"/>
      <c r="D651" s="253"/>
      <c r="E651" s="253"/>
      <c r="F651" s="253"/>
      <c r="G651" s="253"/>
      <c r="H651" s="253"/>
      <c r="I651" s="253"/>
      <c r="J651" s="156"/>
      <c r="K651" s="126"/>
      <c r="L651" s="126"/>
      <c r="M651" s="157" t="str">
        <f>IF(ISBLANK(C651),"",IF('LISTA DE INVENTARIO'!$Q$22:$Q6174='LISTA DE INVENTARIO'!$O$9,SUMIFS('LISTA DE INVENTARIO'!$K$22:$K6174,'LISTA DE INVENTARIO'!$C$22:$C6174,C651,'LISTA DE INVENTARIO'!$Q$22:$Q6174,'LISTA DE INVENTARIO'!$O$9)-SUMIFS($L$22:$L6446,$C$22:$C6446,C651),SUMIFS('LISTA DE INVENTARIO'!$K$22:$K6174,'LISTA DE INVENTARIO'!$C$22:$C6174,C651,'LISTA DE INVENTARIO'!$Q$22:$Q6174,'LISTA DE INVENTARIO'!$O$9)-SUMIFS($L$22:$L6446,$C$22:$C6446,C651)))</f>
        <v/>
      </c>
      <c r="N651" s="157" t="str">
        <f t="shared" si="21"/>
        <v/>
      </c>
      <c r="O651" s="163"/>
      <c r="P651" s="159" t="str">
        <f t="shared" si="22"/>
        <v/>
      </c>
      <c r="Q651" s="159" t="str">
        <f>IF(ISBLANK(C651),"",SUMIFS($P$22:$P6449,$C$22:$C6449,C651)-SUMIFS('LISTA DE INVENTARIO'!$N$22:$N6176,'LISTA DE INVENTARIO'!$C$22:$C6176,C651))</f>
        <v/>
      </c>
      <c r="R651" s="160"/>
      <c r="S651" s="162" t="str">
        <f ca="1"/>
        <v/>
      </c>
      <c r="T651" s="182"/>
      <c r="U651" s="180"/>
    </row>
    <row r="652" spans="2:21" ht="20.149999999999999" customHeight="1">
      <c r="B652" s="125">
        <v>631</v>
      </c>
      <c r="C652" s="253"/>
      <c r="D652" s="253"/>
      <c r="E652" s="253"/>
      <c r="F652" s="253"/>
      <c r="G652" s="253"/>
      <c r="H652" s="253"/>
      <c r="I652" s="253"/>
      <c r="J652" s="156"/>
      <c r="K652" s="126"/>
      <c r="L652" s="126"/>
      <c r="M652" s="157" t="str">
        <f>IF(ISBLANK(C652),"",IF('LISTA DE INVENTARIO'!$Q$22:$Q6175='LISTA DE INVENTARIO'!$O$9,SUMIFS('LISTA DE INVENTARIO'!$K$22:$K6175,'LISTA DE INVENTARIO'!$C$22:$C6175,C652,'LISTA DE INVENTARIO'!$Q$22:$Q6175,'LISTA DE INVENTARIO'!$O$9)-SUMIFS($L$22:$L6447,$C$22:$C6447,C652),SUMIFS('LISTA DE INVENTARIO'!$K$22:$K6175,'LISTA DE INVENTARIO'!$C$22:$C6175,C652,'LISTA DE INVENTARIO'!$Q$22:$Q6175,'LISTA DE INVENTARIO'!$O$9)-SUMIFS($L$22:$L6447,$C$22:$C6447,C652)))</f>
        <v/>
      </c>
      <c r="N652" s="157" t="str">
        <f t="shared" si="21"/>
        <v/>
      </c>
      <c r="O652" s="163"/>
      <c r="P652" s="159" t="str">
        <f t="shared" si="22"/>
        <v/>
      </c>
      <c r="Q652" s="159" t="str">
        <f>IF(ISBLANK(C652),"",SUMIFS($P$22:$P6450,$C$22:$C6450,C652)-SUMIFS('LISTA DE INVENTARIO'!$N$22:$N6177,'LISTA DE INVENTARIO'!$C$22:$C6177,C652))</f>
        <v/>
      </c>
      <c r="R652" s="160"/>
      <c r="S652" s="162" t="str">
        <f ca="1"/>
        <v/>
      </c>
      <c r="T652" s="182"/>
      <c r="U652" s="180"/>
    </row>
    <row r="653" spans="2:21" ht="20.149999999999999" customHeight="1">
      <c r="B653" s="125">
        <v>632</v>
      </c>
      <c r="C653" s="253"/>
      <c r="D653" s="253"/>
      <c r="E653" s="253"/>
      <c r="F653" s="253"/>
      <c r="G653" s="253"/>
      <c r="H653" s="253"/>
      <c r="I653" s="253"/>
      <c r="J653" s="156"/>
      <c r="K653" s="126"/>
      <c r="L653" s="126"/>
      <c r="M653" s="157" t="str">
        <f>IF(ISBLANK(C653),"",IF('LISTA DE INVENTARIO'!$Q$22:$Q6176='LISTA DE INVENTARIO'!$O$9,SUMIFS('LISTA DE INVENTARIO'!$K$22:$K6176,'LISTA DE INVENTARIO'!$C$22:$C6176,C653,'LISTA DE INVENTARIO'!$Q$22:$Q6176,'LISTA DE INVENTARIO'!$O$9)-SUMIFS($L$22:$L6448,$C$22:$C6448,C653),SUMIFS('LISTA DE INVENTARIO'!$K$22:$K6176,'LISTA DE INVENTARIO'!$C$22:$C6176,C653,'LISTA DE INVENTARIO'!$Q$22:$Q6176,'LISTA DE INVENTARIO'!$O$9)-SUMIFS($L$22:$L6448,$C$22:$C6448,C653)))</f>
        <v/>
      </c>
      <c r="N653" s="157" t="str">
        <f t="shared" si="21"/>
        <v/>
      </c>
      <c r="O653" s="163"/>
      <c r="P653" s="159" t="str">
        <f t="shared" si="22"/>
        <v/>
      </c>
      <c r="Q653" s="159" t="str">
        <f>IF(ISBLANK(C653),"",SUMIFS($P$22:$P6451,$C$22:$C6451,C653)-SUMIFS('LISTA DE INVENTARIO'!$N$22:$N6178,'LISTA DE INVENTARIO'!$C$22:$C6178,C653))</f>
        <v/>
      </c>
      <c r="R653" s="160"/>
      <c r="S653" s="162" t="str">
        <f ca="1"/>
        <v/>
      </c>
      <c r="T653" s="182"/>
      <c r="U653" s="180"/>
    </row>
    <row r="654" spans="2:21" ht="20.149999999999999" customHeight="1">
      <c r="B654" s="125">
        <v>633</v>
      </c>
      <c r="C654" s="253"/>
      <c r="D654" s="253"/>
      <c r="E654" s="253"/>
      <c r="F654" s="253"/>
      <c r="G654" s="253"/>
      <c r="H654" s="253"/>
      <c r="I654" s="253"/>
      <c r="J654" s="156"/>
      <c r="K654" s="126"/>
      <c r="L654" s="126"/>
      <c r="M654" s="157" t="str">
        <f>IF(ISBLANK(C654),"",IF('LISTA DE INVENTARIO'!$Q$22:$Q6177='LISTA DE INVENTARIO'!$O$9,SUMIFS('LISTA DE INVENTARIO'!$K$22:$K6177,'LISTA DE INVENTARIO'!$C$22:$C6177,C654,'LISTA DE INVENTARIO'!$Q$22:$Q6177,'LISTA DE INVENTARIO'!$O$9)-SUMIFS($L$22:$L6449,$C$22:$C6449,C654),SUMIFS('LISTA DE INVENTARIO'!$K$22:$K6177,'LISTA DE INVENTARIO'!$C$22:$C6177,C654,'LISTA DE INVENTARIO'!$Q$22:$Q6177,'LISTA DE INVENTARIO'!$O$9)-SUMIFS($L$22:$L6449,$C$22:$C6449,C654)))</f>
        <v/>
      </c>
      <c r="N654" s="157" t="str">
        <f t="shared" si="21"/>
        <v/>
      </c>
      <c r="O654" s="163"/>
      <c r="P654" s="159" t="str">
        <f t="shared" si="22"/>
        <v/>
      </c>
      <c r="Q654" s="159" t="str">
        <f>IF(ISBLANK(C654),"",SUMIFS($P$22:$P6452,$C$22:$C6452,C654)-SUMIFS('LISTA DE INVENTARIO'!$N$22:$N6179,'LISTA DE INVENTARIO'!$C$22:$C6179,C654))</f>
        <v/>
      </c>
      <c r="R654" s="160"/>
      <c r="S654" s="162" t="str">
        <f ca="1"/>
        <v/>
      </c>
      <c r="T654" s="182"/>
      <c r="U654" s="180"/>
    </row>
    <row r="655" spans="2:21" ht="20.149999999999999" customHeight="1">
      <c r="B655" s="125">
        <v>634</v>
      </c>
      <c r="C655" s="253"/>
      <c r="D655" s="253"/>
      <c r="E655" s="253"/>
      <c r="F655" s="253"/>
      <c r="G655" s="253"/>
      <c r="H655" s="253"/>
      <c r="I655" s="253"/>
      <c r="J655" s="156"/>
      <c r="K655" s="126"/>
      <c r="L655" s="126"/>
      <c r="M655" s="157" t="str">
        <f>IF(ISBLANK(C655),"",IF('LISTA DE INVENTARIO'!$Q$22:$Q6178='LISTA DE INVENTARIO'!$O$9,SUMIFS('LISTA DE INVENTARIO'!$K$22:$K6178,'LISTA DE INVENTARIO'!$C$22:$C6178,C655,'LISTA DE INVENTARIO'!$Q$22:$Q6178,'LISTA DE INVENTARIO'!$O$9)-SUMIFS($L$22:$L6450,$C$22:$C6450,C655),SUMIFS('LISTA DE INVENTARIO'!$K$22:$K6178,'LISTA DE INVENTARIO'!$C$22:$C6178,C655,'LISTA DE INVENTARIO'!$Q$22:$Q6178,'LISTA DE INVENTARIO'!$O$9)-SUMIFS($L$22:$L6450,$C$22:$C6450,C655)))</f>
        <v/>
      </c>
      <c r="N655" s="157" t="str">
        <f t="shared" si="21"/>
        <v/>
      </c>
      <c r="O655" s="163"/>
      <c r="P655" s="159" t="str">
        <f t="shared" si="22"/>
        <v/>
      </c>
      <c r="Q655" s="159" t="str">
        <f>IF(ISBLANK(C655),"",SUMIFS($P$22:$P6453,$C$22:$C6453,C655)-SUMIFS('LISTA DE INVENTARIO'!$N$22:$N6180,'LISTA DE INVENTARIO'!$C$22:$C6180,C655))</f>
        <v/>
      </c>
      <c r="R655" s="160"/>
      <c r="S655" s="162" t="str">
        <f ca="1"/>
        <v/>
      </c>
      <c r="T655" s="182"/>
      <c r="U655" s="180"/>
    </row>
    <row r="656" spans="2:21" ht="20.149999999999999" customHeight="1">
      <c r="B656" s="125">
        <v>635</v>
      </c>
      <c r="C656" s="253"/>
      <c r="D656" s="253"/>
      <c r="E656" s="253"/>
      <c r="F656" s="253"/>
      <c r="G656" s="253"/>
      <c r="H656" s="253"/>
      <c r="I656" s="253"/>
      <c r="J656" s="156"/>
      <c r="K656" s="126"/>
      <c r="L656" s="126"/>
      <c r="M656" s="157" t="str">
        <f>IF(ISBLANK(C656),"",IF('LISTA DE INVENTARIO'!$Q$22:$Q6179='LISTA DE INVENTARIO'!$O$9,SUMIFS('LISTA DE INVENTARIO'!$K$22:$K6179,'LISTA DE INVENTARIO'!$C$22:$C6179,C656,'LISTA DE INVENTARIO'!$Q$22:$Q6179,'LISTA DE INVENTARIO'!$O$9)-SUMIFS($L$22:$L6451,$C$22:$C6451,C656),SUMIFS('LISTA DE INVENTARIO'!$K$22:$K6179,'LISTA DE INVENTARIO'!$C$22:$C6179,C656,'LISTA DE INVENTARIO'!$Q$22:$Q6179,'LISTA DE INVENTARIO'!$O$9)-SUMIFS($L$22:$L6451,$C$22:$C6451,C656)))</f>
        <v/>
      </c>
      <c r="N656" s="157" t="str">
        <f t="shared" si="21"/>
        <v/>
      </c>
      <c r="O656" s="163"/>
      <c r="P656" s="159" t="str">
        <f t="shared" si="22"/>
        <v/>
      </c>
      <c r="Q656" s="159" t="str">
        <f>IF(ISBLANK(C656),"",SUMIFS($P$22:$P6454,$C$22:$C6454,C656)-SUMIFS('LISTA DE INVENTARIO'!$N$22:$N6181,'LISTA DE INVENTARIO'!$C$22:$C6181,C656))</f>
        <v/>
      </c>
      <c r="R656" s="160"/>
      <c r="S656" s="162" t="str">
        <f ca="1"/>
        <v/>
      </c>
      <c r="T656" s="182"/>
      <c r="U656" s="180"/>
    </row>
    <row r="657" spans="2:21" ht="20.149999999999999" customHeight="1">
      <c r="B657" s="125">
        <v>636</v>
      </c>
      <c r="C657" s="253"/>
      <c r="D657" s="253"/>
      <c r="E657" s="253"/>
      <c r="F657" s="253"/>
      <c r="G657" s="253"/>
      <c r="H657" s="253"/>
      <c r="I657" s="253"/>
      <c r="J657" s="156"/>
      <c r="K657" s="126"/>
      <c r="L657" s="126"/>
      <c r="M657" s="157" t="str">
        <f>IF(ISBLANK(C657),"",IF('LISTA DE INVENTARIO'!$Q$22:$Q6180='LISTA DE INVENTARIO'!$O$9,SUMIFS('LISTA DE INVENTARIO'!$K$22:$K6180,'LISTA DE INVENTARIO'!$C$22:$C6180,C657,'LISTA DE INVENTARIO'!$Q$22:$Q6180,'LISTA DE INVENTARIO'!$O$9)-SUMIFS($L$22:$L6452,$C$22:$C6452,C657),SUMIFS('LISTA DE INVENTARIO'!$K$22:$K6180,'LISTA DE INVENTARIO'!$C$22:$C6180,C657,'LISTA DE INVENTARIO'!$Q$22:$Q6180,'LISTA DE INVENTARIO'!$O$9)-SUMIFS($L$22:$L6452,$C$22:$C6452,C657)))</f>
        <v/>
      </c>
      <c r="N657" s="157" t="str">
        <f t="shared" si="21"/>
        <v/>
      </c>
      <c r="O657" s="163"/>
      <c r="P657" s="159" t="str">
        <f t="shared" si="22"/>
        <v/>
      </c>
      <c r="Q657" s="159" t="str">
        <f>IF(ISBLANK(C657),"",SUMIFS($P$22:$P6455,$C$22:$C6455,C657)-SUMIFS('LISTA DE INVENTARIO'!$N$22:$N6182,'LISTA DE INVENTARIO'!$C$22:$C6182,C657))</f>
        <v/>
      </c>
      <c r="R657" s="160"/>
      <c r="S657" s="162" t="str">
        <f ca="1"/>
        <v/>
      </c>
      <c r="T657" s="182"/>
      <c r="U657" s="180"/>
    </row>
    <row r="658" spans="2:21" ht="20.149999999999999" customHeight="1">
      <c r="B658" s="125">
        <v>637</v>
      </c>
      <c r="C658" s="253"/>
      <c r="D658" s="253"/>
      <c r="E658" s="253"/>
      <c r="F658" s="253"/>
      <c r="G658" s="253"/>
      <c r="H658" s="253"/>
      <c r="I658" s="253"/>
      <c r="J658" s="156"/>
      <c r="K658" s="126"/>
      <c r="L658" s="126"/>
      <c r="M658" s="157" t="str">
        <f>IF(ISBLANK(C658),"",IF('LISTA DE INVENTARIO'!$Q$22:$Q6181='LISTA DE INVENTARIO'!$O$9,SUMIFS('LISTA DE INVENTARIO'!$K$22:$K6181,'LISTA DE INVENTARIO'!$C$22:$C6181,C658,'LISTA DE INVENTARIO'!$Q$22:$Q6181,'LISTA DE INVENTARIO'!$O$9)-SUMIFS($L$22:$L6453,$C$22:$C6453,C658),SUMIFS('LISTA DE INVENTARIO'!$K$22:$K6181,'LISTA DE INVENTARIO'!$C$22:$C6181,C658,'LISTA DE INVENTARIO'!$Q$22:$Q6181,'LISTA DE INVENTARIO'!$O$9)-SUMIFS($L$22:$L6453,$C$22:$C6453,C658)))</f>
        <v/>
      </c>
      <c r="N658" s="157" t="str">
        <f t="shared" si="21"/>
        <v/>
      </c>
      <c r="O658" s="163"/>
      <c r="P658" s="159" t="str">
        <f t="shared" si="22"/>
        <v/>
      </c>
      <c r="Q658" s="159" t="str">
        <f>IF(ISBLANK(C658),"",SUMIFS($P$22:$P6456,$C$22:$C6456,C658)-SUMIFS('LISTA DE INVENTARIO'!$N$22:$N6183,'LISTA DE INVENTARIO'!$C$22:$C6183,C658))</f>
        <v/>
      </c>
      <c r="R658" s="160"/>
      <c r="S658" s="162" t="str">
        <f ca="1"/>
        <v/>
      </c>
      <c r="T658" s="182"/>
      <c r="U658" s="180"/>
    </row>
    <row r="659" spans="2:21" ht="20.149999999999999" customHeight="1">
      <c r="B659" s="125">
        <v>638</v>
      </c>
      <c r="C659" s="253"/>
      <c r="D659" s="253"/>
      <c r="E659" s="253"/>
      <c r="F659" s="253"/>
      <c r="G659" s="253"/>
      <c r="H659" s="253"/>
      <c r="I659" s="253"/>
      <c r="J659" s="156"/>
      <c r="K659" s="126"/>
      <c r="L659" s="126"/>
      <c r="M659" s="157" t="str">
        <f>IF(ISBLANK(C659),"",IF('LISTA DE INVENTARIO'!$Q$22:$Q6182='LISTA DE INVENTARIO'!$O$9,SUMIFS('LISTA DE INVENTARIO'!$K$22:$K6182,'LISTA DE INVENTARIO'!$C$22:$C6182,C659,'LISTA DE INVENTARIO'!$Q$22:$Q6182,'LISTA DE INVENTARIO'!$O$9)-SUMIFS($L$22:$L6454,$C$22:$C6454,C659),SUMIFS('LISTA DE INVENTARIO'!$K$22:$K6182,'LISTA DE INVENTARIO'!$C$22:$C6182,C659,'LISTA DE INVENTARIO'!$Q$22:$Q6182,'LISTA DE INVENTARIO'!$O$9)-SUMIFS($L$22:$L6454,$C$22:$C6454,C659)))</f>
        <v/>
      </c>
      <c r="N659" s="157" t="str">
        <f t="shared" si="21"/>
        <v/>
      </c>
      <c r="O659" s="163"/>
      <c r="P659" s="159" t="str">
        <f t="shared" si="22"/>
        <v/>
      </c>
      <c r="Q659" s="159" t="str">
        <f>IF(ISBLANK(C659),"",SUMIFS($P$22:$P6457,$C$22:$C6457,C659)-SUMIFS('LISTA DE INVENTARIO'!$N$22:$N6184,'LISTA DE INVENTARIO'!$C$22:$C6184,C659))</f>
        <v/>
      </c>
      <c r="R659" s="160"/>
      <c r="S659" s="162" t="str">
        <f ca="1"/>
        <v/>
      </c>
      <c r="T659" s="182"/>
      <c r="U659" s="180"/>
    </row>
    <row r="660" spans="2:21" ht="20.149999999999999" customHeight="1">
      <c r="B660" s="125">
        <v>639</v>
      </c>
      <c r="C660" s="253"/>
      <c r="D660" s="253"/>
      <c r="E660" s="253"/>
      <c r="F660" s="253"/>
      <c r="G660" s="253"/>
      <c r="H660" s="253"/>
      <c r="I660" s="253"/>
      <c r="J660" s="156"/>
      <c r="K660" s="126"/>
      <c r="L660" s="126"/>
      <c r="M660" s="157" t="str">
        <f>IF(ISBLANK(C660),"",IF('LISTA DE INVENTARIO'!$Q$22:$Q6183='LISTA DE INVENTARIO'!$O$9,SUMIFS('LISTA DE INVENTARIO'!$K$22:$K6183,'LISTA DE INVENTARIO'!$C$22:$C6183,C660,'LISTA DE INVENTARIO'!$Q$22:$Q6183,'LISTA DE INVENTARIO'!$O$9)-SUMIFS($L$22:$L6455,$C$22:$C6455,C660),SUMIFS('LISTA DE INVENTARIO'!$K$22:$K6183,'LISTA DE INVENTARIO'!$C$22:$C6183,C660,'LISTA DE INVENTARIO'!$Q$22:$Q6183,'LISTA DE INVENTARIO'!$O$9)-SUMIFS($L$22:$L6455,$C$22:$C6455,C660)))</f>
        <v/>
      </c>
      <c r="N660" s="157" t="str">
        <f t="shared" si="21"/>
        <v/>
      </c>
      <c r="O660" s="163"/>
      <c r="P660" s="159" t="str">
        <f t="shared" si="22"/>
        <v/>
      </c>
      <c r="Q660" s="159" t="str">
        <f>IF(ISBLANK(C660),"",SUMIFS($P$22:$P6458,$C$22:$C6458,C660)-SUMIFS('LISTA DE INVENTARIO'!$N$22:$N6185,'LISTA DE INVENTARIO'!$C$22:$C6185,C660))</f>
        <v/>
      </c>
      <c r="R660" s="160"/>
      <c r="S660" s="162" t="str">
        <f ca="1"/>
        <v/>
      </c>
      <c r="T660" s="182"/>
      <c r="U660" s="180"/>
    </row>
    <row r="661" spans="2:21" ht="20.149999999999999" customHeight="1">
      <c r="B661" s="125">
        <v>640</v>
      </c>
      <c r="C661" s="253"/>
      <c r="D661" s="253"/>
      <c r="E661" s="253"/>
      <c r="F661" s="253"/>
      <c r="G661" s="253"/>
      <c r="H661" s="253"/>
      <c r="I661" s="253"/>
      <c r="J661" s="156"/>
      <c r="K661" s="126"/>
      <c r="L661" s="126"/>
      <c r="M661" s="157" t="str">
        <f>IF(ISBLANK(C661),"",IF('LISTA DE INVENTARIO'!$Q$22:$Q6184='LISTA DE INVENTARIO'!$O$9,SUMIFS('LISTA DE INVENTARIO'!$K$22:$K6184,'LISTA DE INVENTARIO'!$C$22:$C6184,C661,'LISTA DE INVENTARIO'!$Q$22:$Q6184,'LISTA DE INVENTARIO'!$O$9)-SUMIFS($L$22:$L6456,$C$22:$C6456,C661),SUMIFS('LISTA DE INVENTARIO'!$K$22:$K6184,'LISTA DE INVENTARIO'!$C$22:$C6184,C661,'LISTA DE INVENTARIO'!$Q$22:$Q6184,'LISTA DE INVENTARIO'!$O$9)-SUMIFS($L$22:$L6456,$C$22:$C6456,C661)))</f>
        <v/>
      </c>
      <c r="N661" s="157" t="str">
        <f t="shared" si="21"/>
        <v/>
      </c>
      <c r="O661" s="163"/>
      <c r="P661" s="159" t="str">
        <f t="shared" si="22"/>
        <v/>
      </c>
      <c r="Q661" s="159" t="str">
        <f>IF(ISBLANK(C661),"",SUMIFS($P$22:$P6459,$C$22:$C6459,C661)-SUMIFS('LISTA DE INVENTARIO'!$N$22:$N6186,'LISTA DE INVENTARIO'!$C$22:$C6186,C661))</f>
        <v/>
      </c>
      <c r="R661" s="160"/>
      <c r="S661" s="162" t="str">
        <f ca="1"/>
        <v/>
      </c>
      <c r="T661" s="182"/>
      <c r="U661" s="180"/>
    </row>
    <row r="662" spans="2:21" ht="20.149999999999999" customHeight="1">
      <c r="B662" s="125">
        <v>641</v>
      </c>
      <c r="C662" s="253"/>
      <c r="D662" s="253"/>
      <c r="E662" s="253"/>
      <c r="F662" s="253"/>
      <c r="G662" s="253"/>
      <c r="H662" s="253"/>
      <c r="I662" s="253"/>
      <c r="J662" s="156"/>
      <c r="K662" s="126"/>
      <c r="L662" s="126"/>
      <c r="M662" s="157" t="str">
        <f>IF(ISBLANK(C662),"",IF('LISTA DE INVENTARIO'!$Q$22:$Q6185='LISTA DE INVENTARIO'!$O$9,SUMIFS('LISTA DE INVENTARIO'!$K$22:$K6185,'LISTA DE INVENTARIO'!$C$22:$C6185,C662,'LISTA DE INVENTARIO'!$Q$22:$Q6185,'LISTA DE INVENTARIO'!$O$9)-SUMIFS($L$22:$L6457,$C$22:$C6457,C662),SUMIFS('LISTA DE INVENTARIO'!$K$22:$K6185,'LISTA DE INVENTARIO'!$C$22:$C6185,C662,'LISTA DE INVENTARIO'!$Q$22:$Q6185,'LISTA DE INVENTARIO'!$O$9)-SUMIFS($L$22:$L6457,$C$22:$C6457,C662)))</f>
        <v/>
      </c>
      <c r="N662" s="157" t="str">
        <f t="shared" si="21"/>
        <v/>
      </c>
      <c r="O662" s="163"/>
      <c r="P662" s="159" t="str">
        <f t="shared" si="22"/>
        <v/>
      </c>
      <c r="Q662" s="159" t="str">
        <f>IF(ISBLANK(C662),"",SUMIFS($P$22:$P6460,$C$22:$C6460,C662)-SUMIFS('LISTA DE INVENTARIO'!$N$22:$N6187,'LISTA DE INVENTARIO'!$C$22:$C6187,C662))</f>
        <v/>
      </c>
      <c r="R662" s="160"/>
      <c r="S662" s="162" t="str">
        <f ca="1"/>
        <v/>
      </c>
      <c r="T662" s="182"/>
      <c r="U662" s="180"/>
    </row>
    <row r="663" spans="2:21" ht="20.149999999999999" customHeight="1">
      <c r="B663" s="125">
        <v>642</v>
      </c>
      <c r="C663" s="253"/>
      <c r="D663" s="253"/>
      <c r="E663" s="253"/>
      <c r="F663" s="253"/>
      <c r="G663" s="253"/>
      <c r="H663" s="253"/>
      <c r="I663" s="253"/>
      <c r="J663" s="156"/>
      <c r="K663" s="126"/>
      <c r="L663" s="126"/>
      <c r="M663" s="157" t="str">
        <f>IF(ISBLANK(C663),"",IF('LISTA DE INVENTARIO'!$Q$22:$Q6186='LISTA DE INVENTARIO'!$O$9,SUMIFS('LISTA DE INVENTARIO'!$K$22:$K6186,'LISTA DE INVENTARIO'!$C$22:$C6186,C663,'LISTA DE INVENTARIO'!$Q$22:$Q6186,'LISTA DE INVENTARIO'!$O$9)-SUMIFS($L$22:$L6458,$C$22:$C6458,C663),SUMIFS('LISTA DE INVENTARIO'!$K$22:$K6186,'LISTA DE INVENTARIO'!$C$22:$C6186,C663,'LISTA DE INVENTARIO'!$Q$22:$Q6186,'LISTA DE INVENTARIO'!$O$9)-SUMIFS($L$22:$L6458,$C$22:$C6458,C663)))</f>
        <v/>
      </c>
      <c r="N663" s="157" t="str">
        <f t="shared" si="21"/>
        <v/>
      </c>
      <c r="O663" s="163"/>
      <c r="P663" s="159" t="str">
        <f t="shared" si="22"/>
        <v/>
      </c>
      <c r="Q663" s="159" t="str">
        <f>IF(ISBLANK(C663),"",SUMIFS($P$22:$P6461,$C$22:$C6461,C663)-SUMIFS('LISTA DE INVENTARIO'!$N$22:$N6188,'LISTA DE INVENTARIO'!$C$22:$C6188,C663))</f>
        <v/>
      </c>
      <c r="R663" s="160"/>
      <c r="S663" s="162" t="str">
        <f ca="1"/>
        <v/>
      </c>
      <c r="T663" s="182"/>
      <c r="U663" s="180"/>
    </row>
    <row r="664" spans="2:21" ht="20.149999999999999" customHeight="1">
      <c r="B664" s="125">
        <v>643</v>
      </c>
      <c r="C664" s="253"/>
      <c r="D664" s="253"/>
      <c r="E664" s="253"/>
      <c r="F664" s="253"/>
      <c r="G664" s="253"/>
      <c r="H664" s="253"/>
      <c r="I664" s="253"/>
      <c r="J664" s="156"/>
      <c r="K664" s="126"/>
      <c r="L664" s="126"/>
      <c r="M664" s="157" t="str">
        <f>IF(ISBLANK(C664),"",IF('LISTA DE INVENTARIO'!$Q$22:$Q6187='LISTA DE INVENTARIO'!$O$9,SUMIFS('LISTA DE INVENTARIO'!$K$22:$K6187,'LISTA DE INVENTARIO'!$C$22:$C6187,C664,'LISTA DE INVENTARIO'!$Q$22:$Q6187,'LISTA DE INVENTARIO'!$O$9)-SUMIFS($L$22:$L6459,$C$22:$C6459,C664),SUMIFS('LISTA DE INVENTARIO'!$K$22:$K6187,'LISTA DE INVENTARIO'!$C$22:$C6187,C664,'LISTA DE INVENTARIO'!$Q$22:$Q6187,'LISTA DE INVENTARIO'!$O$9)-SUMIFS($L$22:$L6459,$C$22:$C6459,C664)))</f>
        <v/>
      </c>
      <c r="N664" s="157" t="str">
        <f t="shared" si="21"/>
        <v/>
      </c>
      <c r="O664" s="163"/>
      <c r="P664" s="159" t="str">
        <f t="shared" si="22"/>
        <v/>
      </c>
      <c r="Q664" s="159" t="str">
        <f>IF(ISBLANK(C664),"",SUMIFS($P$22:$P6462,$C$22:$C6462,C664)-SUMIFS('LISTA DE INVENTARIO'!$N$22:$N6189,'LISTA DE INVENTARIO'!$C$22:$C6189,C664))</f>
        <v/>
      </c>
      <c r="R664" s="160"/>
      <c r="S664" s="162" t="str">
        <f ca="1"/>
        <v/>
      </c>
      <c r="T664" s="182"/>
      <c r="U664" s="180"/>
    </row>
    <row r="665" spans="2:21" ht="20.149999999999999" customHeight="1">
      <c r="B665" s="125">
        <v>644</v>
      </c>
      <c r="C665" s="253"/>
      <c r="D665" s="253"/>
      <c r="E665" s="253"/>
      <c r="F665" s="253"/>
      <c r="G665" s="253"/>
      <c r="H665" s="253"/>
      <c r="I665" s="253"/>
      <c r="J665" s="156"/>
      <c r="K665" s="126"/>
      <c r="L665" s="126"/>
      <c r="M665" s="157" t="str">
        <f>IF(ISBLANK(C665),"",IF('LISTA DE INVENTARIO'!$Q$22:$Q6188='LISTA DE INVENTARIO'!$O$9,SUMIFS('LISTA DE INVENTARIO'!$K$22:$K6188,'LISTA DE INVENTARIO'!$C$22:$C6188,C665,'LISTA DE INVENTARIO'!$Q$22:$Q6188,'LISTA DE INVENTARIO'!$O$9)-SUMIFS($L$22:$L6460,$C$22:$C6460,C665),SUMIFS('LISTA DE INVENTARIO'!$K$22:$K6188,'LISTA DE INVENTARIO'!$C$22:$C6188,C665,'LISTA DE INVENTARIO'!$Q$22:$Q6188,'LISTA DE INVENTARIO'!$O$9)-SUMIFS($L$22:$L6460,$C$22:$C6460,C665)))</f>
        <v/>
      </c>
      <c r="N665" s="157" t="str">
        <f t="shared" si="21"/>
        <v/>
      </c>
      <c r="O665" s="163"/>
      <c r="P665" s="159" t="str">
        <f t="shared" si="22"/>
        <v/>
      </c>
      <c r="Q665" s="159" t="str">
        <f>IF(ISBLANK(C665),"",SUMIFS($P$22:$P6463,$C$22:$C6463,C665)-SUMIFS('LISTA DE INVENTARIO'!$N$22:$N6190,'LISTA DE INVENTARIO'!$C$22:$C6190,C665))</f>
        <v/>
      </c>
      <c r="R665" s="160"/>
      <c r="S665" s="162" t="str">
        <f ca="1"/>
        <v/>
      </c>
      <c r="T665" s="182"/>
      <c r="U665" s="180"/>
    </row>
    <row r="666" spans="2:21" ht="20.149999999999999" customHeight="1">
      <c r="B666" s="125">
        <v>645</v>
      </c>
      <c r="C666" s="253"/>
      <c r="D666" s="253"/>
      <c r="E666" s="253"/>
      <c r="F666" s="253"/>
      <c r="G666" s="253"/>
      <c r="H666" s="253"/>
      <c r="I666" s="253"/>
      <c r="J666" s="156"/>
      <c r="K666" s="126"/>
      <c r="L666" s="126"/>
      <c r="M666" s="157" t="str">
        <f>IF(ISBLANK(C666),"",IF('LISTA DE INVENTARIO'!$Q$22:$Q6189='LISTA DE INVENTARIO'!$O$9,SUMIFS('LISTA DE INVENTARIO'!$K$22:$K6189,'LISTA DE INVENTARIO'!$C$22:$C6189,C666,'LISTA DE INVENTARIO'!$Q$22:$Q6189,'LISTA DE INVENTARIO'!$O$9)-SUMIFS($L$22:$L6461,$C$22:$C6461,C666),SUMIFS('LISTA DE INVENTARIO'!$K$22:$K6189,'LISTA DE INVENTARIO'!$C$22:$C6189,C666,'LISTA DE INVENTARIO'!$Q$22:$Q6189,'LISTA DE INVENTARIO'!$O$9)-SUMIFS($L$22:$L6461,$C$22:$C6461,C666)))</f>
        <v/>
      </c>
      <c r="N666" s="157" t="str">
        <f t="shared" si="21"/>
        <v/>
      </c>
      <c r="O666" s="163"/>
      <c r="P666" s="159" t="str">
        <f t="shared" si="22"/>
        <v/>
      </c>
      <c r="Q666" s="159" t="str">
        <f>IF(ISBLANK(C666),"",SUMIFS($P$22:$P6464,$C$22:$C6464,C666)-SUMIFS('LISTA DE INVENTARIO'!$N$22:$N6191,'LISTA DE INVENTARIO'!$C$22:$C6191,C666))</f>
        <v/>
      </c>
      <c r="R666" s="160"/>
      <c r="S666" s="162" t="str">
        <f ca="1"/>
        <v/>
      </c>
      <c r="T666" s="182"/>
      <c r="U666" s="180"/>
    </row>
    <row r="667" spans="2:21" ht="20.149999999999999" customHeight="1">
      <c r="B667" s="125">
        <v>646</v>
      </c>
      <c r="C667" s="253"/>
      <c r="D667" s="253"/>
      <c r="E667" s="253"/>
      <c r="F667" s="253"/>
      <c r="G667" s="253"/>
      <c r="H667" s="253"/>
      <c r="I667" s="253"/>
      <c r="J667" s="156"/>
      <c r="K667" s="126"/>
      <c r="L667" s="126"/>
      <c r="M667" s="157" t="str">
        <f>IF(ISBLANK(C667),"",IF('LISTA DE INVENTARIO'!$Q$22:$Q6190='LISTA DE INVENTARIO'!$O$9,SUMIFS('LISTA DE INVENTARIO'!$K$22:$K6190,'LISTA DE INVENTARIO'!$C$22:$C6190,C667,'LISTA DE INVENTARIO'!$Q$22:$Q6190,'LISTA DE INVENTARIO'!$O$9)-SUMIFS($L$22:$L6462,$C$22:$C6462,C667),SUMIFS('LISTA DE INVENTARIO'!$K$22:$K6190,'LISTA DE INVENTARIO'!$C$22:$C6190,C667,'LISTA DE INVENTARIO'!$Q$22:$Q6190,'LISTA DE INVENTARIO'!$O$9)-SUMIFS($L$22:$L6462,$C$22:$C6462,C667)))</f>
        <v/>
      </c>
      <c r="N667" s="157" t="str">
        <f t="shared" si="21"/>
        <v/>
      </c>
      <c r="O667" s="163"/>
      <c r="P667" s="159" t="str">
        <f t="shared" si="22"/>
        <v/>
      </c>
      <c r="Q667" s="159" t="str">
        <f>IF(ISBLANK(C667),"",SUMIFS($P$22:$P6465,$C$22:$C6465,C667)-SUMIFS('LISTA DE INVENTARIO'!$N$22:$N6192,'LISTA DE INVENTARIO'!$C$22:$C6192,C667))</f>
        <v/>
      </c>
      <c r="R667" s="160"/>
      <c r="S667" s="162" t="str">
        <f ca="1"/>
        <v/>
      </c>
      <c r="T667" s="182"/>
      <c r="U667" s="180"/>
    </row>
    <row r="668" spans="2:21" ht="20.149999999999999" customHeight="1">
      <c r="B668" s="125">
        <v>647</v>
      </c>
      <c r="C668" s="253"/>
      <c r="D668" s="253"/>
      <c r="E668" s="253"/>
      <c r="F668" s="253"/>
      <c r="G668" s="253"/>
      <c r="H668" s="253"/>
      <c r="I668" s="253"/>
      <c r="J668" s="156"/>
      <c r="K668" s="126"/>
      <c r="L668" s="126"/>
      <c r="M668" s="157" t="str">
        <f>IF(ISBLANK(C668),"",IF('LISTA DE INVENTARIO'!$Q$22:$Q6191='LISTA DE INVENTARIO'!$O$9,SUMIFS('LISTA DE INVENTARIO'!$K$22:$K6191,'LISTA DE INVENTARIO'!$C$22:$C6191,C668,'LISTA DE INVENTARIO'!$Q$22:$Q6191,'LISTA DE INVENTARIO'!$O$9)-SUMIFS($L$22:$L6463,$C$22:$C6463,C668),SUMIFS('LISTA DE INVENTARIO'!$K$22:$K6191,'LISTA DE INVENTARIO'!$C$22:$C6191,C668,'LISTA DE INVENTARIO'!$Q$22:$Q6191,'LISTA DE INVENTARIO'!$O$9)-SUMIFS($L$22:$L6463,$C$22:$C6463,C668)))</f>
        <v/>
      </c>
      <c r="N668" s="157" t="str">
        <f t="shared" si="21"/>
        <v/>
      </c>
      <c r="O668" s="163"/>
      <c r="P668" s="159" t="str">
        <f t="shared" si="22"/>
        <v/>
      </c>
      <c r="Q668" s="159" t="str">
        <f>IF(ISBLANK(C668),"",SUMIFS($P$22:$P6466,$C$22:$C6466,C668)-SUMIFS('LISTA DE INVENTARIO'!$N$22:$N6193,'LISTA DE INVENTARIO'!$C$22:$C6193,C668))</f>
        <v/>
      </c>
      <c r="R668" s="160"/>
      <c r="S668" s="162" t="str">
        <f ca="1"/>
        <v/>
      </c>
      <c r="T668" s="182"/>
      <c r="U668" s="180"/>
    </row>
    <row r="669" spans="2:21" ht="20.149999999999999" customHeight="1">
      <c r="B669" s="125">
        <v>648</v>
      </c>
      <c r="C669" s="253"/>
      <c r="D669" s="253"/>
      <c r="E669" s="253"/>
      <c r="F669" s="253"/>
      <c r="G669" s="253"/>
      <c r="H669" s="253"/>
      <c r="I669" s="253"/>
      <c r="J669" s="156"/>
      <c r="K669" s="126"/>
      <c r="L669" s="126"/>
      <c r="M669" s="157" t="str">
        <f>IF(ISBLANK(C669),"",IF('LISTA DE INVENTARIO'!$Q$22:$Q6192='LISTA DE INVENTARIO'!$O$9,SUMIFS('LISTA DE INVENTARIO'!$K$22:$K6192,'LISTA DE INVENTARIO'!$C$22:$C6192,C669,'LISTA DE INVENTARIO'!$Q$22:$Q6192,'LISTA DE INVENTARIO'!$O$9)-SUMIFS($L$22:$L6464,$C$22:$C6464,C669),SUMIFS('LISTA DE INVENTARIO'!$K$22:$K6192,'LISTA DE INVENTARIO'!$C$22:$C6192,C669,'LISTA DE INVENTARIO'!$Q$22:$Q6192,'LISTA DE INVENTARIO'!$O$9)-SUMIFS($L$22:$L6464,$C$22:$C6464,C669)))</f>
        <v/>
      </c>
      <c r="N669" s="157" t="str">
        <f t="shared" si="21"/>
        <v/>
      </c>
      <c r="O669" s="163"/>
      <c r="P669" s="159" t="str">
        <f t="shared" si="22"/>
        <v/>
      </c>
      <c r="Q669" s="159" t="str">
        <f>IF(ISBLANK(C669),"",SUMIFS($P$22:$P6467,$C$22:$C6467,C669)-SUMIFS('LISTA DE INVENTARIO'!$N$22:$N6194,'LISTA DE INVENTARIO'!$C$22:$C6194,C669))</f>
        <v/>
      </c>
      <c r="R669" s="160"/>
      <c r="S669" s="162" t="str">
        <f ca="1"/>
        <v/>
      </c>
      <c r="T669" s="182"/>
      <c r="U669" s="180"/>
    </row>
    <row r="670" spans="2:21" ht="20.149999999999999" customHeight="1">
      <c r="B670" s="125">
        <v>649</v>
      </c>
      <c r="C670" s="253"/>
      <c r="D670" s="253"/>
      <c r="E670" s="253"/>
      <c r="F670" s="253"/>
      <c r="G670" s="253"/>
      <c r="H670" s="253"/>
      <c r="I670" s="253"/>
      <c r="J670" s="156"/>
      <c r="K670" s="126"/>
      <c r="L670" s="126"/>
      <c r="M670" s="157" t="str">
        <f>IF(ISBLANK(C670),"",IF('LISTA DE INVENTARIO'!$Q$22:$Q6193='LISTA DE INVENTARIO'!$O$9,SUMIFS('LISTA DE INVENTARIO'!$K$22:$K6193,'LISTA DE INVENTARIO'!$C$22:$C6193,C670,'LISTA DE INVENTARIO'!$Q$22:$Q6193,'LISTA DE INVENTARIO'!$O$9)-SUMIFS($L$22:$L6465,$C$22:$C6465,C670),SUMIFS('LISTA DE INVENTARIO'!$K$22:$K6193,'LISTA DE INVENTARIO'!$C$22:$C6193,C670,'LISTA DE INVENTARIO'!$Q$22:$Q6193,'LISTA DE INVENTARIO'!$O$9)-SUMIFS($L$22:$L6465,$C$22:$C6465,C670)))</f>
        <v/>
      </c>
      <c r="N670" s="157" t="str">
        <f t="shared" si="21"/>
        <v/>
      </c>
      <c r="O670" s="163"/>
      <c r="P670" s="159" t="str">
        <f t="shared" si="22"/>
        <v/>
      </c>
      <c r="Q670" s="159" t="str">
        <f>IF(ISBLANK(C670),"",SUMIFS($P$22:$P6468,$C$22:$C6468,C670)-SUMIFS('LISTA DE INVENTARIO'!$N$22:$N6195,'LISTA DE INVENTARIO'!$C$22:$C6195,C670))</f>
        <v/>
      </c>
      <c r="R670" s="160"/>
      <c r="S670" s="162" t="str">
        <f ca="1"/>
        <v/>
      </c>
      <c r="T670" s="182"/>
      <c r="U670" s="180"/>
    </row>
    <row r="671" spans="2:21" ht="20.149999999999999" customHeight="1">
      <c r="B671" s="125">
        <v>650</v>
      </c>
      <c r="C671" s="253"/>
      <c r="D671" s="253"/>
      <c r="E671" s="253"/>
      <c r="F671" s="253"/>
      <c r="G671" s="253"/>
      <c r="H671" s="253"/>
      <c r="I671" s="253"/>
      <c r="J671" s="156"/>
      <c r="K671" s="126"/>
      <c r="L671" s="126"/>
      <c r="M671" s="157" t="str">
        <f>IF(ISBLANK(C671),"",IF('LISTA DE INVENTARIO'!$Q$22:$Q6194='LISTA DE INVENTARIO'!$O$9,SUMIFS('LISTA DE INVENTARIO'!$K$22:$K6194,'LISTA DE INVENTARIO'!$C$22:$C6194,C671,'LISTA DE INVENTARIO'!$Q$22:$Q6194,'LISTA DE INVENTARIO'!$O$9)-SUMIFS($L$22:$L6466,$C$22:$C6466,C671),SUMIFS('LISTA DE INVENTARIO'!$K$22:$K6194,'LISTA DE INVENTARIO'!$C$22:$C6194,C671,'LISTA DE INVENTARIO'!$Q$22:$Q6194,'LISTA DE INVENTARIO'!$O$9)-SUMIFS($L$22:$L6466,$C$22:$C6466,C671)))</f>
        <v/>
      </c>
      <c r="N671" s="157" t="str">
        <f t="shared" si="21"/>
        <v/>
      </c>
      <c r="O671" s="163"/>
      <c r="P671" s="159" t="str">
        <f t="shared" si="22"/>
        <v/>
      </c>
      <c r="Q671" s="159" t="str">
        <f>IF(ISBLANK(C671),"",SUMIFS($P$22:$P6469,$C$22:$C6469,C671)-SUMIFS('LISTA DE INVENTARIO'!$N$22:$N6196,'LISTA DE INVENTARIO'!$C$22:$C6196,C671))</f>
        <v/>
      </c>
      <c r="R671" s="160"/>
      <c r="S671" s="162" t="str">
        <f ca="1"/>
        <v/>
      </c>
      <c r="T671" s="182"/>
      <c r="U671" s="180"/>
    </row>
    <row r="672" spans="2:21" ht="20.149999999999999" customHeight="1">
      <c r="B672" s="125">
        <v>651</v>
      </c>
      <c r="C672" s="253"/>
      <c r="D672" s="253"/>
      <c r="E672" s="253"/>
      <c r="F672" s="253"/>
      <c r="G672" s="253"/>
      <c r="H672" s="253"/>
      <c r="I672" s="253"/>
      <c r="J672" s="156"/>
      <c r="K672" s="126"/>
      <c r="L672" s="126"/>
      <c r="M672" s="157" t="str">
        <f>IF(ISBLANK(C672),"",IF('LISTA DE INVENTARIO'!$Q$22:$Q6195='LISTA DE INVENTARIO'!$O$9,SUMIFS('LISTA DE INVENTARIO'!$K$22:$K6195,'LISTA DE INVENTARIO'!$C$22:$C6195,C672,'LISTA DE INVENTARIO'!$Q$22:$Q6195,'LISTA DE INVENTARIO'!$O$9)-SUMIFS($L$22:$L6467,$C$22:$C6467,C672),SUMIFS('LISTA DE INVENTARIO'!$K$22:$K6195,'LISTA DE INVENTARIO'!$C$22:$C6195,C672,'LISTA DE INVENTARIO'!$Q$22:$Q6195,'LISTA DE INVENTARIO'!$O$9)-SUMIFS($L$22:$L6467,$C$22:$C6467,C672)))</f>
        <v/>
      </c>
      <c r="N672" s="157" t="str">
        <f t="shared" si="21"/>
        <v/>
      </c>
      <c r="O672" s="163"/>
      <c r="P672" s="159" t="str">
        <f t="shared" si="22"/>
        <v/>
      </c>
      <c r="Q672" s="159" t="str">
        <f>IF(ISBLANK(C672),"",SUMIFS($P$22:$P6470,$C$22:$C6470,C672)-SUMIFS('LISTA DE INVENTARIO'!$N$22:$N6197,'LISTA DE INVENTARIO'!$C$22:$C6197,C672))</f>
        <v/>
      </c>
      <c r="R672" s="160"/>
      <c r="S672" s="162" t="str">
        <f ca="1"/>
        <v/>
      </c>
      <c r="T672" s="182"/>
      <c r="U672" s="180"/>
    </row>
    <row r="673" spans="2:21" ht="20.149999999999999" customHeight="1">
      <c r="B673" s="125">
        <v>652</v>
      </c>
      <c r="C673" s="253"/>
      <c r="D673" s="253"/>
      <c r="E673" s="253"/>
      <c r="F673" s="253"/>
      <c r="G673" s="253"/>
      <c r="H673" s="253"/>
      <c r="I673" s="253"/>
      <c r="J673" s="156"/>
      <c r="K673" s="126"/>
      <c r="L673" s="126"/>
      <c r="M673" s="157" t="str">
        <f>IF(ISBLANK(C673),"",IF('LISTA DE INVENTARIO'!$Q$22:$Q6196='LISTA DE INVENTARIO'!$O$9,SUMIFS('LISTA DE INVENTARIO'!$K$22:$K6196,'LISTA DE INVENTARIO'!$C$22:$C6196,C673,'LISTA DE INVENTARIO'!$Q$22:$Q6196,'LISTA DE INVENTARIO'!$O$9)-SUMIFS($L$22:$L6468,$C$22:$C6468,C673),SUMIFS('LISTA DE INVENTARIO'!$K$22:$K6196,'LISTA DE INVENTARIO'!$C$22:$C6196,C673,'LISTA DE INVENTARIO'!$Q$22:$Q6196,'LISTA DE INVENTARIO'!$O$9)-SUMIFS($L$22:$L6468,$C$22:$C6468,C673)))</f>
        <v/>
      </c>
      <c r="N673" s="157" t="str">
        <f t="shared" si="21"/>
        <v/>
      </c>
      <c r="O673" s="163"/>
      <c r="P673" s="159" t="str">
        <f t="shared" si="22"/>
        <v/>
      </c>
      <c r="Q673" s="159" t="str">
        <f>IF(ISBLANK(C673),"",SUMIFS($P$22:$P6471,$C$22:$C6471,C673)-SUMIFS('LISTA DE INVENTARIO'!$N$22:$N6198,'LISTA DE INVENTARIO'!$C$22:$C6198,C673))</f>
        <v/>
      </c>
      <c r="R673" s="160"/>
      <c r="S673" s="162" t="str">
        <f ca="1"/>
        <v/>
      </c>
      <c r="T673" s="182"/>
      <c r="U673" s="180"/>
    </row>
    <row r="674" spans="2:21" ht="20.149999999999999" customHeight="1">
      <c r="B674" s="125">
        <v>653</v>
      </c>
      <c r="C674" s="253"/>
      <c r="D674" s="253"/>
      <c r="E674" s="253"/>
      <c r="F674" s="253"/>
      <c r="G674" s="253"/>
      <c r="H674" s="253"/>
      <c r="I674" s="253"/>
      <c r="J674" s="156"/>
      <c r="K674" s="126"/>
      <c r="L674" s="126"/>
      <c r="M674" s="157" t="str">
        <f>IF(ISBLANK(C674),"",IF('LISTA DE INVENTARIO'!$Q$22:$Q6197='LISTA DE INVENTARIO'!$O$9,SUMIFS('LISTA DE INVENTARIO'!$K$22:$K6197,'LISTA DE INVENTARIO'!$C$22:$C6197,C674,'LISTA DE INVENTARIO'!$Q$22:$Q6197,'LISTA DE INVENTARIO'!$O$9)-SUMIFS($L$22:$L6469,$C$22:$C6469,C674),SUMIFS('LISTA DE INVENTARIO'!$K$22:$K6197,'LISTA DE INVENTARIO'!$C$22:$C6197,C674,'LISTA DE INVENTARIO'!$Q$22:$Q6197,'LISTA DE INVENTARIO'!$O$9)-SUMIFS($L$22:$L6469,$C$22:$C6469,C674)))</f>
        <v/>
      </c>
      <c r="N674" s="157" t="str">
        <f t="shared" si="21"/>
        <v/>
      </c>
      <c r="O674" s="163"/>
      <c r="P674" s="159" t="str">
        <f t="shared" si="22"/>
        <v/>
      </c>
      <c r="Q674" s="159" t="str">
        <f>IF(ISBLANK(C674),"",SUMIFS($P$22:$P6472,$C$22:$C6472,C674)-SUMIFS('LISTA DE INVENTARIO'!$N$22:$N6199,'LISTA DE INVENTARIO'!$C$22:$C6199,C674))</f>
        <v/>
      </c>
      <c r="R674" s="160"/>
      <c r="S674" s="162" t="str">
        <f ca="1"/>
        <v/>
      </c>
      <c r="T674" s="182"/>
      <c r="U674" s="180"/>
    </row>
    <row r="675" spans="2:21" ht="20.149999999999999" customHeight="1">
      <c r="B675" s="125">
        <v>654</v>
      </c>
      <c r="C675" s="253"/>
      <c r="D675" s="253"/>
      <c r="E675" s="253"/>
      <c r="F675" s="253"/>
      <c r="G675" s="253"/>
      <c r="H675" s="253"/>
      <c r="I675" s="253"/>
      <c r="J675" s="156"/>
      <c r="K675" s="126"/>
      <c r="L675" s="126"/>
      <c r="M675" s="157" t="str">
        <f>IF(ISBLANK(C675),"",IF('LISTA DE INVENTARIO'!$Q$22:$Q6198='LISTA DE INVENTARIO'!$O$9,SUMIFS('LISTA DE INVENTARIO'!$K$22:$K6198,'LISTA DE INVENTARIO'!$C$22:$C6198,C675,'LISTA DE INVENTARIO'!$Q$22:$Q6198,'LISTA DE INVENTARIO'!$O$9)-SUMIFS($L$22:$L6470,$C$22:$C6470,C675),SUMIFS('LISTA DE INVENTARIO'!$K$22:$K6198,'LISTA DE INVENTARIO'!$C$22:$C6198,C675,'LISTA DE INVENTARIO'!$Q$22:$Q6198,'LISTA DE INVENTARIO'!$O$9)-SUMIFS($L$22:$L6470,$C$22:$C6470,C675)))</f>
        <v/>
      </c>
      <c r="N675" s="157" t="str">
        <f t="shared" si="21"/>
        <v/>
      </c>
      <c r="O675" s="163"/>
      <c r="P675" s="159" t="str">
        <f t="shared" si="22"/>
        <v/>
      </c>
      <c r="Q675" s="159" t="str">
        <f>IF(ISBLANK(C675),"",SUMIFS($P$22:$P6473,$C$22:$C6473,C675)-SUMIFS('LISTA DE INVENTARIO'!$N$22:$N6200,'LISTA DE INVENTARIO'!$C$22:$C6200,C675))</f>
        <v/>
      </c>
      <c r="R675" s="160"/>
      <c r="S675" s="162" t="str">
        <f ca="1"/>
        <v/>
      </c>
      <c r="T675" s="182"/>
      <c r="U675" s="180"/>
    </row>
    <row r="676" spans="2:21" ht="20.149999999999999" customHeight="1">
      <c r="B676" s="125">
        <v>655</v>
      </c>
      <c r="C676" s="253"/>
      <c r="D676" s="253"/>
      <c r="E676" s="253"/>
      <c r="F676" s="253"/>
      <c r="G676" s="253"/>
      <c r="H676" s="253"/>
      <c r="I676" s="253"/>
      <c r="J676" s="156"/>
      <c r="K676" s="126"/>
      <c r="L676" s="126"/>
      <c r="M676" s="157" t="str">
        <f>IF(ISBLANK(C676),"",IF('LISTA DE INVENTARIO'!$Q$22:$Q6199='LISTA DE INVENTARIO'!$O$9,SUMIFS('LISTA DE INVENTARIO'!$K$22:$K6199,'LISTA DE INVENTARIO'!$C$22:$C6199,C676,'LISTA DE INVENTARIO'!$Q$22:$Q6199,'LISTA DE INVENTARIO'!$O$9)-SUMIFS($L$22:$L6471,$C$22:$C6471,C676),SUMIFS('LISTA DE INVENTARIO'!$K$22:$K6199,'LISTA DE INVENTARIO'!$C$22:$C6199,C676,'LISTA DE INVENTARIO'!$Q$22:$Q6199,'LISTA DE INVENTARIO'!$O$9)-SUMIFS($L$22:$L6471,$C$22:$C6471,C676)))</f>
        <v/>
      </c>
      <c r="N676" s="157" t="str">
        <f t="shared" si="21"/>
        <v/>
      </c>
      <c r="O676" s="163"/>
      <c r="P676" s="159" t="str">
        <f t="shared" si="22"/>
        <v/>
      </c>
      <c r="Q676" s="159" t="str">
        <f>IF(ISBLANK(C676),"",SUMIFS($P$22:$P6474,$C$22:$C6474,C676)-SUMIFS('LISTA DE INVENTARIO'!$N$22:$N6201,'LISTA DE INVENTARIO'!$C$22:$C6201,C676))</f>
        <v/>
      </c>
      <c r="R676" s="160"/>
      <c r="S676" s="162" t="str">
        <f ca="1"/>
        <v/>
      </c>
      <c r="T676" s="182"/>
      <c r="U676" s="180"/>
    </row>
    <row r="677" spans="2:21" ht="20.149999999999999" customHeight="1">
      <c r="B677" s="125">
        <v>656</v>
      </c>
      <c r="C677" s="253"/>
      <c r="D677" s="253"/>
      <c r="E677" s="253"/>
      <c r="F677" s="253"/>
      <c r="G677" s="253"/>
      <c r="H677" s="253"/>
      <c r="I677" s="253"/>
      <c r="J677" s="156"/>
      <c r="K677" s="126"/>
      <c r="L677" s="126"/>
      <c r="M677" s="157" t="str">
        <f>IF(ISBLANK(C677),"",IF('LISTA DE INVENTARIO'!$Q$22:$Q6200='LISTA DE INVENTARIO'!$O$9,SUMIFS('LISTA DE INVENTARIO'!$K$22:$K6200,'LISTA DE INVENTARIO'!$C$22:$C6200,C677,'LISTA DE INVENTARIO'!$Q$22:$Q6200,'LISTA DE INVENTARIO'!$O$9)-SUMIFS($L$22:$L6472,$C$22:$C6472,C677),SUMIFS('LISTA DE INVENTARIO'!$K$22:$K6200,'LISTA DE INVENTARIO'!$C$22:$C6200,C677,'LISTA DE INVENTARIO'!$Q$22:$Q6200,'LISTA DE INVENTARIO'!$O$9)-SUMIFS($L$22:$L6472,$C$22:$C6472,C677)))</f>
        <v/>
      </c>
      <c r="N677" s="157" t="str">
        <f t="shared" si="21"/>
        <v/>
      </c>
      <c r="O677" s="163"/>
      <c r="P677" s="159" t="str">
        <f t="shared" si="22"/>
        <v/>
      </c>
      <c r="Q677" s="159" t="str">
        <f>IF(ISBLANK(C677),"",SUMIFS($P$22:$P6475,$C$22:$C6475,C677)-SUMIFS('LISTA DE INVENTARIO'!$N$22:$N6202,'LISTA DE INVENTARIO'!$C$22:$C6202,C677))</f>
        <v/>
      </c>
      <c r="R677" s="160"/>
      <c r="S677" s="162" t="str">
        <f ca="1"/>
        <v/>
      </c>
      <c r="T677" s="182"/>
      <c r="U677" s="180"/>
    </row>
    <row r="678" spans="2:21" ht="20.149999999999999" customHeight="1">
      <c r="B678" s="125">
        <v>657</v>
      </c>
      <c r="C678" s="253"/>
      <c r="D678" s="253"/>
      <c r="E678" s="253"/>
      <c r="F678" s="253"/>
      <c r="G678" s="253"/>
      <c r="H678" s="253"/>
      <c r="I678" s="253"/>
      <c r="J678" s="156"/>
      <c r="K678" s="126"/>
      <c r="L678" s="126"/>
      <c r="M678" s="157" t="str">
        <f>IF(ISBLANK(C678),"",IF('LISTA DE INVENTARIO'!$Q$22:$Q6201='LISTA DE INVENTARIO'!$O$9,SUMIFS('LISTA DE INVENTARIO'!$K$22:$K6201,'LISTA DE INVENTARIO'!$C$22:$C6201,C678,'LISTA DE INVENTARIO'!$Q$22:$Q6201,'LISTA DE INVENTARIO'!$O$9)-SUMIFS($L$22:$L6473,$C$22:$C6473,C678),SUMIFS('LISTA DE INVENTARIO'!$K$22:$K6201,'LISTA DE INVENTARIO'!$C$22:$C6201,C678,'LISTA DE INVENTARIO'!$Q$22:$Q6201,'LISTA DE INVENTARIO'!$O$9)-SUMIFS($L$22:$L6473,$C$22:$C6473,C678)))</f>
        <v/>
      </c>
      <c r="N678" s="157" t="str">
        <f t="shared" si="21"/>
        <v/>
      </c>
      <c r="O678" s="163"/>
      <c r="P678" s="159" t="str">
        <f t="shared" si="22"/>
        <v/>
      </c>
      <c r="Q678" s="159" t="str">
        <f>IF(ISBLANK(C678),"",SUMIFS($P$22:$P6476,$C$22:$C6476,C678)-SUMIFS('LISTA DE INVENTARIO'!$N$22:$N6203,'LISTA DE INVENTARIO'!$C$22:$C6203,C678))</f>
        <v/>
      </c>
      <c r="R678" s="160"/>
      <c r="S678" s="162" t="str">
        <f ca="1"/>
        <v/>
      </c>
      <c r="T678" s="182"/>
      <c r="U678" s="180"/>
    </row>
    <row r="679" spans="2:21" ht="20.149999999999999" customHeight="1">
      <c r="B679" s="125">
        <v>658</v>
      </c>
      <c r="C679" s="253"/>
      <c r="D679" s="253"/>
      <c r="E679" s="253"/>
      <c r="F679" s="253"/>
      <c r="G679" s="253"/>
      <c r="H679" s="253"/>
      <c r="I679" s="253"/>
      <c r="J679" s="156"/>
      <c r="K679" s="126"/>
      <c r="L679" s="126"/>
      <c r="M679" s="157" t="str">
        <f>IF(ISBLANK(C679),"",IF('LISTA DE INVENTARIO'!$Q$22:$Q6202='LISTA DE INVENTARIO'!$O$9,SUMIFS('LISTA DE INVENTARIO'!$K$22:$K6202,'LISTA DE INVENTARIO'!$C$22:$C6202,C679,'LISTA DE INVENTARIO'!$Q$22:$Q6202,'LISTA DE INVENTARIO'!$O$9)-SUMIFS($L$22:$L6474,$C$22:$C6474,C679),SUMIFS('LISTA DE INVENTARIO'!$K$22:$K6202,'LISTA DE INVENTARIO'!$C$22:$C6202,C679,'LISTA DE INVENTARIO'!$Q$22:$Q6202,'LISTA DE INVENTARIO'!$O$9)-SUMIFS($L$22:$L6474,$C$22:$C6474,C679)))</f>
        <v/>
      </c>
      <c r="N679" s="157" t="str">
        <f t="shared" ref="N679:N742" si="23">IF(T679=TRUE,"ENVIADO",IF(ISBLANK(C679),"",IF((AND(M679&lt;=0)),$K$9,IF(AND(M679&gt;0,M679&lt;=10),$O$9,$M$9))))</f>
        <v/>
      </c>
      <c r="O679" s="163"/>
      <c r="P679" s="159" t="str">
        <f t="shared" ref="P679:P742" si="24">IF(ISBLANK(C679),"",L679*O679)</f>
        <v/>
      </c>
      <c r="Q679" s="159" t="str">
        <f>IF(ISBLANK(C679),"",SUMIFS($P$22:$P6477,$C$22:$C6477,C679)-SUMIFS('LISTA DE INVENTARIO'!$N$22:$N6204,'LISTA DE INVENTARIO'!$C$22:$C6204,C679))</f>
        <v/>
      </c>
      <c r="R679" s="160"/>
      <c r="S679" s="162" t="str">
        <f ca="1"/>
        <v/>
      </c>
      <c r="T679" s="182"/>
      <c r="U679" s="180"/>
    </row>
    <row r="680" spans="2:21" ht="20.149999999999999" customHeight="1">
      <c r="B680" s="125">
        <v>659</v>
      </c>
      <c r="C680" s="253"/>
      <c r="D680" s="253"/>
      <c r="E680" s="253"/>
      <c r="F680" s="253"/>
      <c r="G680" s="253"/>
      <c r="H680" s="253"/>
      <c r="I680" s="253"/>
      <c r="J680" s="156"/>
      <c r="K680" s="126"/>
      <c r="L680" s="126"/>
      <c r="M680" s="157" t="str">
        <f>IF(ISBLANK(C680),"",IF('LISTA DE INVENTARIO'!$Q$22:$Q6203='LISTA DE INVENTARIO'!$O$9,SUMIFS('LISTA DE INVENTARIO'!$K$22:$K6203,'LISTA DE INVENTARIO'!$C$22:$C6203,C680,'LISTA DE INVENTARIO'!$Q$22:$Q6203,'LISTA DE INVENTARIO'!$O$9)-SUMIFS($L$22:$L6475,$C$22:$C6475,C680),SUMIFS('LISTA DE INVENTARIO'!$K$22:$K6203,'LISTA DE INVENTARIO'!$C$22:$C6203,C680,'LISTA DE INVENTARIO'!$Q$22:$Q6203,'LISTA DE INVENTARIO'!$O$9)-SUMIFS($L$22:$L6475,$C$22:$C6475,C680)))</f>
        <v/>
      </c>
      <c r="N680" s="157" t="str">
        <f t="shared" si="23"/>
        <v/>
      </c>
      <c r="O680" s="163"/>
      <c r="P680" s="159" t="str">
        <f t="shared" si="24"/>
        <v/>
      </c>
      <c r="Q680" s="159" t="str">
        <f>IF(ISBLANK(C680),"",SUMIFS($P$22:$P6478,$C$22:$C6478,C680)-SUMIFS('LISTA DE INVENTARIO'!$N$22:$N6205,'LISTA DE INVENTARIO'!$C$22:$C6205,C680))</f>
        <v/>
      </c>
      <c r="R680" s="160"/>
      <c r="S680" s="162" t="str">
        <f ca="1"/>
        <v/>
      </c>
      <c r="T680" s="182"/>
      <c r="U680" s="180"/>
    </row>
    <row r="681" spans="2:21" ht="20.149999999999999" customHeight="1">
      <c r="B681" s="125">
        <v>660</v>
      </c>
      <c r="C681" s="253"/>
      <c r="D681" s="253"/>
      <c r="E681" s="253"/>
      <c r="F681" s="253"/>
      <c r="G681" s="253"/>
      <c r="H681" s="253"/>
      <c r="I681" s="253"/>
      <c r="J681" s="156"/>
      <c r="K681" s="126"/>
      <c r="L681" s="126"/>
      <c r="M681" s="157" t="str">
        <f>IF(ISBLANK(C681),"",IF('LISTA DE INVENTARIO'!$Q$22:$Q6204='LISTA DE INVENTARIO'!$O$9,SUMIFS('LISTA DE INVENTARIO'!$K$22:$K6204,'LISTA DE INVENTARIO'!$C$22:$C6204,C681,'LISTA DE INVENTARIO'!$Q$22:$Q6204,'LISTA DE INVENTARIO'!$O$9)-SUMIFS($L$22:$L6476,$C$22:$C6476,C681),SUMIFS('LISTA DE INVENTARIO'!$K$22:$K6204,'LISTA DE INVENTARIO'!$C$22:$C6204,C681,'LISTA DE INVENTARIO'!$Q$22:$Q6204,'LISTA DE INVENTARIO'!$O$9)-SUMIFS($L$22:$L6476,$C$22:$C6476,C681)))</f>
        <v/>
      </c>
      <c r="N681" s="157" t="str">
        <f t="shared" si="23"/>
        <v/>
      </c>
      <c r="O681" s="163"/>
      <c r="P681" s="159" t="str">
        <f t="shared" si="24"/>
        <v/>
      </c>
      <c r="Q681" s="159" t="str">
        <f>IF(ISBLANK(C681),"",SUMIFS($P$22:$P6479,$C$22:$C6479,C681)-SUMIFS('LISTA DE INVENTARIO'!$N$22:$N6206,'LISTA DE INVENTARIO'!$C$22:$C6206,C681))</f>
        <v/>
      </c>
      <c r="R681" s="160"/>
      <c r="S681" s="162" t="str">
        <f ca="1"/>
        <v/>
      </c>
      <c r="T681" s="182"/>
      <c r="U681" s="180"/>
    </row>
    <row r="682" spans="2:21" ht="20.149999999999999" customHeight="1">
      <c r="B682" s="125">
        <v>661</v>
      </c>
      <c r="C682" s="253"/>
      <c r="D682" s="253"/>
      <c r="E682" s="253"/>
      <c r="F682" s="253"/>
      <c r="G682" s="253"/>
      <c r="H682" s="253"/>
      <c r="I682" s="253"/>
      <c r="J682" s="156"/>
      <c r="K682" s="126"/>
      <c r="L682" s="126"/>
      <c r="M682" s="157" t="str">
        <f>IF(ISBLANK(C682),"",IF('LISTA DE INVENTARIO'!$Q$22:$Q6205='LISTA DE INVENTARIO'!$O$9,SUMIFS('LISTA DE INVENTARIO'!$K$22:$K6205,'LISTA DE INVENTARIO'!$C$22:$C6205,C682,'LISTA DE INVENTARIO'!$Q$22:$Q6205,'LISTA DE INVENTARIO'!$O$9)-SUMIFS($L$22:$L6477,$C$22:$C6477,C682),SUMIFS('LISTA DE INVENTARIO'!$K$22:$K6205,'LISTA DE INVENTARIO'!$C$22:$C6205,C682,'LISTA DE INVENTARIO'!$Q$22:$Q6205,'LISTA DE INVENTARIO'!$O$9)-SUMIFS($L$22:$L6477,$C$22:$C6477,C682)))</f>
        <v/>
      </c>
      <c r="N682" s="157" t="str">
        <f t="shared" si="23"/>
        <v/>
      </c>
      <c r="O682" s="163"/>
      <c r="P682" s="159" t="str">
        <f t="shared" si="24"/>
        <v/>
      </c>
      <c r="Q682" s="159" t="str">
        <f>IF(ISBLANK(C682),"",SUMIFS($P$22:$P6480,$C$22:$C6480,C682)-SUMIFS('LISTA DE INVENTARIO'!$N$22:$N6207,'LISTA DE INVENTARIO'!$C$22:$C6207,C682))</f>
        <v/>
      </c>
      <c r="R682" s="160"/>
      <c r="S682" s="162" t="str">
        <f ca="1"/>
        <v/>
      </c>
      <c r="T682" s="182"/>
      <c r="U682" s="180"/>
    </row>
    <row r="683" spans="2:21" ht="20.149999999999999" customHeight="1">
      <c r="B683" s="125">
        <v>662</v>
      </c>
      <c r="C683" s="253"/>
      <c r="D683" s="253"/>
      <c r="E683" s="253"/>
      <c r="F683" s="253"/>
      <c r="G683" s="253"/>
      <c r="H683" s="253"/>
      <c r="I683" s="253"/>
      <c r="J683" s="156"/>
      <c r="K683" s="126"/>
      <c r="L683" s="126"/>
      <c r="M683" s="157" t="str">
        <f>IF(ISBLANK(C683),"",IF('LISTA DE INVENTARIO'!$Q$22:$Q6206='LISTA DE INVENTARIO'!$O$9,SUMIFS('LISTA DE INVENTARIO'!$K$22:$K6206,'LISTA DE INVENTARIO'!$C$22:$C6206,C683,'LISTA DE INVENTARIO'!$Q$22:$Q6206,'LISTA DE INVENTARIO'!$O$9)-SUMIFS($L$22:$L6478,$C$22:$C6478,C683),SUMIFS('LISTA DE INVENTARIO'!$K$22:$K6206,'LISTA DE INVENTARIO'!$C$22:$C6206,C683,'LISTA DE INVENTARIO'!$Q$22:$Q6206,'LISTA DE INVENTARIO'!$O$9)-SUMIFS($L$22:$L6478,$C$22:$C6478,C683)))</f>
        <v/>
      </c>
      <c r="N683" s="157" t="str">
        <f t="shared" si="23"/>
        <v/>
      </c>
      <c r="O683" s="163"/>
      <c r="P683" s="159" t="str">
        <f t="shared" si="24"/>
        <v/>
      </c>
      <c r="Q683" s="159" t="str">
        <f>IF(ISBLANK(C683),"",SUMIFS($P$22:$P6481,$C$22:$C6481,C683)-SUMIFS('LISTA DE INVENTARIO'!$N$22:$N6208,'LISTA DE INVENTARIO'!$C$22:$C6208,C683))</f>
        <v/>
      </c>
      <c r="R683" s="160"/>
      <c r="S683" s="162" t="str">
        <f ca="1"/>
        <v/>
      </c>
      <c r="T683" s="182"/>
      <c r="U683" s="180"/>
    </row>
    <row r="684" spans="2:21" ht="20.149999999999999" customHeight="1">
      <c r="B684" s="125">
        <v>663</v>
      </c>
      <c r="C684" s="253"/>
      <c r="D684" s="253"/>
      <c r="E684" s="253"/>
      <c r="F684" s="253"/>
      <c r="G684" s="253"/>
      <c r="H684" s="253"/>
      <c r="I684" s="253"/>
      <c r="J684" s="156"/>
      <c r="K684" s="126"/>
      <c r="L684" s="126"/>
      <c r="M684" s="157" t="str">
        <f>IF(ISBLANK(C684),"",IF('LISTA DE INVENTARIO'!$Q$22:$Q6207='LISTA DE INVENTARIO'!$O$9,SUMIFS('LISTA DE INVENTARIO'!$K$22:$K6207,'LISTA DE INVENTARIO'!$C$22:$C6207,C684,'LISTA DE INVENTARIO'!$Q$22:$Q6207,'LISTA DE INVENTARIO'!$O$9)-SUMIFS($L$22:$L6479,$C$22:$C6479,C684),SUMIFS('LISTA DE INVENTARIO'!$K$22:$K6207,'LISTA DE INVENTARIO'!$C$22:$C6207,C684,'LISTA DE INVENTARIO'!$Q$22:$Q6207,'LISTA DE INVENTARIO'!$O$9)-SUMIFS($L$22:$L6479,$C$22:$C6479,C684)))</f>
        <v/>
      </c>
      <c r="N684" s="157" t="str">
        <f t="shared" si="23"/>
        <v/>
      </c>
      <c r="O684" s="163"/>
      <c r="P684" s="159" t="str">
        <f t="shared" si="24"/>
        <v/>
      </c>
      <c r="Q684" s="159" t="str">
        <f>IF(ISBLANK(C684),"",SUMIFS($P$22:$P6482,$C$22:$C6482,C684)-SUMIFS('LISTA DE INVENTARIO'!$N$22:$N6209,'LISTA DE INVENTARIO'!$C$22:$C6209,C684))</f>
        <v/>
      </c>
      <c r="R684" s="160"/>
      <c r="S684" s="162" t="str">
        <f ca="1"/>
        <v/>
      </c>
      <c r="T684" s="182"/>
      <c r="U684" s="180"/>
    </row>
    <row r="685" spans="2:21" ht="20.149999999999999" customHeight="1">
      <c r="B685" s="125">
        <v>664</v>
      </c>
      <c r="C685" s="253"/>
      <c r="D685" s="253"/>
      <c r="E685" s="253"/>
      <c r="F685" s="253"/>
      <c r="G685" s="253"/>
      <c r="H685" s="253"/>
      <c r="I685" s="253"/>
      <c r="J685" s="156"/>
      <c r="K685" s="126"/>
      <c r="L685" s="126"/>
      <c r="M685" s="157" t="str">
        <f>IF(ISBLANK(C685),"",IF('LISTA DE INVENTARIO'!$Q$22:$Q6208='LISTA DE INVENTARIO'!$O$9,SUMIFS('LISTA DE INVENTARIO'!$K$22:$K6208,'LISTA DE INVENTARIO'!$C$22:$C6208,C685,'LISTA DE INVENTARIO'!$Q$22:$Q6208,'LISTA DE INVENTARIO'!$O$9)-SUMIFS($L$22:$L6480,$C$22:$C6480,C685),SUMIFS('LISTA DE INVENTARIO'!$K$22:$K6208,'LISTA DE INVENTARIO'!$C$22:$C6208,C685,'LISTA DE INVENTARIO'!$Q$22:$Q6208,'LISTA DE INVENTARIO'!$O$9)-SUMIFS($L$22:$L6480,$C$22:$C6480,C685)))</f>
        <v/>
      </c>
      <c r="N685" s="157" t="str">
        <f t="shared" si="23"/>
        <v/>
      </c>
      <c r="O685" s="163"/>
      <c r="P685" s="159" t="str">
        <f t="shared" si="24"/>
        <v/>
      </c>
      <c r="Q685" s="159" t="str">
        <f>IF(ISBLANK(C685),"",SUMIFS($P$22:$P6483,$C$22:$C6483,C685)-SUMIFS('LISTA DE INVENTARIO'!$N$22:$N6210,'LISTA DE INVENTARIO'!$C$22:$C6210,C685))</f>
        <v/>
      </c>
      <c r="R685" s="160"/>
      <c r="S685" s="162" t="str">
        <f ca="1"/>
        <v/>
      </c>
      <c r="T685" s="182"/>
      <c r="U685" s="180"/>
    </row>
    <row r="686" spans="2:21" ht="20.149999999999999" customHeight="1">
      <c r="B686" s="125">
        <v>665</v>
      </c>
      <c r="C686" s="253"/>
      <c r="D686" s="253"/>
      <c r="E686" s="253"/>
      <c r="F686" s="253"/>
      <c r="G686" s="253"/>
      <c r="H686" s="253"/>
      <c r="I686" s="253"/>
      <c r="J686" s="156"/>
      <c r="K686" s="126"/>
      <c r="L686" s="126"/>
      <c r="M686" s="157" t="str">
        <f>IF(ISBLANK(C686),"",IF('LISTA DE INVENTARIO'!$Q$22:$Q6209='LISTA DE INVENTARIO'!$O$9,SUMIFS('LISTA DE INVENTARIO'!$K$22:$K6209,'LISTA DE INVENTARIO'!$C$22:$C6209,C686,'LISTA DE INVENTARIO'!$Q$22:$Q6209,'LISTA DE INVENTARIO'!$O$9)-SUMIFS($L$22:$L6481,$C$22:$C6481,C686),SUMIFS('LISTA DE INVENTARIO'!$K$22:$K6209,'LISTA DE INVENTARIO'!$C$22:$C6209,C686,'LISTA DE INVENTARIO'!$Q$22:$Q6209,'LISTA DE INVENTARIO'!$O$9)-SUMIFS($L$22:$L6481,$C$22:$C6481,C686)))</f>
        <v/>
      </c>
      <c r="N686" s="157" t="str">
        <f t="shared" si="23"/>
        <v/>
      </c>
      <c r="O686" s="163"/>
      <c r="P686" s="159" t="str">
        <f t="shared" si="24"/>
        <v/>
      </c>
      <c r="Q686" s="159" t="str">
        <f>IF(ISBLANK(C686),"",SUMIFS($P$22:$P6484,$C$22:$C6484,C686)-SUMIFS('LISTA DE INVENTARIO'!$N$22:$N6211,'LISTA DE INVENTARIO'!$C$22:$C6211,C686))</f>
        <v/>
      </c>
      <c r="R686" s="160"/>
      <c r="S686" s="162" t="str">
        <f ca="1"/>
        <v/>
      </c>
      <c r="T686" s="182"/>
      <c r="U686" s="180"/>
    </row>
    <row r="687" spans="2:21" ht="20.149999999999999" customHeight="1">
      <c r="B687" s="125">
        <v>666</v>
      </c>
      <c r="C687" s="253"/>
      <c r="D687" s="253"/>
      <c r="E687" s="253"/>
      <c r="F687" s="253"/>
      <c r="G687" s="253"/>
      <c r="H687" s="253"/>
      <c r="I687" s="253"/>
      <c r="J687" s="156"/>
      <c r="K687" s="126"/>
      <c r="L687" s="126"/>
      <c r="M687" s="157" t="str">
        <f>IF(ISBLANK(C687),"",IF('LISTA DE INVENTARIO'!$Q$22:$Q6210='LISTA DE INVENTARIO'!$O$9,SUMIFS('LISTA DE INVENTARIO'!$K$22:$K6210,'LISTA DE INVENTARIO'!$C$22:$C6210,C687,'LISTA DE INVENTARIO'!$Q$22:$Q6210,'LISTA DE INVENTARIO'!$O$9)-SUMIFS($L$22:$L6482,$C$22:$C6482,C687),SUMIFS('LISTA DE INVENTARIO'!$K$22:$K6210,'LISTA DE INVENTARIO'!$C$22:$C6210,C687,'LISTA DE INVENTARIO'!$Q$22:$Q6210,'LISTA DE INVENTARIO'!$O$9)-SUMIFS($L$22:$L6482,$C$22:$C6482,C687)))</f>
        <v/>
      </c>
      <c r="N687" s="157" t="str">
        <f t="shared" si="23"/>
        <v/>
      </c>
      <c r="O687" s="163"/>
      <c r="P687" s="159" t="str">
        <f t="shared" si="24"/>
        <v/>
      </c>
      <c r="Q687" s="159" t="str">
        <f>IF(ISBLANK(C687),"",SUMIFS($P$22:$P6485,$C$22:$C6485,C687)-SUMIFS('LISTA DE INVENTARIO'!$N$22:$N6212,'LISTA DE INVENTARIO'!$C$22:$C6212,C687))</f>
        <v/>
      </c>
      <c r="R687" s="160"/>
      <c r="S687" s="162" t="str">
        <f ca="1"/>
        <v/>
      </c>
      <c r="T687" s="182"/>
      <c r="U687" s="180"/>
    </row>
    <row r="688" spans="2:21" ht="20.149999999999999" customHeight="1">
      <c r="B688" s="125">
        <v>667</v>
      </c>
      <c r="C688" s="253"/>
      <c r="D688" s="253"/>
      <c r="E688" s="253"/>
      <c r="F688" s="253"/>
      <c r="G688" s="253"/>
      <c r="H688" s="253"/>
      <c r="I688" s="253"/>
      <c r="J688" s="156"/>
      <c r="K688" s="126"/>
      <c r="L688" s="126"/>
      <c r="M688" s="157" t="str">
        <f>IF(ISBLANK(C688),"",IF('LISTA DE INVENTARIO'!$Q$22:$Q6211='LISTA DE INVENTARIO'!$O$9,SUMIFS('LISTA DE INVENTARIO'!$K$22:$K6211,'LISTA DE INVENTARIO'!$C$22:$C6211,C688,'LISTA DE INVENTARIO'!$Q$22:$Q6211,'LISTA DE INVENTARIO'!$O$9)-SUMIFS($L$22:$L6483,$C$22:$C6483,C688),SUMIFS('LISTA DE INVENTARIO'!$K$22:$K6211,'LISTA DE INVENTARIO'!$C$22:$C6211,C688,'LISTA DE INVENTARIO'!$Q$22:$Q6211,'LISTA DE INVENTARIO'!$O$9)-SUMIFS($L$22:$L6483,$C$22:$C6483,C688)))</f>
        <v/>
      </c>
      <c r="N688" s="157" t="str">
        <f t="shared" si="23"/>
        <v/>
      </c>
      <c r="O688" s="163"/>
      <c r="P688" s="159" t="str">
        <f t="shared" si="24"/>
        <v/>
      </c>
      <c r="Q688" s="159" t="str">
        <f>IF(ISBLANK(C688),"",SUMIFS($P$22:$P6486,$C$22:$C6486,C688)-SUMIFS('LISTA DE INVENTARIO'!$N$22:$N6213,'LISTA DE INVENTARIO'!$C$22:$C6213,C688))</f>
        <v/>
      </c>
      <c r="R688" s="160"/>
      <c r="S688" s="162" t="str">
        <f ca="1"/>
        <v/>
      </c>
      <c r="T688" s="182"/>
      <c r="U688" s="180"/>
    </row>
    <row r="689" spans="2:21" ht="20.149999999999999" customHeight="1">
      <c r="B689" s="125">
        <v>668</v>
      </c>
      <c r="C689" s="253"/>
      <c r="D689" s="253"/>
      <c r="E689" s="253"/>
      <c r="F689" s="253"/>
      <c r="G689" s="253"/>
      <c r="H689" s="253"/>
      <c r="I689" s="253"/>
      <c r="J689" s="156"/>
      <c r="K689" s="126"/>
      <c r="L689" s="126"/>
      <c r="M689" s="157" t="str">
        <f>IF(ISBLANK(C689),"",IF('LISTA DE INVENTARIO'!$Q$22:$Q6212='LISTA DE INVENTARIO'!$O$9,SUMIFS('LISTA DE INVENTARIO'!$K$22:$K6212,'LISTA DE INVENTARIO'!$C$22:$C6212,C689,'LISTA DE INVENTARIO'!$Q$22:$Q6212,'LISTA DE INVENTARIO'!$O$9)-SUMIFS($L$22:$L6484,$C$22:$C6484,C689),SUMIFS('LISTA DE INVENTARIO'!$K$22:$K6212,'LISTA DE INVENTARIO'!$C$22:$C6212,C689,'LISTA DE INVENTARIO'!$Q$22:$Q6212,'LISTA DE INVENTARIO'!$O$9)-SUMIFS($L$22:$L6484,$C$22:$C6484,C689)))</f>
        <v/>
      </c>
      <c r="N689" s="157" t="str">
        <f t="shared" si="23"/>
        <v/>
      </c>
      <c r="O689" s="163"/>
      <c r="P689" s="159" t="str">
        <f t="shared" si="24"/>
        <v/>
      </c>
      <c r="Q689" s="159" t="str">
        <f>IF(ISBLANK(C689),"",SUMIFS($P$22:$P6487,$C$22:$C6487,C689)-SUMIFS('LISTA DE INVENTARIO'!$N$22:$N6214,'LISTA DE INVENTARIO'!$C$22:$C6214,C689))</f>
        <v/>
      </c>
      <c r="R689" s="160"/>
      <c r="S689" s="162" t="str">
        <f ca="1"/>
        <v/>
      </c>
      <c r="T689" s="182"/>
      <c r="U689" s="180"/>
    </row>
    <row r="690" spans="2:21" ht="20.149999999999999" customHeight="1">
      <c r="B690" s="125">
        <v>669</v>
      </c>
      <c r="C690" s="253"/>
      <c r="D690" s="253"/>
      <c r="E690" s="253"/>
      <c r="F690" s="253"/>
      <c r="G690" s="253"/>
      <c r="H690" s="253"/>
      <c r="I690" s="253"/>
      <c r="J690" s="156"/>
      <c r="K690" s="126"/>
      <c r="L690" s="126"/>
      <c r="M690" s="157" t="str">
        <f>IF(ISBLANK(C690),"",IF('LISTA DE INVENTARIO'!$Q$22:$Q6213='LISTA DE INVENTARIO'!$O$9,SUMIFS('LISTA DE INVENTARIO'!$K$22:$K6213,'LISTA DE INVENTARIO'!$C$22:$C6213,C690,'LISTA DE INVENTARIO'!$Q$22:$Q6213,'LISTA DE INVENTARIO'!$O$9)-SUMIFS($L$22:$L6485,$C$22:$C6485,C690),SUMIFS('LISTA DE INVENTARIO'!$K$22:$K6213,'LISTA DE INVENTARIO'!$C$22:$C6213,C690,'LISTA DE INVENTARIO'!$Q$22:$Q6213,'LISTA DE INVENTARIO'!$O$9)-SUMIFS($L$22:$L6485,$C$22:$C6485,C690)))</f>
        <v/>
      </c>
      <c r="N690" s="157" t="str">
        <f t="shared" si="23"/>
        <v/>
      </c>
      <c r="O690" s="163"/>
      <c r="P690" s="159" t="str">
        <f t="shared" si="24"/>
        <v/>
      </c>
      <c r="Q690" s="159" t="str">
        <f>IF(ISBLANK(C690),"",SUMIFS($P$22:$P6488,$C$22:$C6488,C690)-SUMIFS('LISTA DE INVENTARIO'!$N$22:$N6215,'LISTA DE INVENTARIO'!$C$22:$C6215,C690))</f>
        <v/>
      </c>
      <c r="R690" s="160"/>
      <c r="S690" s="162" t="str">
        <f ca="1"/>
        <v/>
      </c>
      <c r="T690" s="182"/>
      <c r="U690" s="180"/>
    </row>
    <row r="691" spans="2:21" ht="20.149999999999999" customHeight="1">
      <c r="B691" s="125">
        <v>670</v>
      </c>
      <c r="C691" s="253"/>
      <c r="D691" s="253"/>
      <c r="E691" s="253"/>
      <c r="F691" s="253"/>
      <c r="G691" s="253"/>
      <c r="H691" s="253"/>
      <c r="I691" s="253"/>
      <c r="J691" s="156"/>
      <c r="K691" s="126"/>
      <c r="L691" s="126"/>
      <c r="M691" s="157" t="str">
        <f>IF(ISBLANK(C691),"",IF('LISTA DE INVENTARIO'!$Q$22:$Q6214='LISTA DE INVENTARIO'!$O$9,SUMIFS('LISTA DE INVENTARIO'!$K$22:$K6214,'LISTA DE INVENTARIO'!$C$22:$C6214,C691,'LISTA DE INVENTARIO'!$Q$22:$Q6214,'LISTA DE INVENTARIO'!$O$9)-SUMIFS($L$22:$L6486,$C$22:$C6486,C691),SUMIFS('LISTA DE INVENTARIO'!$K$22:$K6214,'LISTA DE INVENTARIO'!$C$22:$C6214,C691,'LISTA DE INVENTARIO'!$Q$22:$Q6214,'LISTA DE INVENTARIO'!$O$9)-SUMIFS($L$22:$L6486,$C$22:$C6486,C691)))</f>
        <v/>
      </c>
      <c r="N691" s="157" t="str">
        <f t="shared" si="23"/>
        <v/>
      </c>
      <c r="O691" s="163"/>
      <c r="P691" s="159" t="str">
        <f t="shared" si="24"/>
        <v/>
      </c>
      <c r="Q691" s="159" t="str">
        <f>IF(ISBLANK(C691),"",SUMIFS($P$22:$P6489,$C$22:$C6489,C691)-SUMIFS('LISTA DE INVENTARIO'!$N$22:$N6216,'LISTA DE INVENTARIO'!$C$22:$C6216,C691))</f>
        <v/>
      </c>
      <c r="R691" s="160"/>
      <c r="S691" s="162" t="str">
        <f ca="1"/>
        <v/>
      </c>
      <c r="T691" s="182"/>
      <c r="U691" s="180"/>
    </row>
    <row r="692" spans="2:21" ht="20.149999999999999" customHeight="1">
      <c r="B692" s="125">
        <v>671</v>
      </c>
      <c r="C692" s="253"/>
      <c r="D692" s="253"/>
      <c r="E692" s="253"/>
      <c r="F692" s="253"/>
      <c r="G692" s="253"/>
      <c r="H692" s="253"/>
      <c r="I692" s="253"/>
      <c r="J692" s="156"/>
      <c r="K692" s="126"/>
      <c r="L692" s="126"/>
      <c r="M692" s="157" t="str">
        <f>IF(ISBLANK(C692),"",IF('LISTA DE INVENTARIO'!$Q$22:$Q6215='LISTA DE INVENTARIO'!$O$9,SUMIFS('LISTA DE INVENTARIO'!$K$22:$K6215,'LISTA DE INVENTARIO'!$C$22:$C6215,C692,'LISTA DE INVENTARIO'!$Q$22:$Q6215,'LISTA DE INVENTARIO'!$O$9)-SUMIFS($L$22:$L6487,$C$22:$C6487,C692),SUMIFS('LISTA DE INVENTARIO'!$K$22:$K6215,'LISTA DE INVENTARIO'!$C$22:$C6215,C692,'LISTA DE INVENTARIO'!$Q$22:$Q6215,'LISTA DE INVENTARIO'!$O$9)-SUMIFS($L$22:$L6487,$C$22:$C6487,C692)))</f>
        <v/>
      </c>
      <c r="N692" s="157" t="str">
        <f t="shared" si="23"/>
        <v/>
      </c>
      <c r="O692" s="163"/>
      <c r="P692" s="159" t="str">
        <f t="shared" si="24"/>
        <v/>
      </c>
      <c r="Q692" s="159" t="str">
        <f>IF(ISBLANK(C692),"",SUMIFS($P$22:$P6490,$C$22:$C6490,C692)-SUMIFS('LISTA DE INVENTARIO'!$N$22:$N6217,'LISTA DE INVENTARIO'!$C$22:$C6217,C692))</f>
        <v/>
      </c>
      <c r="R692" s="160"/>
      <c r="S692" s="162" t="str">
        <f ca="1"/>
        <v/>
      </c>
      <c r="T692" s="182"/>
      <c r="U692" s="180"/>
    </row>
    <row r="693" spans="2:21" ht="20.149999999999999" customHeight="1">
      <c r="B693" s="125">
        <v>672</v>
      </c>
      <c r="C693" s="253"/>
      <c r="D693" s="253"/>
      <c r="E693" s="253"/>
      <c r="F693" s="253"/>
      <c r="G693" s="253"/>
      <c r="H693" s="253"/>
      <c r="I693" s="253"/>
      <c r="J693" s="156"/>
      <c r="K693" s="126"/>
      <c r="L693" s="126"/>
      <c r="M693" s="157" t="str">
        <f>IF(ISBLANK(C693),"",IF('LISTA DE INVENTARIO'!$Q$22:$Q6216='LISTA DE INVENTARIO'!$O$9,SUMIFS('LISTA DE INVENTARIO'!$K$22:$K6216,'LISTA DE INVENTARIO'!$C$22:$C6216,C693,'LISTA DE INVENTARIO'!$Q$22:$Q6216,'LISTA DE INVENTARIO'!$O$9)-SUMIFS($L$22:$L6488,$C$22:$C6488,C693),SUMIFS('LISTA DE INVENTARIO'!$K$22:$K6216,'LISTA DE INVENTARIO'!$C$22:$C6216,C693,'LISTA DE INVENTARIO'!$Q$22:$Q6216,'LISTA DE INVENTARIO'!$O$9)-SUMIFS($L$22:$L6488,$C$22:$C6488,C693)))</f>
        <v/>
      </c>
      <c r="N693" s="157" t="str">
        <f t="shared" si="23"/>
        <v/>
      </c>
      <c r="O693" s="163"/>
      <c r="P693" s="159" t="str">
        <f t="shared" si="24"/>
        <v/>
      </c>
      <c r="Q693" s="159" t="str">
        <f>IF(ISBLANK(C693),"",SUMIFS($P$22:$P6491,$C$22:$C6491,C693)-SUMIFS('LISTA DE INVENTARIO'!$N$22:$N6218,'LISTA DE INVENTARIO'!$C$22:$C6218,C693))</f>
        <v/>
      </c>
      <c r="R693" s="160"/>
      <c r="S693" s="162" t="str">
        <f ca="1"/>
        <v/>
      </c>
      <c r="T693" s="182"/>
      <c r="U693" s="180"/>
    </row>
    <row r="694" spans="2:21" ht="20.149999999999999" customHeight="1">
      <c r="B694" s="125">
        <v>673</v>
      </c>
      <c r="C694" s="253"/>
      <c r="D694" s="253"/>
      <c r="E694" s="253"/>
      <c r="F694" s="253"/>
      <c r="G694" s="253"/>
      <c r="H694" s="253"/>
      <c r="I694" s="253"/>
      <c r="J694" s="156"/>
      <c r="K694" s="126"/>
      <c r="L694" s="126"/>
      <c r="M694" s="157" t="str">
        <f>IF(ISBLANK(C694),"",IF('LISTA DE INVENTARIO'!$Q$22:$Q6217='LISTA DE INVENTARIO'!$O$9,SUMIFS('LISTA DE INVENTARIO'!$K$22:$K6217,'LISTA DE INVENTARIO'!$C$22:$C6217,C694,'LISTA DE INVENTARIO'!$Q$22:$Q6217,'LISTA DE INVENTARIO'!$O$9)-SUMIFS($L$22:$L6489,$C$22:$C6489,C694),SUMIFS('LISTA DE INVENTARIO'!$K$22:$K6217,'LISTA DE INVENTARIO'!$C$22:$C6217,C694,'LISTA DE INVENTARIO'!$Q$22:$Q6217,'LISTA DE INVENTARIO'!$O$9)-SUMIFS($L$22:$L6489,$C$22:$C6489,C694)))</f>
        <v/>
      </c>
      <c r="N694" s="157" t="str">
        <f t="shared" si="23"/>
        <v/>
      </c>
      <c r="O694" s="163"/>
      <c r="P694" s="159" t="str">
        <f t="shared" si="24"/>
        <v/>
      </c>
      <c r="Q694" s="159" t="str">
        <f>IF(ISBLANK(C694),"",SUMIFS($P$22:$P6492,$C$22:$C6492,C694)-SUMIFS('LISTA DE INVENTARIO'!$N$22:$N6219,'LISTA DE INVENTARIO'!$C$22:$C6219,C694))</f>
        <v/>
      </c>
      <c r="R694" s="160"/>
      <c r="S694" s="162" t="str">
        <f ca="1"/>
        <v/>
      </c>
      <c r="T694" s="182"/>
      <c r="U694" s="180"/>
    </row>
    <row r="695" spans="2:21" ht="20.149999999999999" customHeight="1">
      <c r="B695" s="125">
        <v>674</v>
      </c>
      <c r="C695" s="253"/>
      <c r="D695" s="253"/>
      <c r="E695" s="253"/>
      <c r="F695" s="253"/>
      <c r="G695" s="253"/>
      <c r="H695" s="253"/>
      <c r="I695" s="253"/>
      <c r="J695" s="156"/>
      <c r="K695" s="126"/>
      <c r="L695" s="126"/>
      <c r="M695" s="157" t="str">
        <f>IF(ISBLANK(C695),"",IF('LISTA DE INVENTARIO'!$Q$22:$Q6218='LISTA DE INVENTARIO'!$O$9,SUMIFS('LISTA DE INVENTARIO'!$K$22:$K6218,'LISTA DE INVENTARIO'!$C$22:$C6218,C695,'LISTA DE INVENTARIO'!$Q$22:$Q6218,'LISTA DE INVENTARIO'!$O$9)-SUMIFS($L$22:$L6490,$C$22:$C6490,C695),SUMIFS('LISTA DE INVENTARIO'!$K$22:$K6218,'LISTA DE INVENTARIO'!$C$22:$C6218,C695,'LISTA DE INVENTARIO'!$Q$22:$Q6218,'LISTA DE INVENTARIO'!$O$9)-SUMIFS($L$22:$L6490,$C$22:$C6490,C695)))</f>
        <v/>
      </c>
      <c r="N695" s="157" t="str">
        <f t="shared" si="23"/>
        <v/>
      </c>
      <c r="O695" s="163"/>
      <c r="P695" s="159" t="str">
        <f t="shared" si="24"/>
        <v/>
      </c>
      <c r="Q695" s="159" t="str">
        <f>IF(ISBLANK(C695),"",SUMIFS($P$22:$P6493,$C$22:$C6493,C695)-SUMIFS('LISTA DE INVENTARIO'!$N$22:$N6220,'LISTA DE INVENTARIO'!$C$22:$C6220,C695))</f>
        <v/>
      </c>
      <c r="R695" s="160"/>
      <c r="S695" s="162" t="str">
        <f ca="1"/>
        <v/>
      </c>
      <c r="T695" s="182"/>
      <c r="U695" s="180"/>
    </row>
    <row r="696" spans="2:21" ht="20.149999999999999" customHeight="1">
      <c r="B696" s="125">
        <v>675</v>
      </c>
      <c r="C696" s="253"/>
      <c r="D696" s="253"/>
      <c r="E696" s="253"/>
      <c r="F696" s="253"/>
      <c r="G696" s="253"/>
      <c r="H696" s="253"/>
      <c r="I696" s="253"/>
      <c r="J696" s="156"/>
      <c r="K696" s="126"/>
      <c r="L696" s="126"/>
      <c r="M696" s="157" t="str">
        <f>IF(ISBLANK(C696),"",IF('LISTA DE INVENTARIO'!$Q$22:$Q6219='LISTA DE INVENTARIO'!$O$9,SUMIFS('LISTA DE INVENTARIO'!$K$22:$K6219,'LISTA DE INVENTARIO'!$C$22:$C6219,C696,'LISTA DE INVENTARIO'!$Q$22:$Q6219,'LISTA DE INVENTARIO'!$O$9)-SUMIFS($L$22:$L6491,$C$22:$C6491,C696),SUMIFS('LISTA DE INVENTARIO'!$K$22:$K6219,'LISTA DE INVENTARIO'!$C$22:$C6219,C696,'LISTA DE INVENTARIO'!$Q$22:$Q6219,'LISTA DE INVENTARIO'!$O$9)-SUMIFS($L$22:$L6491,$C$22:$C6491,C696)))</f>
        <v/>
      </c>
      <c r="N696" s="157" t="str">
        <f t="shared" si="23"/>
        <v/>
      </c>
      <c r="O696" s="163"/>
      <c r="P696" s="159" t="str">
        <f t="shared" si="24"/>
        <v/>
      </c>
      <c r="Q696" s="159" t="str">
        <f>IF(ISBLANK(C696),"",SUMIFS($P$22:$P6494,$C$22:$C6494,C696)-SUMIFS('LISTA DE INVENTARIO'!$N$22:$N6221,'LISTA DE INVENTARIO'!$C$22:$C6221,C696))</f>
        <v/>
      </c>
      <c r="R696" s="160"/>
      <c r="S696" s="162" t="str">
        <f ca="1"/>
        <v/>
      </c>
      <c r="T696" s="182"/>
      <c r="U696" s="180"/>
    </row>
    <row r="697" spans="2:21" ht="20.149999999999999" customHeight="1">
      <c r="B697" s="125">
        <v>676</v>
      </c>
      <c r="C697" s="253"/>
      <c r="D697" s="253"/>
      <c r="E697" s="253"/>
      <c r="F697" s="253"/>
      <c r="G697" s="253"/>
      <c r="H697" s="253"/>
      <c r="I697" s="253"/>
      <c r="J697" s="156"/>
      <c r="K697" s="126"/>
      <c r="L697" s="126"/>
      <c r="M697" s="157" t="str">
        <f>IF(ISBLANK(C697),"",IF('LISTA DE INVENTARIO'!$Q$22:$Q6220='LISTA DE INVENTARIO'!$O$9,SUMIFS('LISTA DE INVENTARIO'!$K$22:$K6220,'LISTA DE INVENTARIO'!$C$22:$C6220,C697,'LISTA DE INVENTARIO'!$Q$22:$Q6220,'LISTA DE INVENTARIO'!$O$9)-SUMIFS($L$22:$L6492,$C$22:$C6492,C697),SUMIFS('LISTA DE INVENTARIO'!$K$22:$K6220,'LISTA DE INVENTARIO'!$C$22:$C6220,C697,'LISTA DE INVENTARIO'!$Q$22:$Q6220,'LISTA DE INVENTARIO'!$O$9)-SUMIFS($L$22:$L6492,$C$22:$C6492,C697)))</f>
        <v/>
      </c>
      <c r="N697" s="157" t="str">
        <f t="shared" si="23"/>
        <v/>
      </c>
      <c r="O697" s="163"/>
      <c r="P697" s="159" t="str">
        <f t="shared" si="24"/>
        <v/>
      </c>
      <c r="Q697" s="159" t="str">
        <f>IF(ISBLANK(C697),"",SUMIFS($P$22:$P6495,$C$22:$C6495,C697)-SUMIFS('LISTA DE INVENTARIO'!$N$22:$N6222,'LISTA DE INVENTARIO'!$C$22:$C6222,C697))</f>
        <v/>
      </c>
      <c r="R697" s="160"/>
      <c r="S697" s="162" t="str">
        <f ca="1"/>
        <v/>
      </c>
      <c r="T697" s="182"/>
      <c r="U697" s="180"/>
    </row>
    <row r="698" spans="2:21" ht="20.149999999999999" customHeight="1">
      <c r="B698" s="125">
        <v>677</v>
      </c>
      <c r="C698" s="253"/>
      <c r="D698" s="253"/>
      <c r="E698" s="253"/>
      <c r="F698" s="253"/>
      <c r="G698" s="253"/>
      <c r="H698" s="253"/>
      <c r="I698" s="253"/>
      <c r="J698" s="156"/>
      <c r="K698" s="126"/>
      <c r="L698" s="126"/>
      <c r="M698" s="157" t="str">
        <f>IF(ISBLANK(C698),"",IF('LISTA DE INVENTARIO'!$Q$22:$Q6221='LISTA DE INVENTARIO'!$O$9,SUMIFS('LISTA DE INVENTARIO'!$K$22:$K6221,'LISTA DE INVENTARIO'!$C$22:$C6221,C698,'LISTA DE INVENTARIO'!$Q$22:$Q6221,'LISTA DE INVENTARIO'!$O$9)-SUMIFS($L$22:$L6493,$C$22:$C6493,C698),SUMIFS('LISTA DE INVENTARIO'!$K$22:$K6221,'LISTA DE INVENTARIO'!$C$22:$C6221,C698,'LISTA DE INVENTARIO'!$Q$22:$Q6221,'LISTA DE INVENTARIO'!$O$9)-SUMIFS($L$22:$L6493,$C$22:$C6493,C698)))</f>
        <v/>
      </c>
      <c r="N698" s="157" t="str">
        <f t="shared" si="23"/>
        <v/>
      </c>
      <c r="O698" s="163"/>
      <c r="P698" s="159" t="str">
        <f t="shared" si="24"/>
        <v/>
      </c>
      <c r="Q698" s="159" t="str">
        <f>IF(ISBLANK(C698),"",SUMIFS($P$22:$P6496,$C$22:$C6496,C698)-SUMIFS('LISTA DE INVENTARIO'!$N$22:$N6223,'LISTA DE INVENTARIO'!$C$22:$C6223,C698))</f>
        <v/>
      </c>
      <c r="R698" s="160"/>
      <c r="S698" s="162" t="str">
        <f ca="1"/>
        <v/>
      </c>
      <c r="T698" s="182"/>
      <c r="U698" s="180"/>
    </row>
    <row r="699" spans="2:21" ht="20.149999999999999" customHeight="1">
      <c r="B699" s="125">
        <v>678</v>
      </c>
      <c r="C699" s="253"/>
      <c r="D699" s="253"/>
      <c r="E699" s="253"/>
      <c r="F699" s="253"/>
      <c r="G699" s="253"/>
      <c r="H699" s="253"/>
      <c r="I699" s="253"/>
      <c r="J699" s="156"/>
      <c r="K699" s="126"/>
      <c r="L699" s="126"/>
      <c r="M699" s="157" t="str">
        <f>IF(ISBLANK(C699),"",IF('LISTA DE INVENTARIO'!$Q$22:$Q6222='LISTA DE INVENTARIO'!$O$9,SUMIFS('LISTA DE INVENTARIO'!$K$22:$K6222,'LISTA DE INVENTARIO'!$C$22:$C6222,C699,'LISTA DE INVENTARIO'!$Q$22:$Q6222,'LISTA DE INVENTARIO'!$O$9)-SUMIFS($L$22:$L6494,$C$22:$C6494,C699),SUMIFS('LISTA DE INVENTARIO'!$K$22:$K6222,'LISTA DE INVENTARIO'!$C$22:$C6222,C699,'LISTA DE INVENTARIO'!$Q$22:$Q6222,'LISTA DE INVENTARIO'!$O$9)-SUMIFS($L$22:$L6494,$C$22:$C6494,C699)))</f>
        <v/>
      </c>
      <c r="N699" s="157" t="str">
        <f t="shared" si="23"/>
        <v/>
      </c>
      <c r="O699" s="163"/>
      <c r="P699" s="159" t="str">
        <f t="shared" si="24"/>
        <v/>
      </c>
      <c r="Q699" s="159" t="str">
        <f>IF(ISBLANK(C699),"",SUMIFS($P$22:$P6497,$C$22:$C6497,C699)-SUMIFS('LISTA DE INVENTARIO'!$N$22:$N6224,'LISTA DE INVENTARIO'!$C$22:$C6224,C699))</f>
        <v/>
      </c>
      <c r="R699" s="160"/>
      <c r="S699" s="162" t="str">
        <f ca="1"/>
        <v/>
      </c>
      <c r="T699" s="182"/>
      <c r="U699" s="180"/>
    </row>
    <row r="700" spans="2:21" ht="20.149999999999999" customHeight="1">
      <c r="B700" s="125">
        <v>679</v>
      </c>
      <c r="C700" s="253"/>
      <c r="D700" s="253"/>
      <c r="E700" s="253"/>
      <c r="F700" s="253"/>
      <c r="G700" s="253"/>
      <c r="H700" s="253"/>
      <c r="I700" s="253"/>
      <c r="J700" s="156"/>
      <c r="K700" s="126"/>
      <c r="L700" s="126"/>
      <c r="M700" s="157" t="str">
        <f>IF(ISBLANK(C700),"",IF('LISTA DE INVENTARIO'!$Q$22:$Q6223='LISTA DE INVENTARIO'!$O$9,SUMIFS('LISTA DE INVENTARIO'!$K$22:$K6223,'LISTA DE INVENTARIO'!$C$22:$C6223,C700,'LISTA DE INVENTARIO'!$Q$22:$Q6223,'LISTA DE INVENTARIO'!$O$9)-SUMIFS($L$22:$L6495,$C$22:$C6495,C700),SUMIFS('LISTA DE INVENTARIO'!$K$22:$K6223,'LISTA DE INVENTARIO'!$C$22:$C6223,C700,'LISTA DE INVENTARIO'!$Q$22:$Q6223,'LISTA DE INVENTARIO'!$O$9)-SUMIFS($L$22:$L6495,$C$22:$C6495,C700)))</f>
        <v/>
      </c>
      <c r="N700" s="157" t="str">
        <f t="shared" si="23"/>
        <v/>
      </c>
      <c r="O700" s="163"/>
      <c r="P700" s="159" t="str">
        <f t="shared" si="24"/>
        <v/>
      </c>
      <c r="Q700" s="159" t="str">
        <f>IF(ISBLANK(C700),"",SUMIFS($P$22:$P6498,$C$22:$C6498,C700)-SUMIFS('LISTA DE INVENTARIO'!$N$22:$N6225,'LISTA DE INVENTARIO'!$C$22:$C6225,C700))</f>
        <v/>
      </c>
      <c r="R700" s="160"/>
      <c r="S700" s="162" t="str">
        <f ca="1"/>
        <v/>
      </c>
      <c r="T700" s="182"/>
      <c r="U700" s="180"/>
    </row>
    <row r="701" spans="2:21" ht="20.149999999999999" customHeight="1">
      <c r="B701" s="125">
        <v>680</v>
      </c>
      <c r="C701" s="253"/>
      <c r="D701" s="253"/>
      <c r="E701" s="253"/>
      <c r="F701" s="253"/>
      <c r="G701" s="253"/>
      <c r="H701" s="253"/>
      <c r="I701" s="253"/>
      <c r="J701" s="156"/>
      <c r="K701" s="126"/>
      <c r="L701" s="126"/>
      <c r="M701" s="157" t="str">
        <f>IF(ISBLANK(C701),"",IF('LISTA DE INVENTARIO'!$Q$22:$Q6224='LISTA DE INVENTARIO'!$O$9,SUMIFS('LISTA DE INVENTARIO'!$K$22:$K6224,'LISTA DE INVENTARIO'!$C$22:$C6224,C701,'LISTA DE INVENTARIO'!$Q$22:$Q6224,'LISTA DE INVENTARIO'!$O$9)-SUMIFS($L$22:$L6496,$C$22:$C6496,C701),SUMIFS('LISTA DE INVENTARIO'!$K$22:$K6224,'LISTA DE INVENTARIO'!$C$22:$C6224,C701,'LISTA DE INVENTARIO'!$Q$22:$Q6224,'LISTA DE INVENTARIO'!$O$9)-SUMIFS($L$22:$L6496,$C$22:$C6496,C701)))</f>
        <v/>
      </c>
      <c r="N701" s="157" t="str">
        <f t="shared" si="23"/>
        <v/>
      </c>
      <c r="O701" s="163"/>
      <c r="P701" s="159" t="str">
        <f t="shared" si="24"/>
        <v/>
      </c>
      <c r="Q701" s="159" t="str">
        <f>IF(ISBLANK(C701),"",SUMIFS($P$22:$P6499,$C$22:$C6499,C701)-SUMIFS('LISTA DE INVENTARIO'!$N$22:$N6226,'LISTA DE INVENTARIO'!$C$22:$C6226,C701))</f>
        <v/>
      </c>
      <c r="R701" s="160"/>
      <c r="S701" s="162" t="str">
        <f ca="1"/>
        <v/>
      </c>
      <c r="T701" s="182"/>
      <c r="U701" s="180"/>
    </row>
    <row r="702" spans="2:21" ht="20.149999999999999" customHeight="1">
      <c r="B702" s="125">
        <v>681</v>
      </c>
      <c r="C702" s="253"/>
      <c r="D702" s="253"/>
      <c r="E702" s="253"/>
      <c r="F702" s="253"/>
      <c r="G702" s="253"/>
      <c r="H702" s="253"/>
      <c r="I702" s="253"/>
      <c r="J702" s="156"/>
      <c r="K702" s="126"/>
      <c r="L702" s="126"/>
      <c r="M702" s="157" t="str">
        <f>IF(ISBLANK(C702),"",IF('LISTA DE INVENTARIO'!$Q$22:$Q6225='LISTA DE INVENTARIO'!$O$9,SUMIFS('LISTA DE INVENTARIO'!$K$22:$K6225,'LISTA DE INVENTARIO'!$C$22:$C6225,C702,'LISTA DE INVENTARIO'!$Q$22:$Q6225,'LISTA DE INVENTARIO'!$O$9)-SUMIFS($L$22:$L6497,$C$22:$C6497,C702),SUMIFS('LISTA DE INVENTARIO'!$K$22:$K6225,'LISTA DE INVENTARIO'!$C$22:$C6225,C702,'LISTA DE INVENTARIO'!$Q$22:$Q6225,'LISTA DE INVENTARIO'!$O$9)-SUMIFS($L$22:$L6497,$C$22:$C6497,C702)))</f>
        <v/>
      </c>
      <c r="N702" s="157" t="str">
        <f t="shared" si="23"/>
        <v/>
      </c>
      <c r="O702" s="163"/>
      <c r="P702" s="159" t="str">
        <f t="shared" si="24"/>
        <v/>
      </c>
      <c r="Q702" s="159" t="str">
        <f>IF(ISBLANK(C702),"",SUMIFS($P$22:$P6500,$C$22:$C6500,C702)-SUMIFS('LISTA DE INVENTARIO'!$N$22:$N6227,'LISTA DE INVENTARIO'!$C$22:$C6227,C702))</f>
        <v/>
      </c>
      <c r="R702" s="160"/>
      <c r="S702" s="162" t="str">
        <f ca="1"/>
        <v/>
      </c>
      <c r="T702" s="182"/>
      <c r="U702" s="180"/>
    </row>
    <row r="703" spans="2:21" ht="20.149999999999999" customHeight="1">
      <c r="B703" s="125">
        <v>682</v>
      </c>
      <c r="C703" s="253"/>
      <c r="D703" s="253"/>
      <c r="E703" s="253"/>
      <c r="F703" s="253"/>
      <c r="G703" s="253"/>
      <c r="H703" s="253"/>
      <c r="I703" s="253"/>
      <c r="J703" s="156"/>
      <c r="K703" s="126"/>
      <c r="L703" s="126"/>
      <c r="M703" s="157" t="str">
        <f>IF(ISBLANK(C703),"",IF('LISTA DE INVENTARIO'!$Q$22:$Q6226='LISTA DE INVENTARIO'!$O$9,SUMIFS('LISTA DE INVENTARIO'!$K$22:$K6226,'LISTA DE INVENTARIO'!$C$22:$C6226,C703,'LISTA DE INVENTARIO'!$Q$22:$Q6226,'LISTA DE INVENTARIO'!$O$9)-SUMIFS($L$22:$L6498,$C$22:$C6498,C703),SUMIFS('LISTA DE INVENTARIO'!$K$22:$K6226,'LISTA DE INVENTARIO'!$C$22:$C6226,C703,'LISTA DE INVENTARIO'!$Q$22:$Q6226,'LISTA DE INVENTARIO'!$O$9)-SUMIFS($L$22:$L6498,$C$22:$C6498,C703)))</f>
        <v/>
      </c>
      <c r="N703" s="157" t="str">
        <f t="shared" si="23"/>
        <v/>
      </c>
      <c r="O703" s="163"/>
      <c r="P703" s="159" t="str">
        <f t="shared" si="24"/>
        <v/>
      </c>
      <c r="Q703" s="159" t="str">
        <f>IF(ISBLANK(C703),"",SUMIFS($P$22:$P6501,$C$22:$C6501,C703)-SUMIFS('LISTA DE INVENTARIO'!$N$22:$N6228,'LISTA DE INVENTARIO'!$C$22:$C6228,C703))</f>
        <v/>
      </c>
      <c r="R703" s="160"/>
      <c r="S703" s="162" t="str">
        <f ca="1"/>
        <v/>
      </c>
      <c r="T703" s="182"/>
      <c r="U703" s="180"/>
    </row>
    <row r="704" spans="2:21" ht="20.149999999999999" customHeight="1">
      <c r="B704" s="125">
        <v>683</v>
      </c>
      <c r="C704" s="253"/>
      <c r="D704" s="253"/>
      <c r="E704" s="253"/>
      <c r="F704" s="253"/>
      <c r="G704" s="253"/>
      <c r="H704" s="253"/>
      <c r="I704" s="253"/>
      <c r="J704" s="156"/>
      <c r="K704" s="126"/>
      <c r="L704" s="126"/>
      <c r="M704" s="157" t="str">
        <f>IF(ISBLANK(C704),"",IF('LISTA DE INVENTARIO'!$Q$22:$Q6227='LISTA DE INVENTARIO'!$O$9,SUMIFS('LISTA DE INVENTARIO'!$K$22:$K6227,'LISTA DE INVENTARIO'!$C$22:$C6227,C704,'LISTA DE INVENTARIO'!$Q$22:$Q6227,'LISTA DE INVENTARIO'!$O$9)-SUMIFS($L$22:$L6499,$C$22:$C6499,C704),SUMIFS('LISTA DE INVENTARIO'!$K$22:$K6227,'LISTA DE INVENTARIO'!$C$22:$C6227,C704,'LISTA DE INVENTARIO'!$Q$22:$Q6227,'LISTA DE INVENTARIO'!$O$9)-SUMIFS($L$22:$L6499,$C$22:$C6499,C704)))</f>
        <v/>
      </c>
      <c r="N704" s="157" t="str">
        <f t="shared" si="23"/>
        <v/>
      </c>
      <c r="O704" s="163"/>
      <c r="P704" s="159" t="str">
        <f t="shared" si="24"/>
        <v/>
      </c>
      <c r="Q704" s="159" t="str">
        <f>IF(ISBLANK(C704),"",SUMIFS($P$22:$P6502,$C$22:$C6502,C704)-SUMIFS('LISTA DE INVENTARIO'!$N$22:$N6229,'LISTA DE INVENTARIO'!$C$22:$C6229,C704))</f>
        <v/>
      </c>
      <c r="R704" s="160"/>
      <c r="S704" s="162" t="str">
        <f ca="1"/>
        <v/>
      </c>
      <c r="T704" s="182"/>
      <c r="U704" s="180"/>
    </row>
    <row r="705" spans="2:21" ht="20.149999999999999" customHeight="1">
      <c r="B705" s="125">
        <v>684</v>
      </c>
      <c r="C705" s="253"/>
      <c r="D705" s="253"/>
      <c r="E705" s="253"/>
      <c r="F705" s="253"/>
      <c r="G705" s="253"/>
      <c r="H705" s="253"/>
      <c r="I705" s="253"/>
      <c r="J705" s="156"/>
      <c r="K705" s="126"/>
      <c r="L705" s="126"/>
      <c r="M705" s="157" t="str">
        <f>IF(ISBLANK(C705),"",IF('LISTA DE INVENTARIO'!$Q$22:$Q6228='LISTA DE INVENTARIO'!$O$9,SUMIFS('LISTA DE INVENTARIO'!$K$22:$K6228,'LISTA DE INVENTARIO'!$C$22:$C6228,C705,'LISTA DE INVENTARIO'!$Q$22:$Q6228,'LISTA DE INVENTARIO'!$O$9)-SUMIFS($L$22:$L6500,$C$22:$C6500,C705),SUMIFS('LISTA DE INVENTARIO'!$K$22:$K6228,'LISTA DE INVENTARIO'!$C$22:$C6228,C705,'LISTA DE INVENTARIO'!$Q$22:$Q6228,'LISTA DE INVENTARIO'!$O$9)-SUMIFS($L$22:$L6500,$C$22:$C6500,C705)))</f>
        <v/>
      </c>
      <c r="N705" s="157" t="str">
        <f t="shared" si="23"/>
        <v/>
      </c>
      <c r="O705" s="163"/>
      <c r="P705" s="159" t="str">
        <f t="shared" si="24"/>
        <v/>
      </c>
      <c r="Q705" s="159" t="str">
        <f>IF(ISBLANK(C705),"",SUMIFS($P$22:$P6503,$C$22:$C6503,C705)-SUMIFS('LISTA DE INVENTARIO'!$N$22:$N6230,'LISTA DE INVENTARIO'!$C$22:$C6230,C705))</f>
        <v/>
      </c>
      <c r="R705" s="160"/>
      <c r="S705" s="162" t="str">
        <f ca="1"/>
        <v/>
      </c>
      <c r="T705" s="182"/>
      <c r="U705" s="180"/>
    </row>
    <row r="706" spans="2:21" ht="20.149999999999999" customHeight="1">
      <c r="B706" s="125">
        <v>685</v>
      </c>
      <c r="C706" s="253"/>
      <c r="D706" s="253"/>
      <c r="E706" s="253"/>
      <c r="F706" s="253"/>
      <c r="G706" s="253"/>
      <c r="H706" s="253"/>
      <c r="I706" s="253"/>
      <c r="J706" s="156"/>
      <c r="K706" s="126"/>
      <c r="L706" s="126"/>
      <c r="M706" s="157" t="str">
        <f>IF(ISBLANK(C706),"",IF('LISTA DE INVENTARIO'!$Q$22:$Q6229='LISTA DE INVENTARIO'!$O$9,SUMIFS('LISTA DE INVENTARIO'!$K$22:$K6229,'LISTA DE INVENTARIO'!$C$22:$C6229,C706,'LISTA DE INVENTARIO'!$Q$22:$Q6229,'LISTA DE INVENTARIO'!$O$9)-SUMIFS($L$22:$L6501,$C$22:$C6501,C706),SUMIFS('LISTA DE INVENTARIO'!$K$22:$K6229,'LISTA DE INVENTARIO'!$C$22:$C6229,C706,'LISTA DE INVENTARIO'!$Q$22:$Q6229,'LISTA DE INVENTARIO'!$O$9)-SUMIFS($L$22:$L6501,$C$22:$C6501,C706)))</f>
        <v/>
      </c>
      <c r="N706" s="157" t="str">
        <f t="shared" si="23"/>
        <v/>
      </c>
      <c r="O706" s="163"/>
      <c r="P706" s="159" t="str">
        <f t="shared" si="24"/>
        <v/>
      </c>
      <c r="Q706" s="159" t="str">
        <f>IF(ISBLANK(C706),"",SUMIFS($P$22:$P6504,$C$22:$C6504,C706)-SUMIFS('LISTA DE INVENTARIO'!$N$22:$N6231,'LISTA DE INVENTARIO'!$C$22:$C6231,C706))</f>
        <v/>
      </c>
      <c r="R706" s="160"/>
      <c r="S706" s="162" t="str">
        <f ca="1"/>
        <v/>
      </c>
      <c r="T706" s="182"/>
      <c r="U706" s="180"/>
    </row>
    <row r="707" spans="2:21" ht="20.149999999999999" customHeight="1">
      <c r="B707" s="125">
        <v>686</v>
      </c>
      <c r="C707" s="253"/>
      <c r="D707" s="253"/>
      <c r="E707" s="253"/>
      <c r="F707" s="253"/>
      <c r="G707" s="253"/>
      <c r="H707" s="253"/>
      <c r="I707" s="253"/>
      <c r="J707" s="156"/>
      <c r="K707" s="126"/>
      <c r="L707" s="126"/>
      <c r="M707" s="157" t="str">
        <f>IF(ISBLANK(C707),"",IF('LISTA DE INVENTARIO'!$Q$22:$Q6230='LISTA DE INVENTARIO'!$O$9,SUMIFS('LISTA DE INVENTARIO'!$K$22:$K6230,'LISTA DE INVENTARIO'!$C$22:$C6230,C707,'LISTA DE INVENTARIO'!$Q$22:$Q6230,'LISTA DE INVENTARIO'!$O$9)-SUMIFS($L$22:$L6502,$C$22:$C6502,C707),SUMIFS('LISTA DE INVENTARIO'!$K$22:$K6230,'LISTA DE INVENTARIO'!$C$22:$C6230,C707,'LISTA DE INVENTARIO'!$Q$22:$Q6230,'LISTA DE INVENTARIO'!$O$9)-SUMIFS($L$22:$L6502,$C$22:$C6502,C707)))</f>
        <v/>
      </c>
      <c r="N707" s="157" t="str">
        <f t="shared" si="23"/>
        <v/>
      </c>
      <c r="O707" s="163"/>
      <c r="P707" s="159" t="str">
        <f t="shared" si="24"/>
        <v/>
      </c>
      <c r="Q707" s="159" t="str">
        <f>IF(ISBLANK(C707),"",SUMIFS($P$22:$P6505,$C$22:$C6505,C707)-SUMIFS('LISTA DE INVENTARIO'!$N$22:$N6232,'LISTA DE INVENTARIO'!$C$22:$C6232,C707))</f>
        <v/>
      </c>
      <c r="R707" s="160"/>
      <c r="S707" s="162" t="str">
        <f ca="1"/>
        <v/>
      </c>
      <c r="T707" s="182"/>
      <c r="U707" s="180"/>
    </row>
    <row r="708" spans="2:21" ht="20.149999999999999" customHeight="1">
      <c r="B708" s="125">
        <v>687</v>
      </c>
      <c r="C708" s="253"/>
      <c r="D708" s="253"/>
      <c r="E708" s="253"/>
      <c r="F708" s="253"/>
      <c r="G708" s="253"/>
      <c r="H708" s="253"/>
      <c r="I708" s="253"/>
      <c r="J708" s="156"/>
      <c r="K708" s="126"/>
      <c r="L708" s="126"/>
      <c r="M708" s="157" t="str">
        <f>IF(ISBLANK(C708),"",IF('LISTA DE INVENTARIO'!$Q$22:$Q6231='LISTA DE INVENTARIO'!$O$9,SUMIFS('LISTA DE INVENTARIO'!$K$22:$K6231,'LISTA DE INVENTARIO'!$C$22:$C6231,C708,'LISTA DE INVENTARIO'!$Q$22:$Q6231,'LISTA DE INVENTARIO'!$O$9)-SUMIFS($L$22:$L6503,$C$22:$C6503,C708),SUMIFS('LISTA DE INVENTARIO'!$K$22:$K6231,'LISTA DE INVENTARIO'!$C$22:$C6231,C708,'LISTA DE INVENTARIO'!$Q$22:$Q6231,'LISTA DE INVENTARIO'!$O$9)-SUMIFS($L$22:$L6503,$C$22:$C6503,C708)))</f>
        <v/>
      </c>
      <c r="N708" s="157" t="str">
        <f t="shared" si="23"/>
        <v/>
      </c>
      <c r="O708" s="163"/>
      <c r="P708" s="159" t="str">
        <f t="shared" si="24"/>
        <v/>
      </c>
      <c r="Q708" s="159" t="str">
        <f>IF(ISBLANK(C708),"",SUMIFS($P$22:$P6506,$C$22:$C6506,C708)-SUMIFS('LISTA DE INVENTARIO'!$N$22:$N6233,'LISTA DE INVENTARIO'!$C$22:$C6233,C708))</f>
        <v/>
      </c>
      <c r="R708" s="160"/>
      <c r="S708" s="162" t="str">
        <f ca="1"/>
        <v/>
      </c>
      <c r="T708" s="182"/>
      <c r="U708" s="180"/>
    </row>
    <row r="709" spans="2:21" ht="20.149999999999999" customHeight="1">
      <c r="B709" s="125">
        <v>688</v>
      </c>
      <c r="C709" s="253"/>
      <c r="D709" s="253"/>
      <c r="E709" s="253"/>
      <c r="F709" s="253"/>
      <c r="G709" s="253"/>
      <c r="H709" s="253"/>
      <c r="I709" s="253"/>
      <c r="J709" s="156"/>
      <c r="K709" s="126"/>
      <c r="L709" s="126"/>
      <c r="M709" s="157" t="str">
        <f>IF(ISBLANK(C709),"",IF('LISTA DE INVENTARIO'!$Q$22:$Q6232='LISTA DE INVENTARIO'!$O$9,SUMIFS('LISTA DE INVENTARIO'!$K$22:$K6232,'LISTA DE INVENTARIO'!$C$22:$C6232,C709,'LISTA DE INVENTARIO'!$Q$22:$Q6232,'LISTA DE INVENTARIO'!$O$9)-SUMIFS($L$22:$L6504,$C$22:$C6504,C709),SUMIFS('LISTA DE INVENTARIO'!$K$22:$K6232,'LISTA DE INVENTARIO'!$C$22:$C6232,C709,'LISTA DE INVENTARIO'!$Q$22:$Q6232,'LISTA DE INVENTARIO'!$O$9)-SUMIFS($L$22:$L6504,$C$22:$C6504,C709)))</f>
        <v/>
      </c>
      <c r="N709" s="157" t="str">
        <f t="shared" si="23"/>
        <v/>
      </c>
      <c r="O709" s="163"/>
      <c r="P709" s="159" t="str">
        <f t="shared" si="24"/>
        <v/>
      </c>
      <c r="Q709" s="159" t="str">
        <f>IF(ISBLANK(C709),"",SUMIFS($P$22:$P6507,$C$22:$C6507,C709)-SUMIFS('LISTA DE INVENTARIO'!$N$22:$N6234,'LISTA DE INVENTARIO'!$C$22:$C6234,C709))</f>
        <v/>
      </c>
      <c r="R709" s="160"/>
      <c r="S709" s="162" t="str">
        <f ca="1"/>
        <v/>
      </c>
      <c r="T709" s="182"/>
      <c r="U709" s="180"/>
    </row>
    <row r="710" spans="2:21" ht="20.149999999999999" customHeight="1">
      <c r="B710" s="125">
        <v>689</v>
      </c>
      <c r="C710" s="253"/>
      <c r="D710" s="253"/>
      <c r="E710" s="253"/>
      <c r="F710" s="253"/>
      <c r="G710" s="253"/>
      <c r="H710" s="253"/>
      <c r="I710" s="253"/>
      <c r="J710" s="156"/>
      <c r="K710" s="126"/>
      <c r="L710" s="126"/>
      <c r="M710" s="157" t="str">
        <f>IF(ISBLANK(C710),"",IF('LISTA DE INVENTARIO'!$Q$22:$Q6233='LISTA DE INVENTARIO'!$O$9,SUMIFS('LISTA DE INVENTARIO'!$K$22:$K6233,'LISTA DE INVENTARIO'!$C$22:$C6233,C710,'LISTA DE INVENTARIO'!$Q$22:$Q6233,'LISTA DE INVENTARIO'!$O$9)-SUMIFS($L$22:$L6505,$C$22:$C6505,C710),SUMIFS('LISTA DE INVENTARIO'!$K$22:$K6233,'LISTA DE INVENTARIO'!$C$22:$C6233,C710,'LISTA DE INVENTARIO'!$Q$22:$Q6233,'LISTA DE INVENTARIO'!$O$9)-SUMIFS($L$22:$L6505,$C$22:$C6505,C710)))</f>
        <v/>
      </c>
      <c r="N710" s="157" t="str">
        <f t="shared" si="23"/>
        <v/>
      </c>
      <c r="O710" s="163"/>
      <c r="P710" s="159" t="str">
        <f t="shared" si="24"/>
        <v/>
      </c>
      <c r="Q710" s="159" t="str">
        <f>IF(ISBLANK(C710),"",SUMIFS($P$22:$P6508,$C$22:$C6508,C710)-SUMIFS('LISTA DE INVENTARIO'!$N$22:$N6235,'LISTA DE INVENTARIO'!$C$22:$C6235,C710))</f>
        <v/>
      </c>
      <c r="R710" s="160"/>
      <c r="S710" s="162" t="str">
        <f ca="1"/>
        <v/>
      </c>
      <c r="T710" s="182"/>
      <c r="U710" s="180"/>
    </row>
    <row r="711" spans="2:21" ht="20.149999999999999" customHeight="1">
      <c r="B711" s="125">
        <v>690</v>
      </c>
      <c r="C711" s="253"/>
      <c r="D711" s="253"/>
      <c r="E711" s="253"/>
      <c r="F711" s="253"/>
      <c r="G711" s="253"/>
      <c r="H711" s="253"/>
      <c r="I711" s="253"/>
      <c r="J711" s="156"/>
      <c r="K711" s="126"/>
      <c r="L711" s="126"/>
      <c r="M711" s="157" t="str">
        <f>IF(ISBLANK(C711),"",IF('LISTA DE INVENTARIO'!$Q$22:$Q6234='LISTA DE INVENTARIO'!$O$9,SUMIFS('LISTA DE INVENTARIO'!$K$22:$K6234,'LISTA DE INVENTARIO'!$C$22:$C6234,C711,'LISTA DE INVENTARIO'!$Q$22:$Q6234,'LISTA DE INVENTARIO'!$O$9)-SUMIFS($L$22:$L6506,$C$22:$C6506,C711),SUMIFS('LISTA DE INVENTARIO'!$K$22:$K6234,'LISTA DE INVENTARIO'!$C$22:$C6234,C711,'LISTA DE INVENTARIO'!$Q$22:$Q6234,'LISTA DE INVENTARIO'!$O$9)-SUMIFS($L$22:$L6506,$C$22:$C6506,C711)))</f>
        <v/>
      </c>
      <c r="N711" s="157" t="str">
        <f t="shared" si="23"/>
        <v/>
      </c>
      <c r="O711" s="163"/>
      <c r="P711" s="159" t="str">
        <f t="shared" si="24"/>
        <v/>
      </c>
      <c r="Q711" s="159" t="str">
        <f>IF(ISBLANK(C711),"",SUMIFS($P$22:$P6509,$C$22:$C6509,C711)-SUMIFS('LISTA DE INVENTARIO'!$N$22:$N6236,'LISTA DE INVENTARIO'!$C$22:$C6236,C711))</f>
        <v/>
      </c>
      <c r="R711" s="160"/>
      <c r="S711" s="162" t="str">
        <f ca="1"/>
        <v/>
      </c>
      <c r="T711" s="182"/>
      <c r="U711" s="180"/>
    </row>
    <row r="712" spans="2:21" ht="20.149999999999999" customHeight="1">
      <c r="B712" s="125">
        <v>691</v>
      </c>
      <c r="C712" s="253"/>
      <c r="D712" s="253"/>
      <c r="E712" s="253"/>
      <c r="F712" s="253"/>
      <c r="G712" s="253"/>
      <c r="H712" s="253"/>
      <c r="I712" s="253"/>
      <c r="J712" s="156"/>
      <c r="K712" s="126"/>
      <c r="L712" s="126"/>
      <c r="M712" s="157" t="str">
        <f>IF(ISBLANK(C712),"",IF('LISTA DE INVENTARIO'!$Q$22:$Q6235='LISTA DE INVENTARIO'!$O$9,SUMIFS('LISTA DE INVENTARIO'!$K$22:$K6235,'LISTA DE INVENTARIO'!$C$22:$C6235,C712,'LISTA DE INVENTARIO'!$Q$22:$Q6235,'LISTA DE INVENTARIO'!$O$9)-SUMIFS($L$22:$L6507,$C$22:$C6507,C712),SUMIFS('LISTA DE INVENTARIO'!$K$22:$K6235,'LISTA DE INVENTARIO'!$C$22:$C6235,C712,'LISTA DE INVENTARIO'!$Q$22:$Q6235,'LISTA DE INVENTARIO'!$O$9)-SUMIFS($L$22:$L6507,$C$22:$C6507,C712)))</f>
        <v/>
      </c>
      <c r="N712" s="157" t="str">
        <f t="shared" si="23"/>
        <v/>
      </c>
      <c r="O712" s="163"/>
      <c r="P712" s="159" t="str">
        <f t="shared" si="24"/>
        <v/>
      </c>
      <c r="Q712" s="159" t="str">
        <f>IF(ISBLANK(C712),"",SUMIFS($P$22:$P6510,$C$22:$C6510,C712)-SUMIFS('LISTA DE INVENTARIO'!$N$22:$N6237,'LISTA DE INVENTARIO'!$C$22:$C6237,C712))</f>
        <v/>
      </c>
      <c r="R712" s="160"/>
      <c r="S712" s="162" t="str">
        <f ca="1"/>
        <v/>
      </c>
      <c r="T712" s="182"/>
      <c r="U712" s="180"/>
    </row>
    <row r="713" spans="2:21" ht="20.149999999999999" customHeight="1">
      <c r="B713" s="125">
        <v>692</v>
      </c>
      <c r="C713" s="253"/>
      <c r="D713" s="253"/>
      <c r="E713" s="253"/>
      <c r="F713" s="253"/>
      <c r="G713" s="253"/>
      <c r="H713" s="253"/>
      <c r="I713" s="253"/>
      <c r="J713" s="156"/>
      <c r="K713" s="126"/>
      <c r="L713" s="126"/>
      <c r="M713" s="157" t="str">
        <f>IF(ISBLANK(C713),"",IF('LISTA DE INVENTARIO'!$Q$22:$Q6236='LISTA DE INVENTARIO'!$O$9,SUMIFS('LISTA DE INVENTARIO'!$K$22:$K6236,'LISTA DE INVENTARIO'!$C$22:$C6236,C713,'LISTA DE INVENTARIO'!$Q$22:$Q6236,'LISTA DE INVENTARIO'!$O$9)-SUMIFS($L$22:$L6508,$C$22:$C6508,C713),SUMIFS('LISTA DE INVENTARIO'!$K$22:$K6236,'LISTA DE INVENTARIO'!$C$22:$C6236,C713,'LISTA DE INVENTARIO'!$Q$22:$Q6236,'LISTA DE INVENTARIO'!$O$9)-SUMIFS($L$22:$L6508,$C$22:$C6508,C713)))</f>
        <v/>
      </c>
      <c r="N713" s="157" t="str">
        <f t="shared" si="23"/>
        <v/>
      </c>
      <c r="O713" s="163"/>
      <c r="P713" s="159" t="str">
        <f t="shared" si="24"/>
        <v/>
      </c>
      <c r="Q713" s="159" t="str">
        <f>IF(ISBLANK(C713),"",SUMIFS($P$22:$P6511,$C$22:$C6511,C713)-SUMIFS('LISTA DE INVENTARIO'!$N$22:$N6238,'LISTA DE INVENTARIO'!$C$22:$C6238,C713))</f>
        <v/>
      </c>
      <c r="R713" s="160"/>
      <c r="S713" s="162" t="str">
        <f ca="1"/>
        <v/>
      </c>
      <c r="T713" s="182"/>
      <c r="U713" s="180"/>
    </row>
    <row r="714" spans="2:21" ht="20.149999999999999" customHeight="1">
      <c r="B714" s="125">
        <v>693</v>
      </c>
      <c r="C714" s="253"/>
      <c r="D714" s="253"/>
      <c r="E714" s="253"/>
      <c r="F714" s="253"/>
      <c r="G714" s="253"/>
      <c r="H714" s="253"/>
      <c r="I714" s="253"/>
      <c r="J714" s="156"/>
      <c r="K714" s="126"/>
      <c r="L714" s="126"/>
      <c r="M714" s="157" t="str">
        <f>IF(ISBLANK(C714),"",IF('LISTA DE INVENTARIO'!$Q$22:$Q6237='LISTA DE INVENTARIO'!$O$9,SUMIFS('LISTA DE INVENTARIO'!$K$22:$K6237,'LISTA DE INVENTARIO'!$C$22:$C6237,C714,'LISTA DE INVENTARIO'!$Q$22:$Q6237,'LISTA DE INVENTARIO'!$O$9)-SUMIFS($L$22:$L6509,$C$22:$C6509,C714),SUMIFS('LISTA DE INVENTARIO'!$K$22:$K6237,'LISTA DE INVENTARIO'!$C$22:$C6237,C714,'LISTA DE INVENTARIO'!$Q$22:$Q6237,'LISTA DE INVENTARIO'!$O$9)-SUMIFS($L$22:$L6509,$C$22:$C6509,C714)))</f>
        <v/>
      </c>
      <c r="N714" s="157" t="str">
        <f t="shared" si="23"/>
        <v/>
      </c>
      <c r="O714" s="163"/>
      <c r="P714" s="159" t="str">
        <f t="shared" si="24"/>
        <v/>
      </c>
      <c r="Q714" s="159" t="str">
        <f>IF(ISBLANK(C714),"",SUMIFS($P$22:$P6512,$C$22:$C6512,C714)-SUMIFS('LISTA DE INVENTARIO'!$N$22:$N6239,'LISTA DE INVENTARIO'!$C$22:$C6239,C714))</f>
        <v/>
      </c>
      <c r="R714" s="160"/>
      <c r="S714" s="162" t="str">
        <f ca="1"/>
        <v/>
      </c>
      <c r="T714" s="182"/>
      <c r="U714" s="180"/>
    </row>
    <row r="715" spans="2:21" ht="20.149999999999999" customHeight="1">
      <c r="B715" s="125">
        <v>694</v>
      </c>
      <c r="C715" s="253"/>
      <c r="D715" s="253"/>
      <c r="E715" s="253"/>
      <c r="F715" s="253"/>
      <c r="G715" s="253"/>
      <c r="H715" s="253"/>
      <c r="I715" s="253"/>
      <c r="J715" s="156"/>
      <c r="K715" s="126"/>
      <c r="L715" s="126"/>
      <c r="M715" s="157" t="str">
        <f>IF(ISBLANK(C715),"",IF('LISTA DE INVENTARIO'!$Q$22:$Q6238='LISTA DE INVENTARIO'!$O$9,SUMIFS('LISTA DE INVENTARIO'!$K$22:$K6238,'LISTA DE INVENTARIO'!$C$22:$C6238,C715,'LISTA DE INVENTARIO'!$Q$22:$Q6238,'LISTA DE INVENTARIO'!$O$9)-SUMIFS($L$22:$L6510,$C$22:$C6510,C715),SUMIFS('LISTA DE INVENTARIO'!$K$22:$K6238,'LISTA DE INVENTARIO'!$C$22:$C6238,C715,'LISTA DE INVENTARIO'!$Q$22:$Q6238,'LISTA DE INVENTARIO'!$O$9)-SUMIFS($L$22:$L6510,$C$22:$C6510,C715)))</f>
        <v/>
      </c>
      <c r="N715" s="157" t="str">
        <f t="shared" si="23"/>
        <v/>
      </c>
      <c r="O715" s="163"/>
      <c r="P715" s="159" t="str">
        <f t="shared" si="24"/>
        <v/>
      </c>
      <c r="Q715" s="159" t="str">
        <f>IF(ISBLANK(C715),"",SUMIFS($P$22:$P6513,$C$22:$C6513,C715)-SUMIFS('LISTA DE INVENTARIO'!$N$22:$N6240,'LISTA DE INVENTARIO'!$C$22:$C6240,C715))</f>
        <v/>
      </c>
      <c r="R715" s="160"/>
      <c r="S715" s="162" t="str">
        <f ca="1"/>
        <v/>
      </c>
      <c r="T715" s="182"/>
      <c r="U715" s="180"/>
    </row>
    <row r="716" spans="2:21" ht="20.149999999999999" customHeight="1">
      <c r="B716" s="125">
        <v>695</v>
      </c>
      <c r="C716" s="253"/>
      <c r="D716" s="253"/>
      <c r="E716" s="253"/>
      <c r="F716" s="253"/>
      <c r="G716" s="253"/>
      <c r="H716" s="253"/>
      <c r="I716" s="253"/>
      <c r="J716" s="156"/>
      <c r="K716" s="126"/>
      <c r="L716" s="126"/>
      <c r="M716" s="157" t="str">
        <f>IF(ISBLANK(C716),"",IF('LISTA DE INVENTARIO'!$Q$22:$Q6239='LISTA DE INVENTARIO'!$O$9,SUMIFS('LISTA DE INVENTARIO'!$K$22:$K6239,'LISTA DE INVENTARIO'!$C$22:$C6239,C716,'LISTA DE INVENTARIO'!$Q$22:$Q6239,'LISTA DE INVENTARIO'!$O$9)-SUMIFS($L$22:$L6511,$C$22:$C6511,C716),SUMIFS('LISTA DE INVENTARIO'!$K$22:$K6239,'LISTA DE INVENTARIO'!$C$22:$C6239,C716,'LISTA DE INVENTARIO'!$Q$22:$Q6239,'LISTA DE INVENTARIO'!$O$9)-SUMIFS($L$22:$L6511,$C$22:$C6511,C716)))</f>
        <v/>
      </c>
      <c r="N716" s="157" t="str">
        <f t="shared" si="23"/>
        <v/>
      </c>
      <c r="O716" s="163"/>
      <c r="P716" s="159" t="str">
        <f t="shared" si="24"/>
        <v/>
      </c>
      <c r="Q716" s="159" t="str">
        <f>IF(ISBLANK(C716),"",SUMIFS($P$22:$P6514,$C$22:$C6514,C716)-SUMIFS('LISTA DE INVENTARIO'!$N$22:$N6241,'LISTA DE INVENTARIO'!$C$22:$C6241,C716))</f>
        <v/>
      </c>
      <c r="R716" s="160"/>
      <c r="S716" s="162" t="str">
        <f ca="1"/>
        <v/>
      </c>
      <c r="T716" s="182"/>
      <c r="U716" s="180"/>
    </row>
    <row r="717" spans="2:21" ht="20.149999999999999" customHeight="1">
      <c r="B717" s="125">
        <v>696</v>
      </c>
      <c r="C717" s="253"/>
      <c r="D717" s="253"/>
      <c r="E717" s="253"/>
      <c r="F717" s="253"/>
      <c r="G717" s="253"/>
      <c r="H717" s="253"/>
      <c r="I717" s="253"/>
      <c r="J717" s="156"/>
      <c r="K717" s="126"/>
      <c r="L717" s="126"/>
      <c r="M717" s="157" t="str">
        <f>IF(ISBLANK(C717),"",IF('LISTA DE INVENTARIO'!$Q$22:$Q6240='LISTA DE INVENTARIO'!$O$9,SUMIFS('LISTA DE INVENTARIO'!$K$22:$K6240,'LISTA DE INVENTARIO'!$C$22:$C6240,C717,'LISTA DE INVENTARIO'!$Q$22:$Q6240,'LISTA DE INVENTARIO'!$O$9)-SUMIFS($L$22:$L6512,$C$22:$C6512,C717),SUMIFS('LISTA DE INVENTARIO'!$K$22:$K6240,'LISTA DE INVENTARIO'!$C$22:$C6240,C717,'LISTA DE INVENTARIO'!$Q$22:$Q6240,'LISTA DE INVENTARIO'!$O$9)-SUMIFS($L$22:$L6512,$C$22:$C6512,C717)))</f>
        <v/>
      </c>
      <c r="N717" s="157" t="str">
        <f t="shared" si="23"/>
        <v/>
      </c>
      <c r="O717" s="163"/>
      <c r="P717" s="159" t="str">
        <f t="shared" si="24"/>
        <v/>
      </c>
      <c r="Q717" s="159" t="str">
        <f>IF(ISBLANK(C717),"",SUMIFS($P$22:$P6515,$C$22:$C6515,C717)-SUMIFS('LISTA DE INVENTARIO'!$N$22:$N6242,'LISTA DE INVENTARIO'!$C$22:$C6242,C717))</f>
        <v/>
      </c>
      <c r="R717" s="160"/>
      <c r="S717" s="162" t="str">
        <f ca="1"/>
        <v/>
      </c>
      <c r="T717" s="182"/>
      <c r="U717" s="180"/>
    </row>
    <row r="718" spans="2:21" ht="20.149999999999999" customHeight="1">
      <c r="B718" s="125">
        <v>697</v>
      </c>
      <c r="C718" s="253"/>
      <c r="D718" s="253"/>
      <c r="E718" s="253"/>
      <c r="F718" s="253"/>
      <c r="G718" s="253"/>
      <c r="H718" s="253"/>
      <c r="I718" s="253"/>
      <c r="J718" s="156"/>
      <c r="K718" s="126"/>
      <c r="L718" s="126"/>
      <c r="M718" s="157" t="str">
        <f>IF(ISBLANK(C718),"",IF('LISTA DE INVENTARIO'!$Q$22:$Q6241='LISTA DE INVENTARIO'!$O$9,SUMIFS('LISTA DE INVENTARIO'!$K$22:$K6241,'LISTA DE INVENTARIO'!$C$22:$C6241,C718,'LISTA DE INVENTARIO'!$Q$22:$Q6241,'LISTA DE INVENTARIO'!$O$9)-SUMIFS($L$22:$L6513,$C$22:$C6513,C718),SUMIFS('LISTA DE INVENTARIO'!$K$22:$K6241,'LISTA DE INVENTARIO'!$C$22:$C6241,C718,'LISTA DE INVENTARIO'!$Q$22:$Q6241,'LISTA DE INVENTARIO'!$O$9)-SUMIFS($L$22:$L6513,$C$22:$C6513,C718)))</f>
        <v/>
      </c>
      <c r="N718" s="157" t="str">
        <f t="shared" si="23"/>
        <v/>
      </c>
      <c r="O718" s="163"/>
      <c r="P718" s="159" t="str">
        <f t="shared" si="24"/>
        <v/>
      </c>
      <c r="Q718" s="159" t="str">
        <f>IF(ISBLANK(C718),"",SUMIFS($P$22:$P6516,$C$22:$C6516,C718)-SUMIFS('LISTA DE INVENTARIO'!$N$22:$N6243,'LISTA DE INVENTARIO'!$C$22:$C6243,C718))</f>
        <v/>
      </c>
      <c r="R718" s="160"/>
      <c r="S718" s="162" t="str">
        <f ca="1"/>
        <v/>
      </c>
      <c r="T718" s="182"/>
      <c r="U718" s="180"/>
    </row>
    <row r="719" spans="2:21" ht="20.149999999999999" customHeight="1">
      <c r="B719" s="125">
        <v>698</v>
      </c>
      <c r="C719" s="253"/>
      <c r="D719" s="253"/>
      <c r="E719" s="253"/>
      <c r="F719" s="253"/>
      <c r="G719" s="253"/>
      <c r="H719" s="253"/>
      <c r="I719" s="253"/>
      <c r="J719" s="156"/>
      <c r="K719" s="126"/>
      <c r="L719" s="126"/>
      <c r="M719" s="157" t="str">
        <f>IF(ISBLANK(C719),"",IF('LISTA DE INVENTARIO'!$Q$22:$Q6242='LISTA DE INVENTARIO'!$O$9,SUMIFS('LISTA DE INVENTARIO'!$K$22:$K6242,'LISTA DE INVENTARIO'!$C$22:$C6242,C719,'LISTA DE INVENTARIO'!$Q$22:$Q6242,'LISTA DE INVENTARIO'!$O$9)-SUMIFS($L$22:$L6514,$C$22:$C6514,C719),SUMIFS('LISTA DE INVENTARIO'!$K$22:$K6242,'LISTA DE INVENTARIO'!$C$22:$C6242,C719,'LISTA DE INVENTARIO'!$Q$22:$Q6242,'LISTA DE INVENTARIO'!$O$9)-SUMIFS($L$22:$L6514,$C$22:$C6514,C719)))</f>
        <v/>
      </c>
      <c r="N719" s="157" t="str">
        <f t="shared" si="23"/>
        <v/>
      </c>
      <c r="O719" s="163"/>
      <c r="P719" s="159" t="str">
        <f t="shared" si="24"/>
        <v/>
      </c>
      <c r="Q719" s="159" t="str">
        <f>IF(ISBLANK(C719),"",SUMIFS($P$22:$P6517,$C$22:$C6517,C719)-SUMIFS('LISTA DE INVENTARIO'!$N$22:$N6244,'LISTA DE INVENTARIO'!$C$22:$C6244,C719))</f>
        <v/>
      </c>
      <c r="R719" s="160"/>
      <c r="S719" s="162" t="str">
        <f ca="1"/>
        <v/>
      </c>
      <c r="T719" s="182"/>
      <c r="U719" s="180"/>
    </row>
    <row r="720" spans="2:21" ht="20.149999999999999" customHeight="1">
      <c r="B720" s="125">
        <v>699</v>
      </c>
      <c r="C720" s="253"/>
      <c r="D720" s="253"/>
      <c r="E720" s="253"/>
      <c r="F720" s="253"/>
      <c r="G720" s="253"/>
      <c r="H720" s="253"/>
      <c r="I720" s="253"/>
      <c r="J720" s="156"/>
      <c r="K720" s="126"/>
      <c r="L720" s="126"/>
      <c r="M720" s="157" t="str">
        <f>IF(ISBLANK(C720),"",IF('LISTA DE INVENTARIO'!$Q$22:$Q6243='LISTA DE INVENTARIO'!$O$9,SUMIFS('LISTA DE INVENTARIO'!$K$22:$K6243,'LISTA DE INVENTARIO'!$C$22:$C6243,C720,'LISTA DE INVENTARIO'!$Q$22:$Q6243,'LISTA DE INVENTARIO'!$O$9)-SUMIFS($L$22:$L6515,$C$22:$C6515,C720),SUMIFS('LISTA DE INVENTARIO'!$K$22:$K6243,'LISTA DE INVENTARIO'!$C$22:$C6243,C720,'LISTA DE INVENTARIO'!$Q$22:$Q6243,'LISTA DE INVENTARIO'!$O$9)-SUMIFS($L$22:$L6515,$C$22:$C6515,C720)))</f>
        <v/>
      </c>
      <c r="N720" s="157" t="str">
        <f t="shared" si="23"/>
        <v/>
      </c>
      <c r="O720" s="163"/>
      <c r="P720" s="159" t="str">
        <f t="shared" si="24"/>
        <v/>
      </c>
      <c r="Q720" s="159" t="str">
        <f>IF(ISBLANK(C720),"",SUMIFS($P$22:$P6518,$C$22:$C6518,C720)-SUMIFS('LISTA DE INVENTARIO'!$N$22:$N6245,'LISTA DE INVENTARIO'!$C$22:$C6245,C720))</f>
        <v/>
      </c>
      <c r="R720" s="160"/>
      <c r="S720" s="162" t="str">
        <f ca="1"/>
        <v/>
      </c>
      <c r="T720" s="182"/>
      <c r="U720" s="180"/>
    </row>
    <row r="721" spans="2:21" ht="20.149999999999999" customHeight="1">
      <c r="B721" s="125">
        <v>700</v>
      </c>
      <c r="C721" s="253"/>
      <c r="D721" s="253"/>
      <c r="E721" s="253"/>
      <c r="F721" s="253"/>
      <c r="G721" s="253"/>
      <c r="H721" s="253"/>
      <c r="I721" s="253"/>
      <c r="J721" s="156"/>
      <c r="K721" s="126"/>
      <c r="L721" s="126"/>
      <c r="M721" s="157" t="str">
        <f>IF(ISBLANK(C721),"",IF('LISTA DE INVENTARIO'!$Q$22:$Q6244='LISTA DE INVENTARIO'!$O$9,SUMIFS('LISTA DE INVENTARIO'!$K$22:$K6244,'LISTA DE INVENTARIO'!$C$22:$C6244,C721,'LISTA DE INVENTARIO'!$Q$22:$Q6244,'LISTA DE INVENTARIO'!$O$9)-SUMIFS($L$22:$L6516,$C$22:$C6516,C721),SUMIFS('LISTA DE INVENTARIO'!$K$22:$K6244,'LISTA DE INVENTARIO'!$C$22:$C6244,C721,'LISTA DE INVENTARIO'!$Q$22:$Q6244,'LISTA DE INVENTARIO'!$O$9)-SUMIFS($L$22:$L6516,$C$22:$C6516,C721)))</f>
        <v/>
      </c>
      <c r="N721" s="157" t="str">
        <f t="shared" si="23"/>
        <v/>
      </c>
      <c r="O721" s="163"/>
      <c r="P721" s="159" t="str">
        <f t="shared" si="24"/>
        <v/>
      </c>
      <c r="Q721" s="159" t="str">
        <f>IF(ISBLANK(C721),"",SUMIFS($P$22:$P6519,$C$22:$C6519,C721)-SUMIFS('LISTA DE INVENTARIO'!$N$22:$N6246,'LISTA DE INVENTARIO'!$C$22:$C6246,C721))</f>
        <v/>
      </c>
      <c r="R721" s="160"/>
      <c r="S721" s="162" t="str">
        <f ca="1"/>
        <v/>
      </c>
      <c r="T721" s="182"/>
      <c r="U721" s="180"/>
    </row>
    <row r="722" spans="2:21" ht="20.149999999999999" customHeight="1">
      <c r="B722" s="125">
        <v>701</v>
      </c>
      <c r="C722" s="253"/>
      <c r="D722" s="253"/>
      <c r="E722" s="253"/>
      <c r="F722" s="253"/>
      <c r="G722" s="253"/>
      <c r="H722" s="253"/>
      <c r="I722" s="253"/>
      <c r="J722" s="156"/>
      <c r="K722" s="126"/>
      <c r="L722" s="126"/>
      <c r="M722" s="157" t="str">
        <f>IF(ISBLANK(C722),"",IF('LISTA DE INVENTARIO'!$Q$22:$Q6245='LISTA DE INVENTARIO'!$O$9,SUMIFS('LISTA DE INVENTARIO'!$K$22:$K6245,'LISTA DE INVENTARIO'!$C$22:$C6245,C722,'LISTA DE INVENTARIO'!$Q$22:$Q6245,'LISTA DE INVENTARIO'!$O$9)-SUMIFS($L$22:$L6517,$C$22:$C6517,C722),SUMIFS('LISTA DE INVENTARIO'!$K$22:$K6245,'LISTA DE INVENTARIO'!$C$22:$C6245,C722,'LISTA DE INVENTARIO'!$Q$22:$Q6245,'LISTA DE INVENTARIO'!$O$9)-SUMIFS($L$22:$L6517,$C$22:$C6517,C722)))</f>
        <v/>
      </c>
      <c r="N722" s="157" t="str">
        <f t="shared" si="23"/>
        <v/>
      </c>
      <c r="O722" s="163"/>
      <c r="P722" s="159" t="str">
        <f t="shared" si="24"/>
        <v/>
      </c>
      <c r="Q722" s="159" t="str">
        <f>IF(ISBLANK(C722),"",SUMIFS($P$22:$P6520,$C$22:$C6520,C722)-SUMIFS('LISTA DE INVENTARIO'!$N$22:$N6247,'LISTA DE INVENTARIO'!$C$22:$C6247,C722))</f>
        <v/>
      </c>
      <c r="R722" s="160"/>
      <c r="S722" s="162" t="str">
        <f ca="1"/>
        <v/>
      </c>
      <c r="T722" s="182"/>
      <c r="U722" s="180"/>
    </row>
    <row r="723" spans="2:21" ht="20.149999999999999" customHeight="1">
      <c r="B723" s="125">
        <v>702</v>
      </c>
      <c r="C723" s="253"/>
      <c r="D723" s="253"/>
      <c r="E723" s="253"/>
      <c r="F723" s="253"/>
      <c r="G723" s="253"/>
      <c r="H723" s="253"/>
      <c r="I723" s="253"/>
      <c r="J723" s="156"/>
      <c r="K723" s="126"/>
      <c r="L723" s="126"/>
      <c r="M723" s="157" t="str">
        <f>IF(ISBLANK(C723),"",IF('LISTA DE INVENTARIO'!$Q$22:$Q6246='LISTA DE INVENTARIO'!$O$9,SUMIFS('LISTA DE INVENTARIO'!$K$22:$K6246,'LISTA DE INVENTARIO'!$C$22:$C6246,C723,'LISTA DE INVENTARIO'!$Q$22:$Q6246,'LISTA DE INVENTARIO'!$O$9)-SUMIFS($L$22:$L6518,$C$22:$C6518,C723),SUMIFS('LISTA DE INVENTARIO'!$K$22:$K6246,'LISTA DE INVENTARIO'!$C$22:$C6246,C723,'LISTA DE INVENTARIO'!$Q$22:$Q6246,'LISTA DE INVENTARIO'!$O$9)-SUMIFS($L$22:$L6518,$C$22:$C6518,C723)))</f>
        <v/>
      </c>
      <c r="N723" s="157" t="str">
        <f t="shared" si="23"/>
        <v/>
      </c>
      <c r="O723" s="163"/>
      <c r="P723" s="159" t="str">
        <f t="shared" si="24"/>
        <v/>
      </c>
      <c r="Q723" s="159" t="str">
        <f>IF(ISBLANK(C723),"",SUMIFS($P$22:$P6521,$C$22:$C6521,C723)-SUMIFS('LISTA DE INVENTARIO'!$N$22:$N6248,'LISTA DE INVENTARIO'!$C$22:$C6248,C723))</f>
        <v/>
      </c>
      <c r="R723" s="160"/>
      <c r="S723" s="162" t="str">
        <f ca="1"/>
        <v/>
      </c>
      <c r="T723" s="182"/>
      <c r="U723" s="180"/>
    </row>
    <row r="724" spans="2:21" ht="20.149999999999999" customHeight="1">
      <c r="B724" s="125">
        <v>703</v>
      </c>
      <c r="C724" s="253"/>
      <c r="D724" s="253"/>
      <c r="E724" s="253"/>
      <c r="F724" s="253"/>
      <c r="G724" s="253"/>
      <c r="H724" s="253"/>
      <c r="I724" s="253"/>
      <c r="J724" s="156"/>
      <c r="K724" s="126"/>
      <c r="L724" s="126"/>
      <c r="M724" s="157" t="str">
        <f>IF(ISBLANK(C724),"",IF('LISTA DE INVENTARIO'!$Q$22:$Q6247='LISTA DE INVENTARIO'!$O$9,SUMIFS('LISTA DE INVENTARIO'!$K$22:$K6247,'LISTA DE INVENTARIO'!$C$22:$C6247,C724,'LISTA DE INVENTARIO'!$Q$22:$Q6247,'LISTA DE INVENTARIO'!$O$9)-SUMIFS($L$22:$L6519,$C$22:$C6519,C724),SUMIFS('LISTA DE INVENTARIO'!$K$22:$K6247,'LISTA DE INVENTARIO'!$C$22:$C6247,C724,'LISTA DE INVENTARIO'!$Q$22:$Q6247,'LISTA DE INVENTARIO'!$O$9)-SUMIFS($L$22:$L6519,$C$22:$C6519,C724)))</f>
        <v/>
      </c>
      <c r="N724" s="157" t="str">
        <f t="shared" si="23"/>
        <v/>
      </c>
      <c r="O724" s="163"/>
      <c r="P724" s="159" t="str">
        <f t="shared" si="24"/>
        <v/>
      </c>
      <c r="Q724" s="159" t="str">
        <f>IF(ISBLANK(C724),"",SUMIFS($P$22:$P6522,$C$22:$C6522,C724)-SUMIFS('LISTA DE INVENTARIO'!$N$22:$N6249,'LISTA DE INVENTARIO'!$C$22:$C6249,C724))</f>
        <v/>
      </c>
      <c r="R724" s="160"/>
      <c r="S724" s="162" t="str">
        <f ca="1"/>
        <v/>
      </c>
      <c r="T724" s="182"/>
      <c r="U724" s="180"/>
    </row>
    <row r="725" spans="2:21" ht="20.149999999999999" customHeight="1">
      <c r="B725" s="125">
        <v>704</v>
      </c>
      <c r="C725" s="253"/>
      <c r="D725" s="253"/>
      <c r="E725" s="253"/>
      <c r="F725" s="253"/>
      <c r="G725" s="253"/>
      <c r="H725" s="253"/>
      <c r="I725" s="253"/>
      <c r="J725" s="156"/>
      <c r="K725" s="126"/>
      <c r="L725" s="126"/>
      <c r="M725" s="157" t="str">
        <f>IF(ISBLANK(C725),"",IF('LISTA DE INVENTARIO'!$Q$22:$Q6248='LISTA DE INVENTARIO'!$O$9,SUMIFS('LISTA DE INVENTARIO'!$K$22:$K6248,'LISTA DE INVENTARIO'!$C$22:$C6248,C725,'LISTA DE INVENTARIO'!$Q$22:$Q6248,'LISTA DE INVENTARIO'!$O$9)-SUMIFS($L$22:$L6520,$C$22:$C6520,C725),SUMIFS('LISTA DE INVENTARIO'!$K$22:$K6248,'LISTA DE INVENTARIO'!$C$22:$C6248,C725,'LISTA DE INVENTARIO'!$Q$22:$Q6248,'LISTA DE INVENTARIO'!$O$9)-SUMIFS($L$22:$L6520,$C$22:$C6520,C725)))</f>
        <v/>
      </c>
      <c r="N725" s="157" t="str">
        <f t="shared" si="23"/>
        <v/>
      </c>
      <c r="O725" s="163"/>
      <c r="P725" s="159" t="str">
        <f t="shared" si="24"/>
        <v/>
      </c>
      <c r="Q725" s="159" t="str">
        <f>IF(ISBLANK(C725),"",SUMIFS($P$22:$P6523,$C$22:$C6523,C725)-SUMIFS('LISTA DE INVENTARIO'!$N$22:$N6250,'LISTA DE INVENTARIO'!$C$22:$C6250,C725))</f>
        <v/>
      </c>
      <c r="R725" s="160"/>
      <c r="S725" s="162" t="str">
        <f ca="1"/>
        <v/>
      </c>
      <c r="T725" s="182"/>
      <c r="U725" s="180"/>
    </row>
    <row r="726" spans="2:21" ht="20.149999999999999" customHeight="1">
      <c r="B726" s="125">
        <v>705</v>
      </c>
      <c r="C726" s="253"/>
      <c r="D726" s="253"/>
      <c r="E726" s="253"/>
      <c r="F726" s="253"/>
      <c r="G726" s="253"/>
      <c r="H726" s="253"/>
      <c r="I726" s="253"/>
      <c r="J726" s="156"/>
      <c r="K726" s="126"/>
      <c r="L726" s="126"/>
      <c r="M726" s="157" t="str">
        <f>IF(ISBLANK(C726),"",IF('LISTA DE INVENTARIO'!$Q$22:$Q6249='LISTA DE INVENTARIO'!$O$9,SUMIFS('LISTA DE INVENTARIO'!$K$22:$K6249,'LISTA DE INVENTARIO'!$C$22:$C6249,C726,'LISTA DE INVENTARIO'!$Q$22:$Q6249,'LISTA DE INVENTARIO'!$O$9)-SUMIFS($L$22:$L6521,$C$22:$C6521,C726),SUMIFS('LISTA DE INVENTARIO'!$K$22:$K6249,'LISTA DE INVENTARIO'!$C$22:$C6249,C726,'LISTA DE INVENTARIO'!$Q$22:$Q6249,'LISTA DE INVENTARIO'!$O$9)-SUMIFS($L$22:$L6521,$C$22:$C6521,C726)))</f>
        <v/>
      </c>
      <c r="N726" s="157" t="str">
        <f t="shared" si="23"/>
        <v/>
      </c>
      <c r="O726" s="163"/>
      <c r="P726" s="159" t="str">
        <f t="shared" si="24"/>
        <v/>
      </c>
      <c r="Q726" s="159" t="str">
        <f>IF(ISBLANK(C726),"",SUMIFS($P$22:$P6524,$C$22:$C6524,C726)-SUMIFS('LISTA DE INVENTARIO'!$N$22:$N6251,'LISTA DE INVENTARIO'!$C$22:$C6251,C726))</f>
        <v/>
      </c>
      <c r="R726" s="160"/>
      <c r="S726" s="162" t="str">
        <f ca="1"/>
        <v/>
      </c>
      <c r="T726" s="182"/>
      <c r="U726" s="180"/>
    </row>
    <row r="727" spans="2:21" ht="20.149999999999999" customHeight="1">
      <c r="B727" s="125">
        <v>706</v>
      </c>
      <c r="C727" s="253"/>
      <c r="D727" s="253"/>
      <c r="E727" s="253"/>
      <c r="F727" s="253"/>
      <c r="G727" s="253"/>
      <c r="H727" s="253"/>
      <c r="I727" s="253"/>
      <c r="J727" s="156"/>
      <c r="K727" s="126"/>
      <c r="L727" s="126"/>
      <c r="M727" s="157" t="str">
        <f>IF(ISBLANK(C727),"",IF('LISTA DE INVENTARIO'!$Q$22:$Q6250='LISTA DE INVENTARIO'!$O$9,SUMIFS('LISTA DE INVENTARIO'!$K$22:$K6250,'LISTA DE INVENTARIO'!$C$22:$C6250,C727,'LISTA DE INVENTARIO'!$Q$22:$Q6250,'LISTA DE INVENTARIO'!$O$9)-SUMIFS($L$22:$L6522,$C$22:$C6522,C727),SUMIFS('LISTA DE INVENTARIO'!$K$22:$K6250,'LISTA DE INVENTARIO'!$C$22:$C6250,C727,'LISTA DE INVENTARIO'!$Q$22:$Q6250,'LISTA DE INVENTARIO'!$O$9)-SUMIFS($L$22:$L6522,$C$22:$C6522,C727)))</f>
        <v/>
      </c>
      <c r="N727" s="157" t="str">
        <f t="shared" si="23"/>
        <v/>
      </c>
      <c r="O727" s="163"/>
      <c r="P727" s="159" t="str">
        <f t="shared" si="24"/>
        <v/>
      </c>
      <c r="Q727" s="159" t="str">
        <f>IF(ISBLANK(C727),"",SUMIFS($P$22:$P6525,$C$22:$C6525,C727)-SUMIFS('LISTA DE INVENTARIO'!$N$22:$N6252,'LISTA DE INVENTARIO'!$C$22:$C6252,C727))</f>
        <v/>
      </c>
      <c r="R727" s="160"/>
      <c r="S727" s="162" t="str">
        <f ca="1"/>
        <v/>
      </c>
      <c r="T727" s="182"/>
      <c r="U727" s="180"/>
    </row>
    <row r="728" spans="2:21" ht="20.149999999999999" customHeight="1">
      <c r="B728" s="125">
        <v>707</v>
      </c>
      <c r="C728" s="253"/>
      <c r="D728" s="253"/>
      <c r="E728" s="253"/>
      <c r="F728" s="253"/>
      <c r="G728" s="253"/>
      <c r="H728" s="253"/>
      <c r="I728" s="253"/>
      <c r="J728" s="156"/>
      <c r="K728" s="126"/>
      <c r="L728" s="126"/>
      <c r="M728" s="157" t="str">
        <f>IF(ISBLANK(C728),"",IF('LISTA DE INVENTARIO'!$Q$22:$Q6251='LISTA DE INVENTARIO'!$O$9,SUMIFS('LISTA DE INVENTARIO'!$K$22:$K6251,'LISTA DE INVENTARIO'!$C$22:$C6251,C728,'LISTA DE INVENTARIO'!$Q$22:$Q6251,'LISTA DE INVENTARIO'!$O$9)-SUMIFS($L$22:$L6523,$C$22:$C6523,C728),SUMIFS('LISTA DE INVENTARIO'!$K$22:$K6251,'LISTA DE INVENTARIO'!$C$22:$C6251,C728,'LISTA DE INVENTARIO'!$Q$22:$Q6251,'LISTA DE INVENTARIO'!$O$9)-SUMIFS($L$22:$L6523,$C$22:$C6523,C728)))</f>
        <v/>
      </c>
      <c r="N728" s="157" t="str">
        <f t="shared" si="23"/>
        <v/>
      </c>
      <c r="O728" s="163"/>
      <c r="P728" s="159" t="str">
        <f t="shared" si="24"/>
        <v/>
      </c>
      <c r="Q728" s="159" t="str">
        <f>IF(ISBLANK(C728),"",SUMIFS($P$22:$P6526,$C$22:$C6526,C728)-SUMIFS('LISTA DE INVENTARIO'!$N$22:$N6253,'LISTA DE INVENTARIO'!$C$22:$C6253,C728))</f>
        <v/>
      </c>
      <c r="R728" s="160"/>
      <c r="S728" s="162" t="str">
        <f ca="1"/>
        <v/>
      </c>
      <c r="T728" s="182"/>
      <c r="U728" s="180"/>
    </row>
    <row r="729" spans="2:21" ht="20.149999999999999" customHeight="1">
      <c r="B729" s="125">
        <v>708</v>
      </c>
      <c r="C729" s="253"/>
      <c r="D729" s="253"/>
      <c r="E729" s="253"/>
      <c r="F729" s="253"/>
      <c r="G729" s="253"/>
      <c r="H729" s="253"/>
      <c r="I729" s="253"/>
      <c r="J729" s="156"/>
      <c r="K729" s="126"/>
      <c r="L729" s="126"/>
      <c r="M729" s="157" t="str">
        <f>IF(ISBLANK(C729),"",IF('LISTA DE INVENTARIO'!$Q$22:$Q6252='LISTA DE INVENTARIO'!$O$9,SUMIFS('LISTA DE INVENTARIO'!$K$22:$K6252,'LISTA DE INVENTARIO'!$C$22:$C6252,C729,'LISTA DE INVENTARIO'!$Q$22:$Q6252,'LISTA DE INVENTARIO'!$O$9)-SUMIFS($L$22:$L6524,$C$22:$C6524,C729),SUMIFS('LISTA DE INVENTARIO'!$K$22:$K6252,'LISTA DE INVENTARIO'!$C$22:$C6252,C729,'LISTA DE INVENTARIO'!$Q$22:$Q6252,'LISTA DE INVENTARIO'!$O$9)-SUMIFS($L$22:$L6524,$C$22:$C6524,C729)))</f>
        <v/>
      </c>
      <c r="N729" s="157" t="str">
        <f t="shared" si="23"/>
        <v/>
      </c>
      <c r="O729" s="163"/>
      <c r="P729" s="159" t="str">
        <f t="shared" si="24"/>
        <v/>
      </c>
      <c r="Q729" s="159" t="str">
        <f>IF(ISBLANK(C729),"",SUMIFS($P$22:$P6527,$C$22:$C6527,C729)-SUMIFS('LISTA DE INVENTARIO'!$N$22:$N6254,'LISTA DE INVENTARIO'!$C$22:$C6254,C729))</f>
        <v/>
      </c>
      <c r="R729" s="160"/>
      <c r="S729" s="162" t="str">
        <f ca="1"/>
        <v/>
      </c>
      <c r="T729" s="182"/>
      <c r="U729" s="180"/>
    </row>
    <row r="730" spans="2:21" ht="20.149999999999999" customHeight="1">
      <c r="B730" s="125">
        <v>709</v>
      </c>
      <c r="C730" s="253"/>
      <c r="D730" s="253"/>
      <c r="E730" s="253"/>
      <c r="F730" s="253"/>
      <c r="G730" s="253"/>
      <c r="H730" s="253"/>
      <c r="I730" s="253"/>
      <c r="J730" s="156"/>
      <c r="K730" s="126"/>
      <c r="L730" s="126"/>
      <c r="M730" s="157" t="str">
        <f>IF(ISBLANK(C730),"",IF('LISTA DE INVENTARIO'!$Q$22:$Q6253='LISTA DE INVENTARIO'!$O$9,SUMIFS('LISTA DE INVENTARIO'!$K$22:$K6253,'LISTA DE INVENTARIO'!$C$22:$C6253,C730,'LISTA DE INVENTARIO'!$Q$22:$Q6253,'LISTA DE INVENTARIO'!$O$9)-SUMIFS($L$22:$L6525,$C$22:$C6525,C730),SUMIFS('LISTA DE INVENTARIO'!$K$22:$K6253,'LISTA DE INVENTARIO'!$C$22:$C6253,C730,'LISTA DE INVENTARIO'!$Q$22:$Q6253,'LISTA DE INVENTARIO'!$O$9)-SUMIFS($L$22:$L6525,$C$22:$C6525,C730)))</f>
        <v/>
      </c>
      <c r="N730" s="157" t="str">
        <f t="shared" si="23"/>
        <v/>
      </c>
      <c r="O730" s="163"/>
      <c r="P730" s="159" t="str">
        <f t="shared" si="24"/>
        <v/>
      </c>
      <c r="Q730" s="159" t="str">
        <f>IF(ISBLANK(C730),"",SUMIFS($P$22:$P6528,$C$22:$C6528,C730)-SUMIFS('LISTA DE INVENTARIO'!$N$22:$N6255,'LISTA DE INVENTARIO'!$C$22:$C6255,C730))</f>
        <v/>
      </c>
      <c r="R730" s="160"/>
      <c r="S730" s="162" t="str">
        <f ca="1"/>
        <v/>
      </c>
      <c r="T730" s="182"/>
      <c r="U730" s="180"/>
    </row>
    <row r="731" spans="2:21" ht="20.149999999999999" customHeight="1">
      <c r="B731" s="125">
        <v>710</v>
      </c>
      <c r="C731" s="253"/>
      <c r="D731" s="253"/>
      <c r="E731" s="253"/>
      <c r="F731" s="253"/>
      <c r="G731" s="253"/>
      <c r="H731" s="253"/>
      <c r="I731" s="253"/>
      <c r="J731" s="156"/>
      <c r="K731" s="126"/>
      <c r="L731" s="126"/>
      <c r="M731" s="157" t="str">
        <f>IF(ISBLANK(C731),"",IF('LISTA DE INVENTARIO'!$Q$22:$Q6254='LISTA DE INVENTARIO'!$O$9,SUMIFS('LISTA DE INVENTARIO'!$K$22:$K6254,'LISTA DE INVENTARIO'!$C$22:$C6254,C731,'LISTA DE INVENTARIO'!$Q$22:$Q6254,'LISTA DE INVENTARIO'!$O$9)-SUMIFS($L$22:$L6526,$C$22:$C6526,C731),SUMIFS('LISTA DE INVENTARIO'!$K$22:$K6254,'LISTA DE INVENTARIO'!$C$22:$C6254,C731,'LISTA DE INVENTARIO'!$Q$22:$Q6254,'LISTA DE INVENTARIO'!$O$9)-SUMIFS($L$22:$L6526,$C$22:$C6526,C731)))</f>
        <v/>
      </c>
      <c r="N731" s="157" t="str">
        <f t="shared" si="23"/>
        <v/>
      </c>
      <c r="O731" s="163"/>
      <c r="P731" s="159" t="str">
        <f t="shared" si="24"/>
        <v/>
      </c>
      <c r="Q731" s="159" t="str">
        <f>IF(ISBLANK(C731),"",SUMIFS($P$22:$P6529,$C$22:$C6529,C731)-SUMIFS('LISTA DE INVENTARIO'!$N$22:$N6256,'LISTA DE INVENTARIO'!$C$22:$C6256,C731))</f>
        <v/>
      </c>
      <c r="R731" s="160"/>
      <c r="S731" s="162" t="str">
        <f ca="1"/>
        <v/>
      </c>
      <c r="T731" s="182"/>
      <c r="U731" s="180"/>
    </row>
    <row r="732" spans="2:21" ht="20.149999999999999" customHeight="1">
      <c r="B732" s="125">
        <v>711</v>
      </c>
      <c r="C732" s="253"/>
      <c r="D732" s="253"/>
      <c r="E732" s="253"/>
      <c r="F732" s="253"/>
      <c r="G732" s="253"/>
      <c r="H732" s="253"/>
      <c r="I732" s="253"/>
      <c r="J732" s="156"/>
      <c r="K732" s="126"/>
      <c r="L732" s="126"/>
      <c r="M732" s="157" t="str">
        <f>IF(ISBLANK(C732),"",IF('LISTA DE INVENTARIO'!$Q$22:$Q6255='LISTA DE INVENTARIO'!$O$9,SUMIFS('LISTA DE INVENTARIO'!$K$22:$K6255,'LISTA DE INVENTARIO'!$C$22:$C6255,C732,'LISTA DE INVENTARIO'!$Q$22:$Q6255,'LISTA DE INVENTARIO'!$O$9)-SUMIFS($L$22:$L6527,$C$22:$C6527,C732),SUMIFS('LISTA DE INVENTARIO'!$K$22:$K6255,'LISTA DE INVENTARIO'!$C$22:$C6255,C732,'LISTA DE INVENTARIO'!$Q$22:$Q6255,'LISTA DE INVENTARIO'!$O$9)-SUMIFS($L$22:$L6527,$C$22:$C6527,C732)))</f>
        <v/>
      </c>
      <c r="N732" s="157" t="str">
        <f t="shared" si="23"/>
        <v/>
      </c>
      <c r="O732" s="163"/>
      <c r="P732" s="159" t="str">
        <f t="shared" si="24"/>
        <v/>
      </c>
      <c r="Q732" s="159" t="str">
        <f>IF(ISBLANK(C732),"",SUMIFS($P$22:$P6530,$C$22:$C6530,C732)-SUMIFS('LISTA DE INVENTARIO'!$N$22:$N6257,'LISTA DE INVENTARIO'!$C$22:$C6257,C732))</f>
        <v/>
      </c>
      <c r="R732" s="160"/>
      <c r="S732" s="162" t="str">
        <f ca="1"/>
        <v/>
      </c>
      <c r="T732" s="182"/>
      <c r="U732" s="180"/>
    </row>
    <row r="733" spans="2:21" ht="20.149999999999999" customHeight="1">
      <c r="B733" s="125">
        <v>712</v>
      </c>
      <c r="C733" s="253"/>
      <c r="D733" s="253"/>
      <c r="E733" s="253"/>
      <c r="F733" s="253"/>
      <c r="G733" s="253"/>
      <c r="H733" s="253"/>
      <c r="I733" s="253"/>
      <c r="J733" s="156"/>
      <c r="K733" s="126"/>
      <c r="L733" s="126"/>
      <c r="M733" s="157" t="str">
        <f>IF(ISBLANK(C733),"",IF('LISTA DE INVENTARIO'!$Q$22:$Q6256='LISTA DE INVENTARIO'!$O$9,SUMIFS('LISTA DE INVENTARIO'!$K$22:$K6256,'LISTA DE INVENTARIO'!$C$22:$C6256,C733,'LISTA DE INVENTARIO'!$Q$22:$Q6256,'LISTA DE INVENTARIO'!$O$9)-SUMIFS($L$22:$L6528,$C$22:$C6528,C733),SUMIFS('LISTA DE INVENTARIO'!$K$22:$K6256,'LISTA DE INVENTARIO'!$C$22:$C6256,C733,'LISTA DE INVENTARIO'!$Q$22:$Q6256,'LISTA DE INVENTARIO'!$O$9)-SUMIFS($L$22:$L6528,$C$22:$C6528,C733)))</f>
        <v/>
      </c>
      <c r="N733" s="157" t="str">
        <f t="shared" si="23"/>
        <v/>
      </c>
      <c r="O733" s="163"/>
      <c r="P733" s="159" t="str">
        <f t="shared" si="24"/>
        <v/>
      </c>
      <c r="Q733" s="159" t="str">
        <f>IF(ISBLANK(C733),"",SUMIFS($P$22:$P6531,$C$22:$C6531,C733)-SUMIFS('LISTA DE INVENTARIO'!$N$22:$N6258,'LISTA DE INVENTARIO'!$C$22:$C6258,C733))</f>
        <v/>
      </c>
      <c r="R733" s="160"/>
      <c r="S733" s="162" t="str">
        <f ca="1"/>
        <v/>
      </c>
      <c r="T733" s="182"/>
      <c r="U733" s="180"/>
    </row>
    <row r="734" spans="2:21" ht="20.149999999999999" customHeight="1">
      <c r="B734" s="125">
        <v>713</v>
      </c>
      <c r="C734" s="253"/>
      <c r="D734" s="253"/>
      <c r="E734" s="253"/>
      <c r="F734" s="253"/>
      <c r="G734" s="253"/>
      <c r="H734" s="253"/>
      <c r="I734" s="253"/>
      <c r="J734" s="156"/>
      <c r="K734" s="126"/>
      <c r="L734" s="126"/>
      <c r="M734" s="157" t="str">
        <f>IF(ISBLANK(C734),"",IF('LISTA DE INVENTARIO'!$Q$22:$Q6257='LISTA DE INVENTARIO'!$O$9,SUMIFS('LISTA DE INVENTARIO'!$K$22:$K6257,'LISTA DE INVENTARIO'!$C$22:$C6257,C734,'LISTA DE INVENTARIO'!$Q$22:$Q6257,'LISTA DE INVENTARIO'!$O$9)-SUMIFS($L$22:$L6529,$C$22:$C6529,C734),SUMIFS('LISTA DE INVENTARIO'!$K$22:$K6257,'LISTA DE INVENTARIO'!$C$22:$C6257,C734,'LISTA DE INVENTARIO'!$Q$22:$Q6257,'LISTA DE INVENTARIO'!$O$9)-SUMIFS($L$22:$L6529,$C$22:$C6529,C734)))</f>
        <v/>
      </c>
      <c r="N734" s="157" t="str">
        <f t="shared" si="23"/>
        <v/>
      </c>
      <c r="O734" s="163"/>
      <c r="P734" s="159" t="str">
        <f t="shared" si="24"/>
        <v/>
      </c>
      <c r="Q734" s="159" t="str">
        <f>IF(ISBLANK(C734),"",SUMIFS($P$22:$P6532,$C$22:$C6532,C734)-SUMIFS('LISTA DE INVENTARIO'!$N$22:$N6259,'LISTA DE INVENTARIO'!$C$22:$C6259,C734))</f>
        <v/>
      </c>
      <c r="R734" s="160"/>
      <c r="S734" s="162" t="str">
        <f ca="1"/>
        <v/>
      </c>
      <c r="T734" s="182"/>
      <c r="U734" s="180"/>
    </row>
    <row r="735" spans="2:21" ht="20.149999999999999" customHeight="1">
      <c r="B735" s="125">
        <v>714</v>
      </c>
      <c r="C735" s="253"/>
      <c r="D735" s="253"/>
      <c r="E735" s="253"/>
      <c r="F735" s="253"/>
      <c r="G735" s="253"/>
      <c r="H735" s="253"/>
      <c r="I735" s="253"/>
      <c r="J735" s="156"/>
      <c r="K735" s="126"/>
      <c r="L735" s="126"/>
      <c r="M735" s="157" t="str">
        <f>IF(ISBLANK(C735),"",IF('LISTA DE INVENTARIO'!$Q$22:$Q6258='LISTA DE INVENTARIO'!$O$9,SUMIFS('LISTA DE INVENTARIO'!$K$22:$K6258,'LISTA DE INVENTARIO'!$C$22:$C6258,C735,'LISTA DE INVENTARIO'!$Q$22:$Q6258,'LISTA DE INVENTARIO'!$O$9)-SUMIFS($L$22:$L6530,$C$22:$C6530,C735),SUMIFS('LISTA DE INVENTARIO'!$K$22:$K6258,'LISTA DE INVENTARIO'!$C$22:$C6258,C735,'LISTA DE INVENTARIO'!$Q$22:$Q6258,'LISTA DE INVENTARIO'!$O$9)-SUMIFS($L$22:$L6530,$C$22:$C6530,C735)))</f>
        <v/>
      </c>
      <c r="N735" s="157" t="str">
        <f t="shared" si="23"/>
        <v/>
      </c>
      <c r="O735" s="163"/>
      <c r="P735" s="159" t="str">
        <f t="shared" si="24"/>
        <v/>
      </c>
      <c r="Q735" s="159" t="str">
        <f>IF(ISBLANK(C735),"",SUMIFS($P$22:$P6533,$C$22:$C6533,C735)-SUMIFS('LISTA DE INVENTARIO'!$N$22:$N6260,'LISTA DE INVENTARIO'!$C$22:$C6260,C735))</f>
        <v/>
      </c>
      <c r="R735" s="160"/>
      <c r="S735" s="162" t="str">
        <f ca="1"/>
        <v/>
      </c>
      <c r="T735" s="182"/>
      <c r="U735" s="180"/>
    </row>
    <row r="736" spans="2:21" ht="20.149999999999999" customHeight="1">
      <c r="B736" s="125">
        <v>715</v>
      </c>
      <c r="C736" s="253"/>
      <c r="D736" s="253"/>
      <c r="E736" s="253"/>
      <c r="F736" s="253"/>
      <c r="G736" s="253"/>
      <c r="H736" s="253"/>
      <c r="I736" s="253"/>
      <c r="J736" s="156"/>
      <c r="K736" s="126"/>
      <c r="L736" s="126"/>
      <c r="M736" s="157" t="str">
        <f>IF(ISBLANK(C736),"",IF('LISTA DE INVENTARIO'!$Q$22:$Q6259='LISTA DE INVENTARIO'!$O$9,SUMIFS('LISTA DE INVENTARIO'!$K$22:$K6259,'LISTA DE INVENTARIO'!$C$22:$C6259,C736,'LISTA DE INVENTARIO'!$Q$22:$Q6259,'LISTA DE INVENTARIO'!$O$9)-SUMIFS($L$22:$L6531,$C$22:$C6531,C736),SUMIFS('LISTA DE INVENTARIO'!$K$22:$K6259,'LISTA DE INVENTARIO'!$C$22:$C6259,C736,'LISTA DE INVENTARIO'!$Q$22:$Q6259,'LISTA DE INVENTARIO'!$O$9)-SUMIFS($L$22:$L6531,$C$22:$C6531,C736)))</f>
        <v/>
      </c>
      <c r="N736" s="157" t="str">
        <f t="shared" si="23"/>
        <v/>
      </c>
      <c r="O736" s="163"/>
      <c r="P736" s="159" t="str">
        <f t="shared" si="24"/>
        <v/>
      </c>
      <c r="Q736" s="159" t="str">
        <f>IF(ISBLANK(C736),"",SUMIFS($P$22:$P6534,$C$22:$C6534,C736)-SUMIFS('LISTA DE INVENTARIO'!$N$22:$N6261,'LISTA DE INVENTARIO'!$C$22:$C6261,C736))</f>
        <v/>
      </c>
      <c r="R736" s="160"/>
      <c r="S736" s="162" t="str">
        <f ca="1"/>
        <v/>
      </c>
      <c r="T736" s="182"/>
      <c r="U736" s="180"/>
    </row>
    <row r="737" spans="2:21" ht="20.149999999999999" customHeight="1">
      <c r="B737" s="125">
        <v>716</v>
      </c>
      <c r="C737" s="253"/>
      <c r="D737" s="253"/>
      <c r="E737" s="253"/>
      <c r="F737" s="253"/>
      <c r="G737" s="253"/>
      <c r="H737" s="253"/>
      <c r="I737" s="253"/>
      <c r="J737" s="156"/>
      <c r="K737" s="126"/>
      <c r="L737" s="126"/>
      <c r="M737" s="157" t="str">
        <f>IF(ISBLANK(C737),"",IF('LISTA DE INVENTARIO'!$Q$22:$Q6260='LISTA DE INVENTARIO'!$O$9,SUMIFS('LISTA DE INVENTARIO'!$K$22:$K6260,'LISTA DE INVENTARIO'!$C$22:$C6260,C737,'LISTA DE INVENTARIO'!$Q$22:$Q6260,'LISTA DE INVENTARIO'!$O$9)-SUMIFS($L$22:$L6532,$C$22:$C6532,C737),SUMIFS('LISTA DE INVENTARIO'!$K$22:$K6260,'LISTA DE INVENTARIO'!$C$22:$C6260,C737,'LISTA DE INVENTARIO'!$Q$22:$Q6260,'LISTA DE INVENTARIO'!$O$9)-SUMIFS($L$22:$L6532,$C$22:$C6532,C737)))</f>
        <v/>
      </c>
      <c r="N737" s="157" t="str">
        <f t="shared" si="23"/>
        <v/>
      </c>
      <c r="O737" s="163"/>
      <c r="P737" s="159" t="str">
        <f t="shared" si="24"/>
        <v/>
      </c>
      <c r="Q737" s="159" t="str">
        <f>IF(ISBLANK(C737),"",SUMIFS($P$22:$P6535,$C$22:$C6535,C737)-SUMIFS('LISTA DE INVENTARIO'!$N$22:$N6262,'LISTA DE INVENTARIO'!$C$22:$C6262,C737))</f>
        <v/>
      </c>
      <c r="R737" s="160"/>
      <c r="S737" s="162" t="str">
        <f ca="1"/>
        <v/>
      </c>
      <c r="T737" s="182"/>
      <c r="U737" s="180"/>
    </row>
    <row r="738" spans="2:21" ht="20.149999999999999" customHeight="1">
      <c r="B738" s="125">
        <v>717</v>
      </c>
      <c r="C738" s="253"/>
      <c r="D738" s="253"/>
      <c r="E738" s="253"/>
      <c r="F738" s="253"/>
      <c r="G738" s="253"/>
      <c r="H738" s="253"/>
      <c r="I738" s="253"/>
      <c r="J738" s="156"/>
      <c r="K738" s="126"/>
      <c r="L738" s="126"/>
      <c r="M738" s="157" t="str">
        <f>IF(ISBLANK(C738),"",IF('LISTA DE INVENTARIO'!$Q$22:$Q6261='LISTA DE INVENTARIO'!$O$9,SUMIFS('LISTA DE INVENTARIO'!$K$22:$K6261,'LISTA DE INVENTARIO'!$C$22:$C6261,C738,'LISTA DE INVENTARIO'!$Q$22:$Q6261,'LISTA DE INVENTARIO'!$O$9)-SUMIFS($L$22:$L6533,$C$22:$C6533,C738),SUMIFS('LISTA DE INVENTARIO'!$K$22:$K6261,'LISTA DE INVENTARIO'!$C$22:$C6261,C738,'LISTA DE INVENTARIO'!$Q$22:$Q6261,'LISTA DE INVENTARIO'!$O$9)-SUMIFS($L$22:$L6533,$C$22:$C6533,C738)))</f>
        <v/>
      </c>
      <c r="N738" s="157" t="str">
        <f t="shared" si="23"/>
        <v/>
      </c>
      <c r="O738" s="163"/>
      <c r="P738" s="159" t="str">
        <f t="shared" si="24"/>
        <v/>
      </c>
      <c r="Q738" s="159" t="str">
        <f>IF(ISBLANK(C738),"",SUMIFS($P$22:$P6536,$C$22:$C6536,C738)-SUMIFS('LISTA DE INVENTARIO'!$N$22:$N6263,'LISTA DE INVENTARIO'!$C$22:$C6263,C738))</f>
        <v/>
      </c>
      <c r="R738" s="160"/>
      <c r="S738" s="162" t="str">
        <f ca="1"/>
        <v/>
      </c>
      <c r="T738" s="182"/>
      <c r="U738" s="180"/>
    </row>
    <row r="739" spans="2:21" ht="20.149999999999999" customHeight="1">
      <c r="B739" s="125">
        <v>718</v>
      </c>
      <c r="C739" s="253"/>
      <c r="D739" s="253"/>
      <c r="E739" s="253"/>
      <c r="F739" s="253"/>
      <c r="G739" s="253"/>
      <c r="H739" s="253"/>
      <c r="I739" s="253"/>
      <c r="J739" s="156"/>
      <c r="K739" s="126"/>
      <c r="L739" s="126"/>
      <c r="M739" s="157" t="str">
        <f>IF(ISBLANK(C739),"",IF('LISTA DE INVENTARIO'!$Q$22:$Q6262='LISTA DE INVENTARIO'!$O$9,SUMIFS('LISTA DE INVENTARIO'!$K$22:$K6262,'LISTA DE INVENTARIO'!$C$22:$C6262,C739,'LISTA DE INVENTARIO'!$Q$22:$Q6262,'LISTA DE INVENTARIO'!$O$9)-SUMIFS($L$22:$L6534,$C$22:$C6534,C739),SUMIFS('LISTA DE INVENTARIO'!$K$22:$K6262,'LISTA DE INVENTARIO'!$C$22:$C6262,C739,'LISTA DE INVENTARIO'!$Q$22:$Q6262,'LISTA DE INVENTARIO'!$O$9)-SUMIFS($L$22:$L6534,$C$22:$C6534,C739)))</f>
        <v/>
      </c>
      <c r="N739" s="157" t="str">
        <f t="shared" si="23"/>
        <v/>
      </c>
      <c r="O739" s="163"/>
      <c r="P739" s="159" t="str">
        <f t="shared" si="24"/>
        <v/>
      </c>
      <c r="Q739" s="159" t="str">
        <f>IF(ISBLANK(C739),"",SUMIFS($P$22:$P6537,$C$22:$C6537,C739)-SUMIFS('LISTA DE INVENTARIO'!$N$22:$N6264,'LISTA DE INVENTARIO'!$C$22:$C6264,C739))</f>
        <v/>
      </c>
      <c r="R739" s="160"/>
      <c r="S739" s="162" t="str">
        <f ca="1"/>
        <v/>
      </c>
      <c r="T739" s="182"/>
      <c r="U739" s="180"/>
    </row>
    <row r="740" spans="2:21" ht="20.149999999999999" customHeight="1">
      <c r="B740" s="125">
        <v>719</v>
      </c>
      <c r="C740" s="253"/>
      <c r="D740" s="253"/>
      <c r="E740" s="253"/>
      <c r="F740" s="253"/>
      <c r="G740" s="253"/>
      <c r="H740" s="253"/>
      <c r="I740" s="253"/>
      <c r="J740" s="156"/>
      <c r="K740" s="126"/>
      <c r="L740" s="126"/>
      <c r="M740" s="157" t="str">
        <f>IF(ISBLANK(C740),"",IF('LISTA DE INVENTARIO'!$Q$22:$Q6263='LISTA DE INVENTARIO'!$O$9,SUMIFS('LISTA DE INVENTARIO'!$K$22:$K6263,'LISTA DE INVENTARIO'!$C$22:$C6263,C740,'LISTA DE INVENTARIO'!$Q$22:$Q6263,'LISTA DE INVENTARIO'!$O$9)-SUMIFS($L$22:$L6535,$C$22:$C6535,C740),SUMIFS('LISTA DE INVENTARIO'!$K$22:$K6263,'LISTA DE INVENTARIO'!$C$22:$C6263,C740,'LISTA DE INVENTARIO'!$Q$22:$Q6263,'LISTA DE INVENTARIO'!$O$9)-SUMIFS($L$22:$L6535,$C$22:$C6535,C740)))</f>
        <v/>
      </c>
      <c r="N740" s="157" t="str">
        <f t="shared" si="23"/>
        <v/>
      </c>
      <c r="O740" s="163"/>
      <c r="P740" s="159" t="str">
        <f t="shared" si="24"/>
        <v/>
      </c>
      <c r="Q740" s="159" t="str">
        <f>IF(ISBLANK(C740),"",SUMIFS($P$22:$P6538,$C$22:$C6538,C740)-SUMIFS('LISTA DE INVENTARIO'!$N$22:$N6265,'LISTA DE INVENTARIO'!$C$22:$C6265,C740))</f>
        <v/>
      </c>
      <c r="R740" s="160"/>
      <c r="S740" s="162" t="str">
        <f ca="1"/>
        <v/>
      </c>
      <c r="T740" s="182"/>
      <c r="U740" s="180"/>
    </row>
    <row r="741" spans="2:21" ht="20.149999999999999" customHeight="1">
      <c r="B741" s="125">
        <v>720</v>
      </c>
      <c r="C741" s="253"/>
      <c r="D741" s="253"/>
      <c r="E741" s="253"/>
      <c r="F741" s="253"/>
      <c r="G741" s="253"/>
      <c r="H741" s="253"/>
      <c r="I741" s="253"/>
      <c r="J741" s="156"/>
      <c r="K741" s="126"/>
      <c r="L741" s="126"/>
      <c r="M741" s="157" t="str">
        <f>IF(ISBLANK(C741),"",IF('LISTA DE INVENTARIO'!$Q$22:$Q6264='LISTA DE INVENTARIO'!$O$9,SUMIFS('LISTA DE INVENTARIO'!$K$22:$K6264,'LISTA DE INVENTARIO'!$C$22:$C6264,C741,'LISTA DE INVENTARIO'!$Q$22:$Q6264,'LISTA DE INVENTARIO'!$O$9)-SUMIFS($L$22:$L6536,$C$22:$C6536,C741),SUMIFS('LISTA DE INVENTARIO'!$K$22:$K6264,'LISTA DE INVENTARIO'!$C$22:$C6264,C741,'LISTA DE INVENTARIO'!$Q$22:$Q6264,'LISTA DE INVENTARIO'!$O$9)-SUMIFS($L$22:$L6536,$C$22:$C6536,C741)))</f>
        <v/>
      </c>
      <c r="N741" s="157" t="str">
        <f t="shared" si="23"/>
        <v/>
      </c>
      <c r="O741" s="163"/>
      <c r="P741" s="159" t="str">
        <f t="shared" si="24"/>
        <v/>
      </c>
      <c r="Q741" s="159" t="str">
        <f>IF(ISBLANK(C741),"",SUMIFS($P$22:$P6539,$C$22:$C6539,C741)-SUMIFS('LISTA DE INVENTARIO'!$N$22:$N6266,'LISTA DE INVENTARIO'!$C$22:$C6266,C741))</f>
        <v/>
      </c>
      <c r="R741" s="160"/>
      <c r="S741" s="162" t="str">
        <f ca="1"/>
        <v/>
      </c>
      <c r="T741" s="182"/>
      <c r="U741" s="180"/>
    </row>
    <row r="742" spans="2:21" ht="20.149999999999999" customHeight="1">
      <c r="B742" s="125">
        <v>721</v>
      </c>
      <c r="C742" s="253"/>
      <c r="D742" s="253"/>
      <c r="E742" s="253"/>
      <c r="F742" s="253"/>
      <c r="G742" s="253"/>
      <c r="H742" s="253"/>
      <c r="I742" s="253"/>
      <c r="J742" s="156"/>
      <c r="K742" s="126"/>
      <c r="L742" s="126"/>
      <c r="M742" s="157" t="str">
        <f>IF(ISBLANK(C742),"",IF('LISTA DE INVENTARIO'!$Q$22:$Q6265='LISTA DE INVENTARIO'!$O$9,SUMIFS('LISTA DE INVENTARIO'!$K$22:$K6265,'LISTA DE INVENTARIO'!$C$22:$C6265,C742,'LISTA DE INVENTARIO'!$Q$22:$Q6265,'LISTA DE INVENTARIO'!$O$9)-SUMIFS($L$22:$L6537,$C$22:$C6537,C742),SUMIFS('LISTA DE INVENTARIO'!$K$22:$K6265,'LISTA DE INVENTARIO'!$C$22:$C6265,C742,'LISTA DE INVENTARIO'!$Q$22:$Q6265,'LISTA DE INVENTARIO'!$O$9)-SUMIFS($L$22:$L6537,$C$22:$C6537,C742)))</f>
        <v/>
      </c>
      <c r="N742" s="157" t="str">
        <f t="shared" si="23"/>
        <v/>
      </c>
      <c r="O742" s="163"/>
      <c r="P742" s="159" t="str">
        <f t="shared" si="24"/>
        <v/>
      </c>
      <c r="Q742" s="159" t="str">
        <f>IF(ISBLANK(C742),"",SUMIFS($P$22:$P6540,$C$22:$C6540,C742)-SUMIFS('LISTA DE INVENTARIO'!$N$22:$N6267,'LISTA DE INVENTARIO'!$C$22:$C6267,C742))</f>
        <v/>
      </c>
      <c r="R742" s="160"/>
      <c r="S742" s="162" t="str">
        <f ca="1"/>
        <v/>
      </c>
      <c r="T742" s="182"/>
      <c r="U742" s="180"/>
    </row>
    <row r="743" spans="2:21" ht="20.149999999999999" customHeight="1">
      <c r="B743" s="125">
        <v>722</v>
      </c>
      <c r="C743" s="253"/>
      <c r="D743" s="253"/>
      <c r="E743" s="253"/>
      <c r="F743" s="253"/>
      <c r="G743" s="253"/>
      <c r="H743" s="253"/>
      <c r="I743" s="253"/>
      <c r="J743" s="156"/>
      <c r="K743" s="126"/>
      <c r="L743" s="126"/>
      <c r="M743" s="157" t="str">
        <f>IF(ISBLANK(C743),"",IF('LISTA DE INVENTARIO'!$Q$22:$Q6266='LISTA DE INVENTARIO'!$O$9,SUMIFS('LISTA DE INVENTARIO'!$K$22:$K6266,'LISTA DE INVENTARIO'!$C$22:$C6266,C743,'LISTA DE INVENTARIO'!$Q$22:$Q6266,'LISTA DE INVENTARIO'!$O$9)-SUMIFS($L$22:$L6538,$C$22:$C6538,C743),SUMIFS('LISTA DE INVENTARIO'!$K$22:$K6266,'LISTA DE INVENTARIO'!$C$22:$C6266,C743,'LISTA DE INVENTARIO'!$Q$22:$Q6266,'LISTA DE INVENTARIO'!$O$9)-SUMIFS($L$22:$L6538,$C$22:$C6538,C743)))</f>
        <v/>
      </c>
      <c r="N743" s="157" t="str">
        <f t="shared" ref="N743:N806" si="25">IF(T743=TRUE,"ENVIADO",IF(ISBLANK(C743),"",IF((AND(M743&lt;=0)),$K$9,IF(AND(M743&gt;0,M743&lt;=10),$O$9,$M$9))))</f>
        <v/>
      </c>
      <c r="O743" s="163"/>
      <c r="P743" s="159" t="str">
        <f t="shared" ref="P743:P806" si="26">IF(ISBLANK(C743),"",L743*O743)</f>
        <v/>
      </c>
      <c r="Q743" s="159" t="str">
        <f>IF(ISBLANK(C743),"",SUMIFS($P$22:$P6541,$C$22:$C6541,C743)-SUMIFS('LISTA DE INVENTARIO'!$N$22:$N6268,'LISTA DE INVENTARIO'!$C$22:$C6268,C743))</f>
        <v/>
      </c>
      <c r="R743" s="160"/>
      <c r="S743" s="162" t="str">
        <f ca="1"/>
        <v/>
      </c>
      <c r="T743" s="182"/>
      <c r="U743" s="180"/>
    </row>
    <row r="744" spans="2:21" ht="20.149999999999999" customHeight="1">
      <c r="B744" s="125">
        <v>723</v>
      </c>
      <c r="C744" s="253"/>
      <c r="D744" s="253"/>
      <c r="E744" s="253"/>
      <c r="F744" s="253"/>
      <c r="G744" s="253"/>
      <c r="H744" s="253"/>
      <c r="I744" s="253"/>
      <c r="J744" s="156"/>
      <c r="K744" s="126"/>
      <c r="L744" s="126"/>
      <c r="M744" s="157" t="str">
        <f>IF(ISBLANK(C744),"",IF('LISTA DE INVENTARIO'!$Q$22:$Q6267='LISTA DE INVENTARIO'!$O$9,SUMIFS('LISTA DE INVENTARIO'!$K$22:$K6267,'LISTA DE INVENTARIO'!$C$22:$C6267,C744,'LISTA DE INVENTARIO'!$Q$22:$Q6267,'LISTA DE INVENTARIO'!$O$9)-SUMIFS($L$22:$L6539,$C$22:$C6539,C744),SUMIFS('LISTA DE INVENTARIO'!$K$22:$K6267,'LISTA DE INVENTARIO'!$C$22:$C6267,C744,'LISTA DE INVENTARIO'!$Q$22:$Q6267,'LISTA DE INVENTARIO'!$O$9)-SUMIFS($L$22:$L6539,$C$22:$C6539,C744)))</f>
        <v/>
      </c>
      <c r="N744" s="157" t="str">
        <f t="shared" si="25"/>
        <v/>
      </c>
      <c r="O744" s="163"/>
      <c r="P744" s="159" t="str">
        <f t="shared" si="26"/>
        <v/>
      </c>
      <c r="Q744" s="159" t="str">
        <f>IF(ISBLANK(C744),"",SUMIFS($P$22:$P6542,$C$22:$C6542,C744)-SUMIFS('LISTA DE INVENTARIO'!$N$22:$N6269,'LISTA DE INVENTARIO'!$C$22:$C6269,C744))</f>
        <v/>
      </c>
      <c r="R744" s="160"/>
      <c r="S744" s="162" t="str">
        <f ca="1"/>
        <v/>
      </c>
      <c r="T744" s="182"/>
      <c r="U744" s="180"/>
    </row>
    <row r="745" spans="2:21" ht="20.149999999999999" customHeight="1">
      <c r="B745" s="125">
        <v>724</v>
      </c>
      <c r="C745" s="253"/>
      <c r="D745" s="253"/>
      <c r="E745" s="253"/>
      <c r="F745" s="253"/>
      <c r="G745" s="253"/>
      <c r="H745" s="253"/>
      <c r="I745" s="253"/>
      <c r="J745" s="156"/>
      <c r="K745" s="126"/>
      <c r="L745" s="126"/>
      <c r="M745" s="157" t="str">
        <f>IF(ISBLANK(C745),"",IF('LISTA DE INVENTARIO'!$Q$22:$Q6268='LISTA DE INVENTARIO'!$O$9,SUMIFS('LISTA DE INVENTARIO'!$K$22:$K6268,'LISTA DE INVENTARIO'!$C$22:$C6268,C745,'LISTA DE INVENTARIO'!$Q$22:$Q6268,'LISTA DE INVENTARIO'!$O$9)-SUMIFS($L$22:$L6540,$C$22:$C6540,C745),SUMIFS('LISTA DE INVENTARIO'!$K$22:$K6268,'LISTA DE INVENTARIO'!$C$22:$C6268,C745,'LISTA DE INVENTARIO'!$Q$22:$Q6268,'LISTA DE INVENTARIO'!$O$9)-SUMIFS($L$22:$L6540,$C$22:$C6540,C745)))</f>
        <v/>
      </c>
      <c r="N745" s="157" t="str">
        <f t="shared" si="25"/>
        <v/>
      </c>
      <c r="O745" s="163"/>
      <c r="P745" s="159" t="str">
        <f t="shared" si="26"/>
        <v/>
      </c>
      <c r="Q745" s="159" t="str">
        <f>IF(ISBLANK(C745),"",SUMIFS($P$22:$P6543,$C$22:$C6543,C745)-SUMIFS('LISTA DE INVENTARIO'!$N$22:$N6270,'LISTA DE INVENTARIO'!$C$22:$C6270,C745))</f>
        <v/>
      </c>
      <c r="R745" s="160"/>
      <c r="S745" s="162" t="str">
        <f ca="1"/>
        <v/>
      </c>
      <c r="T745" s="182"/>
      <c r="U745" s="180"/>
    </row>
    <row r="746" spans="2:21" ht="20.149999999999999" customHeight="1">
      <c r="B746" s="125">
        <v>725</v>
      </c>
      <c r="C746" s="253"/>
      <c r="D746" s="253"/>
      <c r="E746" s="253"/>
      <c r="F746" s="253"/>
      <c r="G746" s="253"/>
      <c r="H746" s="253"/>
      <c r="I746" s="253"/>
      <c r="J746" s="156"/>
      <c r="K746" s="126"/>
      <c r="L746" s="126"/>
      <c r="M746" s="157" t="str">
        <f>IF(ISBLANK(C746),"",IF('LISTA DE INVENTARIO'!$Q$22:$Q6269='LISTA DE INVENTARIO'!$O$9,SUMIFS('LISTA DE INVENTARIO'!$K$22:$K6269,'LISTA DE INVENTARIO'!$C$22:$C6269,C746,'LISTA DE INVENTARIO'!$Q$22:$Q6269,'LISTA DE INVENTARIO'!$O$9)-SUMIFS($L$22:$L6541,$C$22:$C6541,C746),SUMIFS('LISTA DE INVENTARIO'!$K$22:$K6269,'LISTA DE INVENTARIO'!$C$22:$C6269,C746,'LISTA DE INVENTARIO'!$Q$22:$Q6269,'LISTA DE INVENTARIO'!$O$9)-SUMIFS($L$22:$L6541,$C$22:$C6541,C746)))</f>
        <v/>
      </c>
      <c r="N746" s="157" t="str">
        <f t="shared" si="25"/>
        <v/>
      </c>
      <c r="O746" s="163"/>
      <c r="P746" s="159" t="str">
        <f t="shared" si="26"/>
        <v/>
      </c>
      <c r="Q746" s="159" t="str">
        <f>IF(ISBLANK(C746),"",SUMIFS($P$22:$P6544,$C$22:$C6544,C746)-SUMIFS('LISTA DE INVENTARIO'!$N$22:$N6271,'LISTA DE INVENTARIO'!$C$22:$C6271,C746))</f>
        <v/>
      </c>
      <c r="R746" s="160"/>
      <c r="S746" s="162" t="str">
        <f ca="1"/>
        <v/>
      </c>
      <c r="T746" s="182"/>
      <c r="U746" s="180"/>
    </row>
    <row r="747" spans="2:21" ht="20.149999999999999" customHeight="1">
      <c r="B747" s="125">
        <v>726</v>
      </c>
      <c r="C747" s="253"/>
      <c r="D747" s="253"/>
      <c r="E747" s="253"/>
      <c r="F747" s="253"/>
      <c r="G747" s="253"/>
      <c r="H747" s="253"/>
      <c r="I747" s="253"/>
      <c r="J747" s="156"/>
      <c r="K747" s="126"/>
      <c r="L747" s="126"/>
      <c r="M747" s="157" t="str">
        <f>IF(ISBLANK(C747),"",IF('LISTA DE INVENTARIO'!$Q$22:$Q6270='LISTA DE INVENTARIO'!$O$9,SUMIFS('LISTA DE INVENTARIO'!$K$22:$K6270,'LISTA DE INVENTARIO'!$C$22:$C6270,C747,'LISTA DE INVENTARIO'!$Q$22:$Q6270,'LISTA DE INVENTARIO'!$O$9)-SUMIFS($L$22:$L6542,$C$22:$C6542,C747),SUMIFS('LISTA DE INVENTARIO'!$K$22:$K6270,'LISTA DE INVENTARIO'!$C$22:$C6270,C747,'LISTA DE INVENTARIO'!$Q$22:$Q6270,'LISTA DE INVENTARIO'!$O$9)-SUMIFS($L$22:$L6542,$C$22:$C6542,C747)))</f>
        <v/>
      </c>
      <c r="N747" s="157" t="str">
        <f t="shared" si="25"/>
        <v/>
      </c>
      <c r="O747" s="163"/>
      <c r="P747" s="159" t="str">
        <f t="shared" si="26"/>
        <v/>
      </c>
      <c r="Q747" s="159" t="str">
        <f>IF(ISBLANK(C747),"",SUMIFS($P$22:$P6545,$C$22:$C6545,C747)-SUMIFS('LISTA DE INVENTARIO'!$N$22:$N6272,'LISTA DE INVENTARIO'!$C$22:$C6272,C747))</f>
        <v/>
      </c>
      <c r="R747" s="160"/>
      <c r="S747" s="162" t="str">
        <f ca="1"/>
        <v/>
      </c>
      <c r="T747" s="182"/>
      <c r="U747" s="180"/>
    </row>
    <row r="748" spans="2:21" ht="20.149999999999999" customHeight="1">
      <c r="B748" s="125">
        <v>727</v>
      </c>
      <c r="C748" s="253"/>
      <c r="D748" s="253"/>
      <c r="E748" s="253"/>
      <c r="F748" s="253"/>
      <c r="G748" s="253"/>
      <c r="H748" s="253"/>
      <c r="I748" s="253"/>
      <c r="J748" s="156"/>
      <c r="K748" s="126"/>
      <c r="L748" s="126"/>
      <c r="M748" s="157" t="str">
        <f>IF(ISBLANK(C748),"",IF('LISTA DE INVENTARIO'!$Q$22:$Q6271='LISTA DE INVENTARIO'!$O$9,SUMIFS('LISTA DE INVENTARIO'!$K$22:$K6271,'LISTA DE INVENTARIO'!$C$22:$C6271,C748,'LISTA DE INVENTARIO'!$Q$22:$Q6271,'LISTA DE INVENTARIO'!$O$9)-SUMIFS($L$22:$L6543,$C$22:$C6543,C748),SUMIFS('LISTA DE INVENTARIO'!$K$22:$K6271,'LISTA DE INVENTARIO'!$C$22:$C6271,C748,'LISTA DE INVENTARIO'!$Q$22:$Q6271,'LISTA DE INVENTARIO'!$O$9)-SUMIFS($L$22:$L6543,$C$22:$C6543,C748)))</f>
        <v/>
      </c>
      <c r="N748" s="157" t="str">
        <f t="shared" si="25"/>
        <v/>
      </c>
      <c r="O748" s="163"/>
      <c r="P748" s="159" t="str">
        <f t="shared" si="26"/>
        <v/>
      </c>
      <c r="Q748" s="159" t="str">
        <f>IF(ISBLANK(C748),"",SUMIFS($P$22:$P6546,$C$22:$C6546,C748)-SUMIFS('LISTA DE INVENTARIO'!$N$22:$N6273,'LISTA DE INVENTARIO'!$C$22:$C6273,C748))</f>
        <v/>
      </c>
      <c r="R748" s="160"/>
      <c r="S748" s="162" t="str">
        <f ca="1"/>
        <v/>
      </c>
      <c r="T748" s="182"/>
      <c r="U748" s="180"/>
    </row>
    <row r="749" spans="2:21" ht="20.149999999999999" customHeight="1">
      <c r="B749" s="125">
        <v>728</v>
      </c>
      <c r="C749" s="253"/>
      <c r="D749" s="253"/>
      <c r="E749" s="253"/>
      <c r="F749" s="253"/>
      <c r="G749" s="253"/>
      <c r="H749" s="253"/>
      <c r="I749" s="253"/>
      <c r="J749" s="156"/>
      <c r="K749" s="126"/>
      <c r="L749" s="126"/>
      <c r="M749" s="157" t="str">
        <f>IF(ISBLANK(C749),"",IF('LISTA DE INVENTARIO'!$Q$22:$Q6272='LISTA DE INVENTARIO'!$O$9,SUMIFS('LISTA DE INVENTARIO'!$K$22:$K6272,'LISTA DE INVENTARIO'!$C$22:$C6272,C749,'LISTA DE INVENTARIO'!$Q$22:$Q6272,'LISTA DE INVENTARIO'!$O$9)-SUMIFS($L$22:$L6544,$C$22:$C6544,C749),SUMIFS('LISTA DE INVENTARIO'!$K$22:$K6272,'LISTA DE INVENTARIO'!$C$22:$C6272,C749,'LISTA DE INVENTARIO'!$Q$22:$Q6272,'LISTA DE INVENTARIO'!$O$9)-SUMIFS($L$22:$L6544,$C$22:$C6544,C749)))</f>
        <v/>
      </c>
      <c r="N749" s="157" t="str">
        <f t="shared" si="25"/>
        <v/>
      </c>
      <c r="O749" s="163"/>
      <c r="P749" s="159" t="str">
        <f t="shared" si="26"/>
        <v/>
      </c>
      <c r="Q749" s="159" t="str">
        <f>IF(ISBLANK(C749),"",SUMIFS($P$22:$P6547,$C$22:$C6547,C749)-SUMIFS('LISTA DE INVENTARIO'!$N$22:$N6274,'LISTA DE INVENTARIO'!$C$22:$C6274,C749))</f>
        <v/>
      </c>
      <c r="R749" s="160"/>
      <c r="S749" s="162" t="str">
        <f ca="1"/>
        <v/>
      </c>
      <c r="T749" s="182"/>
      <c r="U749" s="180"/>
    </row>
    <row r="750" spans="2:21" ht="20.149999999999999" customHeight="1">
      <c r="B750" s="125">
        <v>729</v>
      </c>
      <c r="C750" s="253"/>
      <c r="D750" s="253"/>
      <c r="E750" s="253"/>
      <c r="F750" s="253"/>
      <c r="G750" s="253"/>
      <c r="H750" s="253"/>
      <c r="I750" s="253"/>
      <c r="J750" s="156"/>
      <c r="K750" s="126"/>
      <c r="L750" s="126"/>
      <c r="M750" s="157" t="str">
        <f>IF(ISBLANK(C750),"",IF('LISTA DE INVENTARIO'!$Q$22:$Q6273='LISTA DE INVENTARIO'!$O$9,SUMIFS('LISTA DE INVENTARIO'!$K$22:$K6273,'LISTA DE INVENTARIO'!$C$22:$C6273,C750,'LISTA DE INVENTARIO'!$Q$22:$Q6273,'LISTA DE INVENTARIO'!$O$9)-SUMIFS($L$22:$L6545,$C$22:$C6545,C750),SUMIFS('LISTA DE INVENTARIO'!$K$22:$K6273,'LISTA DE INVENTARIO'!$C$22:$C6273,C750,'LISTA DE INVENTARIO'!$Q$22:$Q6273,'LISTA DE INVENTARIO'!$O$9)-SUMIFS($L$22:$L6545,$C$22:$C6545,C750)))</f>
        <v/>
      </c>
      <c r="N750" s="157" t="str">
        <f t="shared" si="25"/>
        <v/>
      </c>
      <c r="O750" s="163"/>
      <c r="P750" s="159" t="str">
        <f t="shared" si="26"/>
        <v/>
      </c>
      <c r="Q750" s="159" t="str">
        <f>IF(ISBLANK(C750),"",SUMIFS($P$22:$P6548,$C$22:$C6548,C750)-SUMIFS('LISTA DE INVENTARIO'!$N$22:$N6275,'LISTA DE INVENTARIO'!$C$22:$C6275,C750))</f>
        <v/>
      </c>
      <c r="R750" s="160"/>
      <c r="S750" s="162" t="str">
        <f ca="1"/>
        <v/>
      </c>
      <c r="T750" s="182"/>
      <c r="U750" s="180"/>
    </row>
    <row r="751" spans="2:21" ht="20.149999999999999" customHeight="1">
      <c r="B751" s="125">
        <v>730</v>
      </c>
      <c r="C751" s="253"/>
      <c r="D751" s="253"/>
      <c r="E751" s="253"/>
      <c r="F751" s="253"/>
      <c r="G751" s="253"/>
      <c r="H751" s="253"/>
      <c r="I751" s="253"/>
      <c r="J751" s="156"/>
      <c r="K751" s="126"/>
      <c r="L751" s="126"/>
      <c r="M751" s="157" t="str">
        <f>IF(ISBLANK(C751),"",IF('LISTA DE INVENTARIO'!$Q$22:$Q6274='LISTA DE INVENTARIO'!$O$9,SUMIFS('LISTA DE INVENTARIO'!$K$22:$K6274,'LISTA DE INVENTARIO'!$C$22:$C6274,C751,'LISTA DE INVENTARIO'!$Q$22:$Q6274,'LISTA DE INVENTARIO'!$O$9)-SUMIFS($L$22:$L6546,$C$22:$C6546,C751),SUMIFS('LISTA DE INVENTARIO'!$K$22:$K6274,'LISTA DE INVENTARIO'!$C$22:$C6274,C751,'LISTA DE INVENTARIO'!$Q$22:$Q6274,'LISTA DE INVENTARIO'!$O$9)-SUMIFS($L$22:$L6546,$C$22:$C6546,C751)))</f>
        <v/>
      </c>
      <c r="N751" s="157" t="str">
        <f t="shared" si="25"/>
        <v/>
      </c>
      <c r="O751" s="163"/>
      <c r="P751" s="159" t="str">
        <f t="shared" si="26"/>
        <v/>
      </c>
      <c r="Q751" s="159" t="str">
        <f>IF(ISBLANK(C751),"",SUMIFS($P$22:$P6549,$C$22:$C6549,C751)-SUMIFS('LISTA DE INVENTARIO'!$N$22:$N6276,'LISTA DE INVENTARIO'!$C$22:$C6276,C751))</f>
        <v/>
      </c>
      <c r="R751" s="160"/>
      <c r="S751" s="162" t="str">
        <f ca="1"/>
        <v/>
      </c>
      <c r="T751" s="182"/>
      <c r="U751" s="180"/>
    </row>
    <row r="752" spans="2:21" ht="20.149999999999999" customHeight="1">
      <c r="B752" s="125">
        <v>731</v>
      </c>
      <c r="C752" s="253"/>
      <c r="D752" s="253"/>
      <c r="E752" s="253"/>
      <c r="F752" s="253"/>
      <c r="G752" s="253"/>
      <c r="H752" s="253"/>
      <c r="I752" s="253"/>
      <c r="J752" s="156"/>
      <c r="K752" s="126"/>
      <c r="L752" s="126"/>
      <c r="M752" s="157" t="str">
        <f>IF(ISBLANK(C752),"",IF('LISTA DE INVENTARIO'!$Q$22:$Q6275='LISTA DE INVENTARIO'!$O$9,SUMIFS('LISTA DE INVENTARIO'!$K$22:$K6275,'LISTA DE INVENTARIO'!$C$22:$C6275,C752,'LISTA DE INVENTARIO'!$Q$22:$Q6275,'LISTA DE INVENTARIO'!$O$9)-SUMIFS($L$22:$L6547,$C$22:$C6547,C752),SUMIFS('LISTA DE INVENTARIO'!$K$22:$K6275,'LISTA DE INVENTARIO'!$C$22:$C6275,C752,'LISTA DE INVENTARIO'!$Q$22:$Q6275,'LISTA DE INVENTARIO'!$O$9)-SUMIFS($L$22:$L6547,$C$22:$C6547,C752)))</f>
        <v/>
      </c>
      <c r="N752" s="157" t="str">
        <f t="shared" si="25"/>
        <v/>
      </c>
      <c r="O752" s="163"/>
      <c r="P752" s="159" t="str">
        <f t="shared" si="26"/>
        <v/>
      </c>
      <c r="Q752" s="159" t="str">
        <f>IF(ISBLANK(C752),"",SUMIFS($P$22:$P6550,$C$22:$C6550,C752)-SUMIFS('LISTA DE INVENTARIO'!$N$22:$N6277,'LISTA DE INVENTARIO'!$C$22:$C6277,C752))</f>
        <v/>
      </c>
      <c r="R752" s="160"/>
      <c r="S752" s="162" t="str">
        <f ca="1"/>
        <v/>
      </c>
      <c r="T752" s="182"/>
      <c r="U752" s="180"/>
    </row>
    <row r="753" spans="2:21" ht="20.149999999999999" customHeight="1">
      <c r="B753" s="125">
        <v>732</v>
      </c>
      <c r="C753" s="253"/>
      <c r="D753" s="253"/>
      <c r="E753" s="253"/>
      <c r="F753" s="253"/>
      <c r="G753" s="253"/>
      <c r="H753" s="253"/>
      <c r="I753" s="253"/>
      <c r="J753" s="156"/>
      <c r="K753" s="126"/>
      <c r="L753" s="126"/>
      <c r="M753" s="157" t="str">
        <f>IF(ISBLANK(C753),"",IF('LISTA DE INVENTARIO'!$Q$22:$Q6276='LISTA DE INVENTARIO'!$O$9,SUMIFS('LISTA DE INVENTARIO'!$K$22:$K6276,'LISTA DE INVENTARIO'!$C$22:$C6276,C753,'LISTA DE INVENTARIO'!$Q$22:$Q6276,'LISTA DE INVENTARIO'!$O$9)-SUMIFS($L$22:$L6548,$C$22:$C6548,C753),SUMIFS('LISTA DE INVENTARIO'!$K$22:$K6276,'LISTA DE INVENTARIO'!$C$22:$C6276,C753,'LISTA DE INVENTARIO'!$Q$22:$Q6276,'LISTA DE INVENTARIO'!$O$9)-SUMIFS($L$22:$L6548,$C$22:$C6548,C753)))</f>
        <v/>
      </c>
      <c r="N753" s="157" t="str">
        <f t="shared" si="25"/>
        <v/>
      </c>
      <c r="O753" s="163"/>
      <c r="P753" s="159" t="str">
        <f t="shared" si="26"/>
        <v/>
      </c>
      <c r="Q753" s="159" t="str">
        <f>IF(ISBLANK(C753),"",SUMIFS($P$22:$P6551,$C$22:$C6551,C753)-SUMIFS('LISTA DE INVENTARIO'!$N$22:$N6278,'LISTA DE INVENTARIO'!$C$22:$C6278,C753))</f>
        <v/>
      </c>
      <c r="R753" s="160"/>
      <c r="S753" s="162" t="str">
        <f ca="1"/>
        <v/>
      </c>
      <c r="T753" s="182"/>
      <c r="U753" s="180"/>
    </row>
    <row r="754" spans="2:21" ht="20.149999999999999" customHeight="1">
      <c r="B754" s="125">
        <v>733</v>
      </c>
      <c r="C754" s="253"/>
      <c r="D754" s="253"/>
      <c r="E754" s="253"/>
      <c r="F754" s="253"/>
      <c r="G754" s="253"/>
      <c r="H754" s="253"/>
      <c r="I754" s="253"/>
      <c r="J754" s="156"/>
      <c r="K754" s="126"/>
      <c r="L754" s="126"/>
      <c r="M754" s="157" t="str">
        <f>IF(ISBLANK(C754),"",IF('LISTA DE INVENTARIO'!$Q$22:$Q6277='LISTA DE INVENTARIO'!$O$9,SUMIFS('LISTA DE INVENTARIO'!$K$22:$K6277,'LISTA DE INVENTARIO'!$C$22:$C6277,C754,'LISTA DE INVENTARIO'!$Q$22:$Q6277,'LISTA DE INVENTARIO'!$O$9)-SUMIFS($L$22:$L6549,$C$22:$C6549,C754),SUMIFS('LISTA DE INVENTARIO'!$K$22:$K6277,'LISTA DE INVENTARIO'!$C$22:$C6277,C754,'LISTA DE INVENTARIO'!$Q$22:$Q6277,'LISTA DE INVENTARIO'!$O$9)-SUMIFS($L$22:$L6549,$C$22:$C6549,C754)))</f>
        <v/>
      </c>
      <c r="N754" s="157" t="str">
        <f t="shared" si="25"/>
        <v/>
      </c>
      <c r="O754" s="163"/>
      <c r="P754" s="159" t="str">
        <f t="shared" si="26"/>
        <v/>
      </c>
      <c r="Q754" s="159" t="str">
        <f>IF(ISBLANK(C754),"",SUMIFS($P$22:$P6552,$C$22:$C6552,C754)-SUMIFS('LISTA DE INVENTARIO'!$N$22:$N6279,'LISTA DE INVENTARIO'!$C$22:$C6279,C754))</f>
        <v/>
      </c>
      <c r="R754" s="160"/>
      <c r="S754" s="162" t="str">
        <f ca="1"/>
        <v/>
      </c>
      <c r="T754" s="182"/>
      <c r="U754" s="180"/>
    </row>
    <row r="755" spans="2:21" ht="20.149999999999999" customHeight="1">
      <c r="B755" s="125">
        <v>734</v>
      </c>
      <c r="C755" s="253"/>
      <c r="D755" s="253"/>
      <c r="E755" s="253"/>
      <c r="F755" s="253"/>
      <c r="G755" s="253"/>
      <c r="H755" s="253"/>
      <c r="I755" s="253"/>
      <c r="J755" s="156"/>
      <c r="K755" s="126"/>
      <c r="L755" s="126"/>
      <c r="M755" s="157" t="str">
        <f>IF(ISBLANK(C755),"",IF('LISTA DE INVENTARIO'!$Q$22:$Q6278='LISTA DE INVENTARIO'!$O$9,SUMIFS('LISTA DE INVENTARIO'!$K$22:$K6278,'LISTA DE INVENTARIO'!$C$22:$C6278,C755,'LISTA DE INVENTARIO'!$Q$22:$Q6278,'LISTA DE INVENTARIO'!$O$9)-SUMIFS($L$22:$L6550,$C$22:$C6550,C755),SUMIFS('LISTA DE INVENTARIO'!$K$22:$K6278,'LISTA DE INVENTARIO'!$C$22:$C6278,C755,'LISTA DE INVENTARIO'!$Q$22:$Q6278,'LISTA DE INVENTARIO'!$O$9)-SUMIFS($L$22:$L6550,$C$22:$C6550,C755)))</f>
        <v/>
      </c>
      <c r="N755" s="157" t="str">
        <f t="shared" si="25"/>
        <v/>
      </c>
      <c r="O755" s="163"/>
      <c r="P755" s="159" t="str">
        <f t="shared" si="26"/>
        <v/>
      </c>
      <c r="Q755" s="159" t="str">
        <f>IF(ISBLANK(C755),"",SUMIFS($P$22:$P6553,$C$22:$C6553,C755)-SUMIFS('LISTA DE INVENTARIO'!$N$22:$N6280,'LISTA DE INVENTARIO'!$C$22:$C6280,C755))</f>
        <v/>
      </c>
      <c r="R755" s="160"/>
      <c r="S755" s="162" t="str">
        <f ca="1"/>
        <v/>
      </c>
      <c r="T755" s="182"/>
      <c r="U755" s="180"/>
    </row>
    <row r="756" spans="2:21" ht="20.149999999999999" customHeight="1">
      <c r="B756" s="125">
        <v>735</v>
      </c>
      <c r="C756" s="253"/>
      <c r="D756" s="253"/>
      <c r="E756" s="253"/>
      <c r="F756" s="253"/>
      <c r="G756" s="253"/>
      <c r="H756" s="253"/>
      <c r="I756" s="253"/>
      <c r="J756" s="156"/>
      <c r="K756" s="126"/>
      <c r="L756" s="126"/>
      <c r="M756" s="157" t="str">
        <f>IF(ISBLANK(C756),"",IF('LISTA DE INVENTARIO'!$Q$22:$Q6279='LISTA DE INVENTARIO'!$O$9,SUMIFS('LISTA DE INVENTARIO'!$K$22:$K6279,'LISTA DE INVENTARIO'!$C$22:$C6279,C756,'LISTA DE INVENTARIO'!$Q$22:$Q6279,'LISTA DE INVENTARIO'!$O$9)-SUMIFS($L$22:$L6551,$C$22:$C6551,C756),SUMIFS('LISTA DE INVENTARIO'!$K$22:$K6279,'LISTA DE INVENTARIO'!$C$22:$C6279,C756,'LISTA DE INVENTARIO'!$Q$22:$Q6279,'LISTA DE INVENTARIO'!$O$9)-SUMIFS($L$22:$L6551,$C$22:$C6551,C756)))</f>
        <v/>
      </c>
      <c r="N756" s="157" t="str">
        <f t="shared" si="25"/>
        <v/>
      </c>
      <c r="O756" s="163"/>
      <c r="P756" s="159" t="str">
        <f t="shared" si="26"/>
        <v/>
      </c>
      <c r="Q756" s="159" t="str">
        <f>IF(ISBLANK(C756),"",SUMIFS($P$22:$P6554,$C$22:$C6554,C756)-SUMIFS('LISTA DE INVENTARIO'!$N$22:$N6281,'LISTA DE INVENTARIO'!$C$22:$C6281,C756))</f>
        <v/>
      </c>
      <c r="R756" s="160"/>
      <c r="S756" s="162" t="str">
        <f ca="1"/>
        <v/>
      </c>
      <c r="T756" s="182"/>
      <c r="U756" s="180"/>
    </row>
    <row r="757" spans="2:21" ht="20.149999999999999" customHeight="1">
      <c r="B757" s="125">
        <v>736</v>
      </c>
      <c r="C757" s="253"/>
      <c r="D757" s="253"/>
      <c r="E757" s="253"/>
      <c r="F757" s="253"/>
      <c r="G757" s="253"/>
      <c r="H757" s="253"/>
      <c r="I757" s="253"/>
      <c r="J757" s="156"/>
      <c r="K757" s="126"/>
      <c r="L757" s="126"/>
      <c r="M757" s="157" t="str">
        <f>IF(ISBLANK(C757),"",IF('LISTA DE INVENTARIO'!$Q$22:$Q6280='LISTA DE INVENTARIO'!$O$9,SUMIFS('LISTA DE INVENTARIO'!$K$22:$K6280,'LISTA DE INVENTARIO'!$C$22:$C6280,C757,'LISTA DE INVENTARIO'!$Q$22:$Q6280,'LISTA DE INVENTARIO'!$O$9)-SUMIFS($L$22:$L6552,$C$22:$C6552,C757),SUMIFS('LISTA DE INVENTARIO'!$K$22:$K6280,'LISTA DE INVENTARIO'!$C$22:$C6280,C757,'LISTA DE INVENTARIO'!$Q$22:$Q6280,'LISTA DE INVENTARIO'!$O$9)-SUMIFS($L$22:$L6552,$C$22:$C6552,C757)))</f>
        <v/>
      </c>
      <c r="N757" s="157" t="str">
        <f t="shared" si="25"/>
        <v/>
      </c>
      <c r="O757" s="163"/>
      <c r="P757" s="159" t="str">
        <f t="shared" si="26"/>
        <v/>
      </c>
      <c r="Q757" s="159" t="str">
        <f>IF(ISBLANK(C757),"",SUMIFS($P$22:$P6555,$C$22:$C6555,C757)-SUMIFS('LISTA DE INVENTARIO'!$N$22:$N6282,'LISTA DE INVENTARIO'!$C$22:$C6282,C757))</f>
        <v/>
      </c>
      <c r="R757" s="160"/>
      <c r="S757" s="162" t="str">
        <f ca="1"/>
        <v/>
      </c>
      <c r="T757" s="182"/>
      <c r="U757" s="180"/>
    </row>
    <row r="758" spans="2:21" ht="20.149999999999999" customHeight="1">
      <c r="B758" s="125">
        <v>737</v>
      </c>
      <c r="C758" s="253"/>
      <c r="D758" s="253"/>
      <c r="E758" s="253"/>
      <c r="F758" s="253"/>
      <c r="G758" s="253"/>
      <c r="H758" s="253"/>
      <c r="I758" s="253"/>
      <c r="J758" s="156"/>
      <c r="K758" s="126"/>
      <c r="L758" s="126"/>
      <c r="M758" s="157" t="str">
        <f>IF(ISBLANK(C758),"",IF('LISTA DE INVENTARIO'!$Q$22:$Q6281='LISTA DE INVENTARIO'!$O$9,SUMIFS('LISTA DE INVENTARIO'!$K$22:$K6281,'LISTA DE INVENTARIO'!$C$22:$C6281,C758,'LISTA DE INVENTARIO'!$Q$22:$Q6281,'LISTA DE INVENTARIO'!$O$9)-SUMIFS($L$22:$L6553,$C$22:$C6553,C758),SUMIFS('LISTA DE INVENTARIO'!$K$22:$K6281,'LISTA DE INVENTARIO'!$C$22:$C6281,C758,'LISTA DE INVENTARIO'!$Q$22:$Q6281,'LISTA DE INVENTARIO'!$O$9)-SUMIFS($L$22:$L6553,$C$22:$C6553,C758)))</f>
        <v/>
      </c>
      <c r="N758" s="157" t="str">
        <f t="shared" si="25"/>
        <v/>
      </c>
      <c r="O758" s="163"/>
      <c r="P758" s="159" t="str">
        <f t="shared" si="26"/>
        <v/>
      </c>
      <c r="Q758" s="159" t="str">
        <f>IF(ISBLANK(C758),"",SUMIFS($P$22:$P6556,$C$22:$C6556,C758)-SUMIFS('LISTA DE INVENTARIO'!$N$22:$N6283,'LISTA DE INVENTARIO'!$C$22:$C6283,C758))</f>
        <v/>
      </c>
      <c r="R758" s="160"/>
      <c r="S758" s="162" t="str">
        <f ca="1"/>
        <v/>
      </c>
      <c r="T758" s="182"/>
      <c r="U758" s="180"/>
    </row>
    <row r="759" spans="2:21" ht="20.149999999999999" customHeight="1">
      <c r="B759" s="125">
        <v>738</v>
      </c>
      <c r="C759" s="253"/>
      <c r="D759" s="253"/>
      <c r="E759" s="253"/>
      <c r="F759" s="253"/>
      <c r="G759" s="253"/>
      <c r="H759" s="253"/>
      <c r="I759" s="253"/>
      <c r="J759" s="156"/>
      <c r="K759" s="126"/>
      <c r="L759" s="126"/>
      <c r="M759" s="157" t="str">
        <f>IF(ISBLANK(C759),"",IF('LISTA DE INVENTARIO'!$Q$22:$Q6282='LISTA DE INVENTARIO'!$O$9,SUMIFS('LISTA DE INVENTARIO'!$K$22:$K6282,'LISTA DE INVENTARIO'!$C$22:$C6282,C759,'LISTA DE INVENTARIO'!$Q$22:$Q6282,'LISTA DE INVENTARIO'!$O$9)-SUMIFS($L$22:$L6554,$C$22:$C6554,C759),SUMIFS('LISTA DE INVENTARIO'!$K$22:$K6282,'LISTA DE INVENTARIO'!$C$22:$C6282,C759,'LISTA DE INVENTARIO'!$Q$22:$Q6282,'LISTA DE INVENTARIO'!$O$9)-SUMIFS($L$22:$L6554,$C$22:$C6554,C759)))</f>
        <v/>
      </c>
      <c r="N759" s="157" t="str">
        <f t="shared" si="25"/>
        <v/>
      </c>
      <c r="O759" s="163"/>
      <c r="P759" s="159" t="str">
        <f t="shared" si="26"/>
        <v/>
      </c>
      <c r="Q759" s="159" t="str">
        <f>IF(ISBLANK(C759),"",SUMIFS($P$22:$P6557,$C$22:$C6557,C759)-SUMIFS('LISTA DE INVENTARIO'!$N$22:$N6284,'LISTA DE INVENTARIO'!$C$22:$C6284,C759))</f>
        <v/>
      </c>
      <c r="R759" s="160"/>
      <c r="S759" s="162" t="str">
        <f ca="1"/>
        <v/>
      </c>
      <c r="T759" s="182"/>
      <c r="U759" s="180"/>
    </row>
    <row r="760" spans="2:21" ht="20.149999999999999" customHeight="1">
      <c r="B760" s="125">
        <v>739</v>
      </c>
      <c r="C760" s="253"/>
      <c r="D760" s="253"/>
      <c r="E760" s="253"/>
      <c r="F760" s="253"/>
      <c r="G760" s="253"/>
      <c r="H760" s="253"/>
      <c r="I760" s="253"/>
      <c r="J760" s="156"/>
      <c r="K760" s="126"/>
      <c r="L760" s="126"/>
      <c r="M760" s="157" t="str">
        <f>IF(ISBLANK(C760),"",IF('LISTA DE INVENTARIO'!$Q$22:$Q6283='LISTA DE INVENTARIO'!$O$9,SUMIFS('LISTA DE INVENTARIO'!$K$22:$K6283,'LISTA DE INVENTARIO'!$C$22:$C6283,C760,'LISTA DE INVENTARIO'!$Q$22:$Q6283,'LISTA DE INVENTARIO'!$O$9)-SUMIFS($L$22:$L6555,$C$22:$C6555,C760),SUMIFS('LISTA DE INVENTARIO'!$K$22:$K6283,'LISTA DE INVENTARIO'!$C$22:$C6283,C760,'LISTA DE INVENTARIO'!$Q$22:$Q6283,'LISTA DE INVENTARIO'!$O$9)-SUMIFS($L$22:$L6555,$C$22:$C6555,C760)))</f>
        <v/>
      </c>
      <c r="N760" s="157" t="str">
        <f t="shared" si="25"/>
        <v/>
      </c>
      <c r="O760" s="163"/>
      <c r="P760" s="159" t="str">
        <f t="shared" si="26"/>
        <v/>
      </c>
      <c r="Q760" s="159" t="str">
        <f>IF(ISBLANK(C760),"",SUMIFS($P$22:$P6558,$C$22:$C6558,C760)-SUMIFS('LISTA DE INVENTARIO'!$N$22:$N6285,'LISTA DE INVENTARIO'!$C$22:$C6285,C760))</f>
        <v/>
      </c>
      <c r="R760" s="160"/>
      <c r="S760" s="162" t="str">
        <f ca="1"/>
        <v/>
      </c>
      <c r="T760" s="182"/>
      <c r="U760" s="180"/>
    </row>
    <row r="761" spans="2:21" ht="20.149999999999999" customHeight="1">
      <c r="B761" s="125">
        <v>740</v>
      </c>
      <c r="C761" s="253"/>
      <c r="D761" s="253"/>
      <c r="E761" s="253"/>
      <c r="F761" s="253"/>
      <c r="G761" s="253"/>
      <c r="H761" s="253"/>
      <c r="I761" s="253"/>
      <c r="J761" s="156"/>
      <c r="K761" s="126"/>
      <c r="L761" s="126"/>
      <c r="M761" s="157" t="str">
        <f>IF(ISBLANK(C761),"",IF('LISTA DE INVENTARIO'!$Q$22:$Q6284='LISTA DE INVENTARIO'!$O$9,SUMIFS('LISTA DE INVENTARIO'!$K$22:$K6284,'LISTA DE INVENTARIO'!$C$22:$C6284,C761,'LISTA DE INVENTARIO'!$Q$22:$Q6284,'LISTA DE INVENTARIO'!$O$9)-SUMIFS($L$22:$L6556,$C$22:$C6556,C761),SUMIFS('LISTA DE INVENTARIO'!$K$22:$K6284,'LISTA DE INVENTARIO'!$C$22:$C6284,C761,'LISTA DE INVENTARIO'!$Q$22:$Q6284,'LISTA DE INVENTARIO'!$O$9)-SUMIFS($L$22:$L6556,$C$22:$C6556,C761)))</f>
        <v/>
      </c>
      <c r="N761" s="157" t="str">
        <f t="shared" si="25"/>
        <v/>
      </c>
      <c r="O761" s="163"/>
      <c r="P761" s="159" t="str">
        <f t="shared" si="26"/>
        <v/>
      </c>
      <c r="Q761" s="159" t="str">
        <f>IF(ISBLANK(C761),"",SUMIFS($P$22:$P6559,$C$22:$C6559,C761)-SUMIFS('LISTA DE INVENTARIO'!$N$22:$N6286,'LISTA DE INVENTARIO'!$C$22:$C6286,C761))</f>
        <v/>
      </c>
      <c r="R761" s="160"/>
      <c r="S761" s="162" t="str">
        <f ca="1"/>
        <v/>
      </c>
      <c r="T761" s="182"/>
      <c r="U761" s="180"/>
    </row>
    <row r="762" spans="2:21" ht="20.149999999999999" customHeight="1">
      <c r="B762" s="125">
        <v>741</v>
      </c>
      <c r="C762" s="253"/>
      <c r="D762" s="253"/>
      <c r="E762" s="253"/>
      <c r="F762" s="253"/>
      <c r="G762" s="253"/>
      <c r="H762" s="253"/>
      <c r="I762" s="253"/>
      <c r="J762" s="156"/>
      <c r="K762" s="126"/>
      <c r="L762" s="126"/>
      <c r="M762" s="157" t="str">
        <f>IF(ISBLANK(C762),"",IF('LISTA DE INVENTARIO'!$Q$22:$Q6285='LISTA DE INVENTARIO'!$O$9,SUMIFS('LISTA DE INVENTARIO'!$K$22:$K6285,'LISTA DE INVENTARIO'!$C$22:$C6285,C762,'LISTA DE INVENTARIO'!$Q$22:$Q6285,'LISTA DE INVENTARIO'!$O$9)-SUMIFS($L$22:$L6557,$C$22:$C6557,C762),SUMIFS('LISTA DE INVENTARIO'!$K$22:$K6285,'LISTA DE INVENTARIO'!$C$22:$C6285,C762,'LISTA DE INVENTARIO'!$Q$22:$Q6285,'LISTA DE INVENTARIO'!$O$9)-SUMIFS($L$22:$L6557,$C$22:$C6557,C762)))</f>
        <v/>
      </c>
      <c r="N762" s="157" t="str">
        <f t="shared" si="25"/>
        <v/>
      </c>
      <c r="O762" s="163"/>
      <c r="P762" s="159" t="str">
        <f t="shared" si="26"/>
        <v/>
      </c>
      <c r="Q762" s="159" t="str">
        <f>IF(ISBLANK(C762),"",SUMIFS($P$22:$P6560,$C$22:$C6560,C762)-SUMIFS('LISTA DE INVENTARIO'!$N$22:$N6287,'LISTA DE INVENTARIO'!$C$22:$C6287,C762))</f>
        <v/>
      </c>
      <c r="R762" s="160"/>
      <c r="S762" s="162" t="str">
        <f ca="1"/>
        <v/>
      </c>
      <c r="T762" s="182"/>
      <c r="U762" s="180"/>
    </row>
    <row r="763" spans="2:21" ht="20.149999999999999" customHeight="1">
      <c r="B763" s="125">
        <v>742</v>
      </c>
      <c r="C763" s="253"/>
      <c r="D763" s="253"/>
      <c r="E763" s="253"/>
      <c r="F763" s="253"/>
      <c r="G763" s="253"/>
      <c r="H763" s="253"/>
      <c r="I763" s="253"/>
      <c r="J763" s="156"/>
      <c r="K763" s="126"/>
      <c r="L763" s="126"/>
      <c r="M763" s="157" t="str">
        <f>IF(ISBLANK(C763),"",IF('LISTA DE INVENTARIO'!$Q$22:$Q6286='LISTA DE INVENTARIO'!$O$9,SUMIFS('LISTA DE INVENTARIO'!$K$22:$K6286,'LISTA DE INVENTARIO'!$C$22:$C6286,C763,'LISTA DE INVENTARIO'!$Q$22:$Q6286,'LISTA DE INVENTARIO'!$O$9)-SUMIFS($L$22:$L6558,$C$22:$C6558,C763),SUMIFS('LISTA DE INVENTARIO'!$K$22:$K6286,'LISTA DE INVENTARIO'!$C$22:$C6286,C763,'LISTA DE INVENTARIO'!$Q$22:$Q6286,'LISTA DE INVENTARIO'!$O$9)-SUMIFS($L$22:$L6558,$C$22:$C6558,C763)))</f>
        <v/>
      </c>
      <c r="N763" s="157" t="str">
        <f t="shared" si="25"/>
        <v/>
      </c>
      <c r="O763" s="163"/>
      <c r="P763" s="159" t="str">
        <f t="shared" si="26"/>
        <v/>
      </c>
      <c r="Q763" s="159" t="str">
        <f>IF(ISBLANK(C763),"",SUMIFS($P$22:$P6561,$C$22:$C6561,C763)-SUMIFS('LISTA DE INVENTARIO'!$N$22:$N6288,'LISTA DE INVENTARIO'!$C$22:$C6288,C763))</f>
        <v/>
      </c>
      <c r="R763" s="160"/>
      <c r="S763" s="162" t="str">
        <f ca="1"/>
        <v/>
      </c>
      <c r="T763" s="182"/>
      <c r="U763" s="180"/>
    </row>
    <row r="764" spans="2:21" ht="20.149999999999999" customHeight="1">
      <c r="B764" s="125">
        <v>743</v>
      </c>
      <c r="C764" s="253"/>
      <c r="D764" s="253"/>
      <c r="E764" s="253"/>
      <c r="F764" s="253"/>
      <c r="G764" s="253"/>
      <c r="H764" s="253"/>
      <c r="I764" s="253"/>
      <c r="J764" s="156"/>
      <c r="K764" s="126"/>
      <c r="L764" s="126"/>
      <c r="M764" s="157" t="str">
        <f>IF(ISBLANK(C764),"",IF('LISTA DE INVENTARIO'!$Q$22:$Q6287='LISTA DE INVENTARIO'!$O$9,SUMIFS('LISTA DE INVENTARIO'!$K$22:$K6287,'LISTA DE INVENTARIO'!$C$22:$C6287,C764,'LISTA DE INVENTARIO'!$Q$22:$Q6287,'LISTA DE INVENTARIO'!$O$9)-SUMIFS($L$22:$L6559,$C$22:$C6559,C764),SUMIFS('LISTA DE INVENTARIO'!$K$22:$K6287,'LISTA DE INVENTARIO'!$C$22:$C6287,C764,'LISTA DE INVENTARIO'!$Q$22:$Q6287,'LISTA DE INVENTARIO'!$O$9)-SUMIFS($L$22:$L6559,$C$22:$C6559,C764)))</f>
        <v/>
      </c>
      <c r="N764" s="157" t="str">
        <f t="shared" si="25"/>
        <v/>
      </c>
      <c r="O764" s="163"/>
      <c r="P764" s="159" t="str">
        <f t="shared" si="26"/>
        <v/>
      </c>
      <c r="Q764" s="159" t="str">
        <f>IF(ISBLANK(C764),"",SUMIFS($P$22:$P6562,$C$22:$C6562,C764)-SUMIFS('LISTA DE INVENTARIO'!$N$22:$N6289,'LISTA DE INVENTARIO'!$C$22:$C6289,C764))</f>
        <v/>
      </c>
      <c r="R764" s="160"/>
      <c r="S764" s="162" t="str">
        <f ca="1"/>
        <v/>
      </c>
      <c r="T764" s="182"/>
      <c r="U764" s="180"/>
    </row>
    <row r="765" spans="2:21" ht="20.149999999999999" customHeight="1">
      <c r="B765" s="125">
        <v>744</v>
      </c>
      <c r="C765" s="253"/>
      <c r="D765" s="253"/>
      <c r="E765" s="253"/>
      <c r="F765" s="253"/>
      <c r="G765" s="253"/>
      <c r="H765" s="253"/>
      <c r="I765" s="253"/>
      <c r="J765" s="156"/>
      <c r="K765" s="126"/>
      <c r="L765" s="126"/>
      <c r="M765" s="157" t="str">
        <f>IF(ISBLANK(C765),"",IF('LISTA DE INVENTARIO'!$Q$22:$Q6288='LISTA DE INVENTARIO'!$O$9,SUMIFS('LISTA DE INVENTARIO'!$K$22:$K6288,'LISTA DE INVENTARIO'!$C$22:$C6288,C765,'LISTA DE INVENTARIO'!$Q$22:$Q6288,'LISTA DE INVENTARIO'!$O$9)-SUMIFS($L$22:$L6560,$C$22:$C6560,C765),SUMIFS('LISTA DE INVENTARIO'!$K$22:$K6288,'LISTA DE INVENTARIO'!$C$22:$C6288,C765,'LISTA DE INVENTARIO'!$Q$22:$Q6288,'LISTA DE INVENTARIO'!$O$9)-SUMIFS($L$22:$L6560,$C$22:$C6560,C765)))</f>
        <v/>
      </c>
      <c r="N765" s="157" t="str">
        <f t="shared" si="25"/>
        <v/>
      </c>
      <c r="O765" s="163"/>
      <c r="P765" s="159" t="str">
        <f t="shared" si="26"/>
        <v/>
      </c>
      <c r="Q765" s="159" t="str">
        <f>IF(ISBLANK(C765),"",SUMIFS($P$22:$P6563,$C$22:$C6563,C765)-SUMIFS('LISTA DE INVENTARIO'!$N$22:$N6290,'LISTA DE INVENTARIO'!$C$22:$C6290,C765))</f>
        <v/>
      </c>
      <c r="R765" s="160"/>
      <c r="S765" s="162" t="str">
        <f ca="1"/>
        <v/>
      </c>
      <c r="T765" s="182"/>
      <c r="U765" s="180"/>
    </row>
    <row r="766" spans="2:21" ht="20.149999999999999" customHeight="1">
      <c r="B766" s="125">
        <v>745</v>
      </c>
      <c r="C766" s="253"/>
      <c r="D766" s="253"/>
      <c r="E766" s="253"/>
      <c r="F766" s="253"/>
      <c r="G766" s="253"/>
      <c r="H766" s="253"/>
      <c r="I766" s="253"/>
      <c r="J766" s="156"/>
      <c r="K766" s="126"/>
      <c r="L766" s="126"/>
      <c r="M766" s="157" t="str">
        <f>IF(ISBLANK(C766),"",IF('LISTA DE INVENTARIO'!$Q$22:$Q6289='LISTA DE INVENTARIO'!$O$9,SUMIFS('LISTA DE INVENTARIO'!$K$22:$K6289,'LISTA DE INVENTARIO'!$C$22:$C6289,C766,'LISTA DE INVENTARIO'!$Q$22:$Q6289,'LISTA DE INVENTARIO'!$O$9)-SUMIFS($L$22:$L6561,$C$22:$C6561,C766),SUMIFS('LISTA DE INVENTARIO'!$K$22:$K6289,'LISTA DE INVENTARIO'!$C$22:$C6289,C766,'LISTA DE INVENTARIO'!$Q$22:$Q6289,'LISTA DE INVENTARIO'!$O$9)-SUMIFS($L$22:$L6561,$C$22:$C6561,C766)))</f>
        <v/>
      </c>
      <c r="N766" s="157" t="str">
        <f t="shared" si="25"/>
        <v/>
      </c>
      <c r="O766" s="163"/>
      <c r="P766" s="159" t="str">
        <f t="shared" si="26"/>
        <v/>
      </c>
      <c r="Q766" s="159" t="str">
        <f>IF(ISBLANK(C766),"",SUMIFS($P$22:$P6564,$C$22:$C6564,C766)-SUMIFS('LISTA DE INVENTARIO'!$N$22:$N6291,'LISTA DE INVENTARIO'!$C$22:$C6291,C766))</f>
        <v/>
      </c>
      <c r="R766" s="160"/>
      <c r="S766" s="162" t="str">
        <f ca="1"/>
        <v/>
      </c>
      <c r="T766" s="182"/>
      <c r="U766" s="180"/>
    </row>
    <row r="767" spans="2:21" ht="20.149999999999999" customHeight="1">
      <c r="B767" s="125">
        <v>746</v>
      </c>
      <c r="C767" s="253"/>
      <c r="D767" s="253"/>
      <c r="E767" s="253"/>
      <c r="F767" s="253"/>
      <c r="G767" s="253"/>
      <c r="H767" s="253"/>
      <c r="I767" s="253"/>
      <c r="J767" s="156"/>
      <c r="K767" s="126"/>
      <c r="L767" s="126"/>
      <c r="M767" s="157" t="str">
        <f>IF(ISBLANK(C767),"",IF('LISTA DE INVENTARIO'!$Q$22:$Q6290='LISTA DE INVENTARIO'!$O$9,SUMIFS('LISTA DE INVENTARIO'!$K$22:$K6290,'LISTA DE INVENTARIO'!$C$22:$C6290,C767,'LISTA DE INVENTARIO'!$Q$22:$Q6290,'LISTA DE INVENTARIO'!$O$9)-SUMIFS($L$22:$L6562,$C$22:$C6562,C767),SUMIFS('LISTA DE INVENTARIO'!$K$22:$K6290,'LISTA DE INVENTARIO'!$C$22:$C6290,C767,'LISTA DE INVENTARIO'!$Q$22:$Q6290,'LISTA DE INVENTARIO'!$O$9)-SUMIFS($L$22:$L6562,$C$22:$C6562,C767)))</f>
        <v/>
      </c>
      <c r="N767" s="157" t="str">
        <f t="shared" si="25"/>
        <v/>
      </c>
      <c r="O767" s="163"/>
      <c r="P767" s="159" t="str">
        <f t="shared" si="26"/>
        <v/>
      </c>
      <c r="Q767" s="159" t="str">
        <f>IF(ISBLANK(C767),"",SUMIFS($P$22:$P6565,$C$22:$C6565,C767)-SUMIFS('LISTA DE INVENTARIO'!$N$22:$N6292,'LISTA DE INVENTARIO'!$C$22:$C6292,C767))</f>
        <v/>
      </c>
      <c r="R767" s="160"/>
      <c r="S767" s="162" t="str">
        <f ca="1"/>
        <v/>
      </c>
      <c r="T767" s="182"/>
      <c r="U767" s="180"/>
    </row>
    <row r="768" spans="2:21" ht="20.149999999999999" customHeight="1">
      <c r="B768" s="125">
        <v>747</v>
      </c>
      <c r="C768" s="253"/>
      <c r="D768" s="253"/>
      <c r="E768" s="253"/>
      <c r="F768" s="253"/>
      <c r="G768" s="253"/>
      <c r="H768" s="253"/>
      <c r="I768" s="253"/>
      <c r="J768" s="156"/>
      <c r="K768" s="126"/>
      <c r="L768" s="126"/>
      <c r="M768" s="157" t="str">
        <f>IF(ISBLANK(C768),"",IF('LISTA DE INVENTARIO'!$Q$22:$Q6291='LISTA DE INVENTARIO'!$O$9,SUMIFS('LISTA DE INVENTARIO'!$K$22:$K6291,'LISTA DE INVENTARIO'!$C$22:$C6291,C768,'LISTA DE INVENTARIO'!$Q$22:$Q6291,'LISTA DE INVENTARIO'!$O$9)-SUMIFS($L$22:$L6563,$C$22:$C6563,C768),SUMIFS('LISTA DE INVENTARIO'!$K$22:$K6291,'LISTA DE INVENTARIO'!$C$22:$C6291,C768,'LISTA DE INVENTARIO'!$Q$22:$Q6291,'LISTA DE INVENTARIO'!$O$9)-SUMIFS($L$22:$L6563,$C$22:$C6563,C768)))</f>
        <v/>
      </c>
      <c r="N768" s="157" t="str">
        <f t="shared" si="25"/>
        <v/>
      </c>
      <c r="O768" s="163"/>
      <c r="P768" s="159" t="str">
        <f t="shared" si="26"/>
        <v/>
      </c>
      <c r="Q768" s="159" t="str">
        <f>IF(ISBLANK(C768),"",SUMIFS($P$22:$P6566,$C$22:$C6566,C768)-SUMIFS('LISTA DE INVENTARIO'!$N$22:$N6293,'LISTA DE INVENTARIO'!$C$22:$C6293,C768))</f>
        <v/>
      </c>
      <c r="R768" s="160"/>
      <c r="S768" s="162" t="str">
        <f ca="1"/>
        <v/>
      </c>
      <c r="T768" s="182"/>
      <c r="U768" s="180"/>
    </row>
    <row r="769" spans="2:21" ht="20.149999999999999" customHeight="1">
      <c r="B769" s="125">
        <v>748</v>
      </c>
      <c r="C769" s="253"/>
      <c r="D769" s="253"/>
      <c r="E769" s="253"/>
      <c r="F769" s="253"/>
      <c r="G769" s="253"/>
      <c r="H769" s="253"/>
      <c r="I769" s="253"/>
      <c r="J769" s="156"/>
      <c r="K769" s="126"/>
      <c r="L769" s="126"/>
      <c r="M769" s="157" t="str">
        <f>IF(ISBLANK(C769),"",IF('LISTA DE INVENTARIO'!$Q$22:$Q6292='LISTA DE INVENTARIO'!$O$9,SUMIFS('LISTA DE INVENTARIO'!$K$22:$K6292,'LISTA DE INVENTARIO'!$C$22:$C6292,C769,'LISTA DE INVENTARIO'!$Q$22:$Q6292,'LISTA DE INVENTARIO'!$O$9)-SUMIFS($L$22:$L6564,$C$22:$C6564,C769),SUMIFS('LISTA DE INVENTARIO'!$K$22:$K6292,'LISTA DE INVENTARIO'!$C$22:$C6292,C769,'LISTA DE INVENTARIO'!$Q$22:$Q6292,'LISTA DE INVENTARIO'!$O$9)-SUMIFS($L$22:$L6564,$C$22:$C6564,C769)))</f>
        <v/>
      </c>
      <c r="N769" s="157" t="str">
        <f t="shared" si="25"/>
        <v/>
      </c>
      <c r="O769" s="163"/>
      <c r="P769" s="159" t="str">
        <f t="shared" si="26"/>
        <v/>
      </c>
      <c r="Q769" s="159" t="str">
        <f>IF(ISBLANK(C769),"",SUMIFS($P$22:$P6567,$C$22:$C6567,C769)-SUMIFS('LISTA DE INVENTARIO'!$N$22:$N6294,'LISTA DE INVENTARIO'!$C$22:$C6294,C769))</f>
        <v/>
      </c>
      <c r="R769" s="160"/>
      <c r="S769" s="162" t="str">
        <f ca="1"/>
        <v/>
      </c>
      <c r="T769" s="182"/>
      <c r="U769" s="180"/>
    </row>
    <row r="770" spans="2:21" ht="20.149999999999999" customHeight="1">
      <c r="B770" s="125">
        <v>749</v>
      </c>
      <c r="C770" s="253"/>
      <c r="D770" s="253"/>
      <c r="E770" s="253"/>
      <c r="F770" s="253"/>
      <c r="G770" s="253"/>
      <c r="H770" s="253"/>
      <c r="I770" s="253"/>
      <c r="J770" s="156"/>
      <c r="K770" s="126"/>
      <c r="L770" s="126"/>
      <c r="M770" s="157" t="str">
        <f>IF(ISBLANK(C770),"",IF('LISTA DE INVENTARIO'!$Q$22:$Q6293='LISTA DE INVENTARIO'!$O$9,SUMIFS('LISTA DE INVENTARIO'!$K$22:$K6293,'LISTA DE INVENTARIO'!$C$22:$C6293,C770,'LISTA DE INVENTARIO'!$Q$22:$Q6293,'LISTA DE INVENTARIO'!$O$9)-SUMIFS($L$22:$L6565,$C$22:$C6565,C770),SUMIFS('LISTA DE INVENTARIO'!$K$22:$K6293,'LISTA DE INVENTARIO'!$C$22:$C6293,C770,'LISTA DE INVENTARIO'!$Q$22:$Q6293,'LISTA DE INVENTARIO'!$O$9)-SUMIFS($L$22:$L6565,$C$22:$C6565,C770)))</f>
        <v/>
      </c>
      <c r="N770" s="157" t="str">
        <f t="shared" si="25"/>
        <v/>
      </c>
      <c r="O770" s="163"/>
      <c r="P770" s="159" t="str">
        <f t="shared" si="26"/>
        <v/>
      </c>
      <c r="Q770" s="159" t="str">
        <f>IF(ISBLANK(C770),"",SUMIFS($P$22:$P6568,$C$22:$C6568,C770)-SUMIFS('LISTA DE INVENTARIO'!$N$22:$N6295,'LISTA DE INVENTARIO'!$C$22:$C6295,C770))</f>
        <v/>
      </c>
      <c r="R770" s="160"/>
      <c r="S770" s="162" t="str">
        <f ca="1"/>
        <v/>
      </c>
      <c r="T770" s="182"/>
      <c r="U770" s="180"/>
    </row>
    <row r="771" spans="2:21" ht="20.149999999999999" customHeight="1">
      <c r="B771" s="125">
        <v>750</v>
      </c>
      <c r="C771" s="253"/>
      <c r="D771" s="253"/>
      <c r="E771" s="253"/>
      <c r="F771" s="253"/>
      <c r="G771" s="253"/>
      <c r="H771" s="253"/>
      <c r="I771" s="253"/>
      <c r="J771" s="156"/>
      <c r="K771" s="126"/>
      <c r="L771" s="126"/>
      <c r="M771" s="157" t="str">
        <f>IF(ISBLANK(C771),"",IF('LISTA DE INVENTARIO'!$Q$22:$Q6294='LISTA DE INVENTARIO'!$O$9,SUMIFS('LISTA DE INVENTARIO'!$K$22:$K6294,'LISTA DE INVENTARIO'!$C$22:$C6294,C771,'LISTA DE INVENTARIO'!$Q$22:$Q6294,'LISTA DE INVENTARIO'!$O$9)-SUMIFS($L$22:$L6566,$C$22:$C6566,C771),SUMIFS('LISTA DE INVENTARIO'!$K$22:$K6294,'LISTA DE INVENTARIO'!$C$22:$C6294,C771,'LISTA DE INVENTARIO'!$Q$22:$Q6294,'LISTA DE INVENTARIO'!$O$9)-SUMIFS($L$22:$L6566,$C$22:$C6566,C771)))</f>
        <v/>
      </c>
      <c r="N771" s="157" t="str">
        <f t="shared" si="25"/>
        <v/>
      </c>
      <c r="O771" s="163"/>
      <c r="P771" s="159" t="str">
        <f t="shared" si="26"/>
        <v/>
      </c>
      <c r="Q771" s="159" t="str">
        <f>IF(ISBLANK(C771),"",SUMIFS($P$22:$P6569,$C$22:$C6569,C771)-SUMIFS('LISTA DE INVENTARIO'!$N$22:$N6296,'LISTA DE INVENTARIO'!$C$22:$C6296,C771))</f>
        <v/>
      </c>
      <c r="R771" s="160"/>
      <c r="S771" s="162" t="str">
        <f ca="1"/>
        <v/>
      </c>
      <c r="T771" s="182"/>
      <c r="U771" s="180"/>
    </row>
    <row r="772" spans="2:21" ht="20.149999999999999" customHeight="1">
      <c r="B772" s="125">
        <v>751</v>
      </c>
      <c r="C772" s="253"/>
      <c r="D772" s="253"/>
      <c r="E772" s="253"/>
      <c r="F772" s="253"/>
      <c r="G772" s="253"/>
      <c r="H772" s="253"/>
      <c r="I772" s="253"/>
      <c r="J772" s="156"/>
      <c r="K772" s="126"/>
      <c r="L772" s="126"/>
      <c r="M772" s="157" t="str">
        <f>IF(ISBLANK(C772),"",IF('LISTA DE INVENTARIO'!$Q$22:$Q6295='LISTA DE INVENTARIO'!$O$9,SUMIFS('LISTA DE INVENTARIO'!$K$22:$K6295,'LISTA DE INVENTARIO'!$C$22:$C6295,C772,'LISTA DE INVENTARIO'!$Q$22:$Q6295,'LISTA DE INVENTARIO'!$O$9)-SUMIFS($L$22:$L6567,$C$22:$C6567,C772),SUMIFS('LISTA DE INVENTARIO'!$K$22:$K6295,'LISTA DE INVENTARIO'!$C$22:$C6295,C772,'LISTA DE INVENTARIO'!$Q$22:$Q6295,'LISTA DE INVENTARIO'!$O$9)-SUMIFS($L$22:$L6567,$C$22:$C6567,C772)))</f>
        <v/>
      </c>
      <c r="N772" s="157" t="str">
        <f t="shared" si="25"/>
        <v/>
      </c>
      <c r="O772" s="163"/>
      <c r="P772" s="159" t="str">
        <f t="shared" si="26"/>
        <v/>
      </c>
      <c r="Q772" s="159" t="str">
        <f>IF(ISBLANK(C772),"",SUMIFS($P$22:$P6570,$C$22:$C6570,C772)-SUMIFS('LISTA DE INVENTARIO'!$N$22:$N6297,'LISTA DE INVENTARIO'!$C$22:$C6297,C772))</f>
        <v/>
      </c>
      <c r="R772" s="160"/>
      <c r="S772" s="162" t="str">
        <f ca="1"/>
        <v/>
      </c>
      <c r="T772" s="182"/>
      <c r="U772" s="180"/>
    </row>
    <row r="773" spans="2:21" ht="20.149999999999999" customHeight="1">
      <c r="B773" s="125">
        <v>752</v>
      </c>
      <c r="C773" s="253"/>
      <c r="D773" s="253"/>
      <c r="E773" s="253"/>
      <c r="F773" s="253"/>
      <c r="G773" s="253"/>
      <c r="H773" s="253"/>
      <c r="I773" s="253"/>
      <c r="J773" s="156"/>
      <c r="K773" s="126"/>
      <c r="L773" s="126"/>
      <c r="M773" s="157" t="str">
        <f>IF(ISBLANK(C773),"",IF('LISTA DE INVENTARIO'!$Q$22:$Q6296='LISTA DE INVENTARIO'!$O$9,SUMIFS('LISTA DE INVENTARIO'!$K$22:$K6296,'LISTA DE INVENTARIO'!$C$22:$C6296,C773,'LISTA DE INVENTARIO'!$Q$22:$Q6296,'LISTA DE INVENTARIO'!$O$9)-SUMIFS($L$22:$L6568,$C$22:$C6568,C773),SUMIFS('LISTA DE INVENTARIO'!$K$22:$K6296,'LISTA DE INVENTARIO'!$C$22:$C6296,C773,'LISTA DE INVENTARIO'!$Q$22:$Q6296,'LISTA DE INVENTARIO'!$O$9)-SUMIFS($L$22:$L6568,$C$22:$C6568,C773)))</f>
        <v/>
      </c>
      <c r="N773" s="157" t="str">
        <f t="shared" si="25"/>
        <v/>
      </c>
      <c r="O773" s="163"/>
      <c r="P773" s="159" t="str">
        <f t="shared" si="26"/>
        <v/>
      </c>
      <c r="Q773" s="159" t="str">
        <f>IF(ISBLANK(C773),"",SUMIFS($P$22:$P6571,$C$22:$C6571,C773)-SUMIFS('LISTA DE INVENTARIO'!$N$22:$N6298,'LISTA DE INVENTARIO'!$C$22:$C6298,C773))</f>
        <v/>
      </c>
      <c r="R773" s="160"/>
      <c r="S773" s="162" t="str">
        <f ca="1"/>
        <v/>
      </c>
      <c r="T773" s="182"/>
      <c r="U773" s="180"/>
    </row>
    <row r="774" spans="2:21" ht="20.149999999999999" customHeight="1">
      <c r="B774" s="125">
        <v>753</v>
      </c>
      <c r="C774" s="253"/>
      <c r="D774" s="253"/>
      <c r="E774" s="253"/>
      <c r="F774" s="253"/>
      <c r="G774" s="253"/>
      <c r="H774" s="253"/>
      <c r="I774" s="253"/>
      <c r="J774" s="156"/>
      <c r="K774" s="126"/>
      <c r="L774" s="126"/>
      <c r="M774" s="157" t="str">
        <f>IF(ISBLANK(C774),"",IF('LISTA DE INVENTARIO'!$Q$22:$Q6297='LISTA DE INVENTARIO'!$O$9,SUMIFS('LISTA DE INVENTARIO'!$K$22:$K6297,'LISTA DE INVENTARIO'!$C$22:$C6297,C774,'LISTA DE INVENTARIO'!$Q$22:$Q6297,'LISTA DE INVENTARIO'!$O$9)-SUMIFS($L$22:$L6569,$C$22:$C6569,C774),SUMIFS('LISTA DE INVENTARIO'!$K$22:$K6297,'LISTA DE INVENTARIO'!$C$22:$C6297,C774,'LISTA DE INVENTARIO'!$Q$22:$Q6297,'LISTA DE INVENTARIO'!$O$9)-SUMIFS($L$22:$L6569,$C$22:$C6569,C774)))</f>
        <v/>
      </c>
      <c r="N774" s="157" t="str">
        <f t="shared" si="25"/>
        <v/>
      </c>
      <c r="O774" s="163"/>
      <c r="P774" s="159" t="str">
        <f t="shared" si="26"/>
        <v/>
      </c>
      <c r="Q774" s="159" t="str">
        <f>IF(ISBLANK(C774),"",SUMIFS($P$22:$P6572,$C$22:$C6572,C774)-SUMIFS('LISTA DE INVENTARIO'!$N$22:$N6299,'LISTA DE INVENTARIO'!$C$22:$C6299,C774))</f>
        <v/>
      </c>
      <c r="R774" s="160"/>
      <c r="S774" s="162" t="str">
        <f ca="1"/>
        <v/>
      </c>
      <c r="T774" s="182"/>
      <c r="U774" s="180"/>
    </row>
    <row r="775" spans="2:21" ht="20.149999999999999" customHeight="1">
      <c r="B775" s="125">
        <v>754</v>
      </c>
      <c r="C775" s="253"/>
      <c r="D775" s="253"/>
      <c r="E775" s="253"/>
      <c r="F775" s="253"/>
      <c r="G775" s="253"/>
      <c r="H775" s="253"/>
      <c r="I775" s="253"/>
      <c r="J775" s="156"/>
      <c r="K775" s="126"/>
      <c r="L775" s="126"/>
      <c r="M775" s="157" t="str">
        <f>IF(ISBLANK(C775),"",IF('LISTA DE INVENTARIO'!$Q$22:$Q6298='LISTA DE INVENTARIO'!$O$9,SUMIFS('LISTA DE INVENTARIO'!$K$22:$K6298,'LISTA DE INVENTARIO'!$C$22:$C6298,C775,'LISTA DE INVENTARIO'!$Q$22:$Q6298,'LISTA DE INVENTARIO'!$O$9)-SUMIFS($L$22:$L6570,$C$22:$C6570,C775),SUMIFS('LISTA DE INVENTARIO'!$K$22:$K6298,'LISTA DE INVENTARIO'!$C$22:$C6298,C775,'LISTA DE INVENTARIO'!$Q$22:$Q6298,'LISTA DE INVENTARIO'!$O$9)-SUMIFS($L$22:$L6570,$C$22:$C6570,C775)))</f>
        <v/>
      </c>
      <c r="N775" s="157" t="str">
        <f t="shared" si="25"/>
        <v/>
      </c>
      <c r="O775" s="163"/>
      <c r="P775" s="159" t="str">
        <f t="shared" si="26"/>
        <v/>
      </c>
      <c r="Q775" s="159" t="str">
        <f>IF(ISBLANK(C775),"",SUMIFS($P$22:$P6573,$C$22:$C6573,C775)-SUMIFS('LISTA DE INVENTARIO'!$N$22:$N6300,'LISTA DE INVENTARIO'!$C$22:$C6300,C775))</f>
        <v/>
      </c>
      <c r="R775" s="160"/>
      <c r="S775" s="162" t="str">
        <f ca="1"/>
        <v/>
      </c>
      <c r="T775" s="182"/>
      <c r="U775" s="180"/>
    </row>
    <row r="776" spans="2:21" ht="20.149999999999999" customHeight="1">
      <c r="B776" s="125">
        <v>755</v>
      </c>
      <c r="C776" s="253"/>
      <c r="D776" s="253"/>
      <c r="E776" s="253"/>
      <c r="F776" s="253"/>
      <c r="G776" s="253"/>
      <c r="H776" s="253"/>
      <c r="I776" s="253"/>
      <c r="J776" s="156"/>
      <c r="K776" s="126"/>
      <c r="L776" s="126"/>
      <c r="M776" s="157" t="str">
        <f>IF(ISBLANK(C776),"",IF('LISTA DE INVENTARIO'!$Q$22:$Q6299='LISTA DE INVENTARIO'!$O$9,SUMIFS('LISTA DE INVENTARIO'!$K$22:$K6299,'LISTA DE INVENTARIO'!$C$22:$C6299,C776,'LISTA DE INVENTARIO'!$Q$22:$Q6299,'LISTA DE INVENTARIO'!$O$9)-SUMIFS($L$22:$L6571,$C$22:$C6571,C776),SUMIFS('LISTA DE INVENTARIO'!$K$22:$K6299,'LISTA DE INVENTARIO'!$C$22:$C6299,C776,'LISTA DE INVENTARIO'!$Q$22:$Q6299,'LISTA DE INVENTARIO'!$O$9)-SUMIFS($L$22:$L6571,$C$22:$C6571,C776)))</f>
        <v/>
      </c>
      <c r="N776" s="157" t="str">
        <f t="shared" si="25"/>
        <v/>
      </c>
      <c r="O776" s="163"/>
      <c r="P776" s="159" t="str">
        <f t="shared" si="26"/>
        <v/>
      </c>
      <c r="Q776" s="159" t="str">
        <f>IF(ISBLANK(C776),"",SUMIFS($P$22:$P6574,$C$22:$C6574,C776)-SUMIFS('LISTA DE INVENTARIO'!$N$22:$N6301,'LISTA DE INVENTARIO'!$C$22:$C6301,C776))</f>
        <v/>
      </c>
      <c r="R776" s="160"/>
      <c r="S776" s="162" t="str">
        <f ca="1"/>
        <v/>
      </c>
      <c r="T776" s="182"/>
      <c r="U776" s="180"/>
    </row>
    <row r="777" spans="2:21" ht="20.149999999999999" customHeight="1">
      <c r="B777" s="125">
        <v>756</v>
      </c>
      <c r="C777" s="253"/>
      <c r="D777" s="253"/>
      <c r="E777" s="253"/>
      <c r="F777" s="253"/>
      <c r="G777" s="253"/>
      <c r="H777" s="253"/>
      <c r="I777" s="253"/>
      <c r="J777" s="156"/>
      <c r="K777" s="126"/>
      <c r="L777" s="126"/>
      <c r="M777" s="157" t="str">
        <f>IF(ISBLANK(C777),"",IF('LISTA DE INVENTARIO'!$Q$22:$Q6300='LISTA DE INVENTARIO'!$O$9,SUMIFS('LISTA DE INVENTARIO'!$K$22:$K6300,'LISTA DE INVENTARIO'!$C$22:$C6300,C777,'LISTA DE INVENTARIO'!$Q$22:$Q6300,'LISTA DE INVENTARIO'!$O$9)-SUMIFS($L$22:$L6572,$C$22:$C6572,C777),SUMIFS('LISTA DE INVENTARIO'!$K$22:$K6300,'LISTA DE INVENTARIO'!$C$22:$C6300,C777,'LISTA DE INVENTARIO'!$Q$22:$Q6300,'LISTA DE INVENTARIO'!$O$9)-SUMIFS($L$22:$L6572,$C$22:$C6572,C777)))</f>
        <v/>
      </c>
      <c r="N777" s="157" t="str">
        <f t="shared" si="25"/>
        <v/>
      </c>
      <c r="O777" s="163"/>
      <c r="P777" s="159" t="str">
        <f t="shared" si="26"/>
        <v/>
      </c>
      <c r="Q777" s="159" t="str">
        <f>IF(ISBLANK(C777),"",SUMIFS($P$22:$P6575,$C$22:$C6575,C777)-SUMIFS('LISTA DE INVENTARIO'!$N$22:$N6302,'LISTA DE INVENTARIO'!$C$22:$C6302,C777))</f>
        <v/>
      </c>
      <c r="R777" s="160"/>
      <c r="S777" s="162" t="str">
        <f ca="1"/>
        <v/>
      </c>
      <c r="T777" s="182"/>
      <c r="U777" s="180"/>
    </row>
    <row r="778" spans="2:21" ht="20.149999999999999" customHeight="1">
      <c r="B778" s="125">
        <v>757</v>
      </c>
      <c r="C778" s="253"/>
      <c r="D778" s="253"/>
      <c r="E778" s="253"/>
      <c r="F778" s="253"/>
      <c r="G778" s="253"/>
      <c r="H778" s="253"/>
      <c r="I778" s="253"/>
      <c r="J778" s="156"/>
      <c r="K778" s="126"/>
      <c r="L778" s="126"/>
      <c r="M778" s="157" t="str">
        <f>IF(ISBLANK(C778),"",IF('LISTA DE INVENTARIO'!$Q$22:$Q6301='LISTA DE INVENTARIO'!$O$9,SUMIFS('LISTA DE INVENTARIO'!$K$22:$K6301,'LISTA DE INVENTARIO'!$C$22:$C6301,C778,'LISTA DE INVENTARIO'!$Q$22:$Q6301,'LISTA DE INVENTARIO'!$O$9)-SUMIFS($L$22:$L6573,$C$22:$C6573,C778),SUMIFS('LISTA DE INVENTARIO'!$K$22:$K6301,'LISTA DE INVENTARIO'!$C$22:$C6301,C778,'LISTA DE INVENTARIO'!$Q$22:$Q6301,'LISTA DE INVENTARIO'!$O$9)-SUMIFS($L$22:$L6573,$C$22:$C6573,C778)))</f>
        <v/>
      </c>
      <c r="N778" s="157" t="str">
        <f t="shared" si="25"/>
        <v/>
      </c>
      <c r="O778" s="163"/>
      <c r="P778" s="159" t="str">
        <f t="shared" si="26"/>
        <v/>
      </c>
      <c r="Q778" s="159" t="str">
        <f>IF(ISBLANK(C778),"",SUMIFS($P$22:$P6576,$C$22:$C6576,C778)-SUMIFS('LISTA DE INVENTARIO'!$N$22:$N6303,'LISTA DE INVENTARIO'!$C$22:$C6303,C778))</f>
        <v/>
      </c>
      <c r="R778" s="160"/>
      <c r="S778" s="162" t="str">
        <f ca="1"/>
        <v/>
      </c>
      <c r="T778" s="182"/>
      <c r="U778" s="180"/>
    </row>
    <row r="779" spans="2:21" ht="20.149999999999999" customHeight="1">
      <c r="B779" s="125">
        <v>758</v>
      </c>
      <c r="C779" s="253"/>
      <c r="D779" s="253"/>
      <c r="E779" s="253"/>
      <c r="F779" s="253"/>
      <c r="G779" s="253"/>
      <c r="H779" s="253"/>
      <c r="I779" s="253"/>
      <c r="J779" s="156"/>
      <c r="K779" s="126"/>
      <c r="L779" s="126"/>
      <c r="M779" s="157" t="str">
        <f>IF(ISBLANK(C779),"",IF('LISTA DE INVENTARIO'!$Q$22:$Q6302='LISTA DE INVENTARIO'!$O$9,SUMIFS('LISTA DE INVENTARIO'!$K$22:$K6302,'LISTA DE INVENTARIO'!$C$22:$C6302,C779,'LISTA DE INVENTARIO'!$Q$22:$Q6302,'LISTA DE INVENTARIO'!$O$9)-SUMIFS($L$22:$L6574,$C$22:$C6574,C779),SUMIFS('LISTA DE INVENTARIO'!$K$22:$K6302,'LISTA DE INVENTARIO'!$C$22:$C6302,C779,'LISTA DE INVENTARIO'!$Q$22:$Q6302,'LISTA DE INVENTARIO'!$O$9)-SUMIFS($L$22:$L6574,$C$22:$C6574,C779)))</f>
        <v/>
      </c>
      <c r="N779" s="157" t="str">
        <f t="shared" si="25"/>
        <v/>
      </c>
      <c r="O779" s="163"/>
      <c r="P779" s="159" t="str">
        <f t="shared" si="26"/>
        <v/>
      </c>
      <c r="Q779" s="159" t="str">
        <f>IF(ISBLANK(C779),"",SUMIFS($P$22:$P6577,$C$22:$C6577,C779)-SUMIFS('LISTA DE INVENTARIO'!$N$22:$N6304,'LISTA DE INVENTARIO'!$C$22:$C6304,C779))</f>
        <v/>
      </c>
      <c r="R779" s="160"/>
      <c r="S779" s="162" t="str">
        <f ca="1"/>
        <v/>
      </c>
      <c r="T779" s="182"/>
      <c r="U779" s="180"/>
    </row>
    <row r="780" spans="2:21" ht="20.149999999999999" customHeight="1">
      <c r="B780" s="125">
        <v>759</v>
      </c>
      <c r="C780" s="253"/>
      <c r="D780" s="253"/>
      <c r="E780" s="253"/>
      <c r="F780" s="253"/>
      <c r="G780" s="253"/>
      <c r="H780" s="253"/>
      <c r="I780" s="253"/>
      <c r="J780" s="156"/>
      <c r="K780" s="126"/>
      <c r="L780" s="126"/>
      <c r="M780" s="157" t="str">
        <f>IF(ISBLANK(C780),"",IF('LISTA DE INVENTARIO'!$Q$22:$Q6303='LISTA DE INVENTARIO'!$O$9,SUMIFS('LISTA DE INVENTARIO'!$K$22:$K6303,'LISTA DE INVENTARIO'!$C$22:$C6303,C780,'LISTA DE INVENTARIO'!$Q$22:$Q6303,'LISTA DE INVENTARIO'!$O$9)-SUMIFS($L$22:$L6575,$C$22:$C6575,C780),SUMIFS('LISTA DE INVENTARIO'!$K$22:$K6303,'LISTA DE INVENTARIO'!$C$22:$C6303,C780,'LISTA DE INVENTARIO'!$Q$22:$Q6303,'LISTA DE INVENTARIO'!$O$9)-SUMIFS($L$22:$L6575,$C$22:$C6575,C780)))</f>
        <v/>
      </c>
      <c r="N780" s="157" t="str">
        <f t="shared" si="25"/>
        <v/>
      </c>
      <c r="O780" s="163"/>
      <c r="P780" s="159" t="str">
        <f t="shared" si="26"/>
        <v/>
      </c>
      <c r="Q780" s="159" t="str">
        <f>IF(ISBLANK(C780),"",SUMIFS($P$22:$P6578,$C$22:$C6578,C780)-SUMIFS('LISTA DE INVENTARIO'!$N$22:$N6305,'LISTA DE INVENTARIO'!$C$22:$C6305,C780))</f>
        <v/>
      </c>
      <c r="R780" s="160"/>
      <c r="S780" s="162" t="str">
        <f ca="1"/>
        <v/>
      </c>
      <c r="T780" s="182"/>
      <c r="U780" s="180"/>
    </row>
    <row r="781" spans="2:21" ht="20.149999999999999" customHeight="1">
      <c r="B781" s="125">
        <v>760</v>
      </c>
      <c r="C781" s="253"/>
      <c r="D781" s="253"/>
      <c r="E781" s="253"/>
      <c r="F781" s="253"/>
      <c r="G781" s="253"/>
      <c r="H781" s="253"/>
      <c r="I781" s="253"/>
      <c r="J781" s="156"/>
      <c r="K781" s="126"/>
      <c r="L781" s="126"/>
      <c r="M781" s="157" t="str">
        <f>IF(ISBLANK(C781),"",IF('LISTA DE INVENTARIO'!$Q$22:$Q6304='LISTA DE INVENTARIO'!$O$9,SUMIFS('LISTA DE INVENTARIO'!$K$22:$K6304,'LISTA DE INVENTARIO'!$C$22:$C6304,C781,'LISTA DE INVENTARIO'!$Q$22:$Q6304,'LISTA DE INVENTARIO'!$O$9)-SUMIFS($L$22:$L6576,$C$22:$C6576,C781),SUMIFS('LISTA DE INVENTARIO'!$K$22:$K6304,'LISTA DE INVENTARIO'!$C$22:$C6304,C781,'LISTA DE INVENTARIO'!$Q$22:$Q6304,'LISTA DE INVENTARIO'!$O$9)-SUMIFS($L$22:$L6576,$C$22:$C6576,C781)))</f>
        <v/>
      </c>
      <c r="N781" s="157" t="str">
        <f t="shared" si="25"/>
        <v/>
      </c>
      <c r="O781" s="163"/>
      <c r="P781" s="159" t="str">
        <f t="shared" si="26"/>
        <v/>
      </c>
      <c r="Q781" s="159" t="str">
        <f>IF(ISBLANK(C781),"",SUMIFS($P$22:$P6579,$C$22:$C6579,C781)-SUMIFS('LISTA DE INVENTARIO'!$N$22:$N6306,'LISTA DE INVENTARIO'!$C$22:$C6306,C781))</f>
        <v/>
      </c>
      <c r="R781" s="160"/>
      <c r="S781" s="162" t="str">
        <f ca="1"/>
        <v/>
      </c>
      <c r="T781" s="182"/>
      <c r="U781" s="180"/>
    </row>
    <row r="782" spans="2:21" ht="20.149999999999999" customHeight="1">
      <c r="B782" s="125">
        <v>761</v>
      </c>
      <c r="C782" s="253"/>
      <c r="D782" s="253"/>
      <c r="E782" s="253"/>
      <c r="F782" s="253"/>
      <c r="G782" s="253"/>
      <c r="H782" s="253"/>
      <c r="I782" s="253"/>
      <c r="J782" s="156"/>
      <c r="K782" s="126"/>
      <c r="L782" s="126"/>
      <c r="M782" s="157" t="str">
        <f>IF(ISBLANK(C782),"",IF('LISTA DE INVENTARIO'!$Q$22:$Q6305='LISTA DE INVENTARIO'!$O$9,SUMIFS('LISTA DE INVENTARIO'!$K$22:$K6305,'LISTA DE INVENTARIO'!$C$22:$C6305,C782,'LISTA DE INVENTARIO'!$Q$22:$Q6305,'LISTA DE INVENTARIO'!$O$9)-SUMIFS($L$22:$L6577,$C$22:$C6577,C782),SUMIFS('LISTA DE INVENTARIO'!$K$22:$K6305,'LISTA DE INVENTARIO'!$C$22:$C6305,C782,'LISTA DE INVENTARIO'!$Q$22:$Q6305,'LISTA DE INVENTARIO'!$O$9)-SUMIFS($L$22:$L6577,$C$22:$C6577,C782)))</f>
        <v/>
      </c>
      <c r="N782" s="157" t="str">
        <f t="shared" si="25"/>
        <v/>
      </c>
      <c r="O782" s="163"/>
      <c r="P782" s="159" t="str">
        <f t="shared" si="26"/>
        <v/>
      </c>
      <c r="Q782" s="159" t="str">
        <f>IF(ISBLANK(C782),"",SUMIFS($P$22:$P6580,$C$22:$C6580,C782)-SUMIFS('LISTA DE INVENTARIO'!$N$22:$N6307,'LISTA DE INVENTARIO'!$C$22:$C6307,C782))</f>
        <v/>
      </c>
      <c r="R782" s="160"/>
      <c r="S782" s="162" t="str">
        <f ca="1"/>
        <v/>
      </c>
      <c r="T782" s="182"/>
      <c r="U782" s="180"/>
    </row>
    <row r="783" spans="2:21" ht="20.149999999999999" customHeight="1">
      <c r="B783" s="125">
        <v>762</v>
      </c>
      <c r="C783" s="253"/>
      <c r="D783" s="253"/>
      <c r="E783" s="253"/>
      <c r="F783" s="253"/>
      <c r="G783" s="253"/>
      <c r="H783" s="253"/>
      <c r="I783" s="253"/>
      <c r="J783" s="156"/>
      <c r="K783" s="126"/>
      <c r="L783" s="126"/>
      <c r="M783" s="157" t="str">
        <f>IF(ISBLANK(C783),"",IF('LISTA DE INVENTARIO'!$Q$22:$Q6306='LISTA DE INVENTARIO'!$O$9,SUMIFS('LISTA DE INVENTARIO'!$K$22:$K6306,'LISTA DE INVENTARIO'!$C$22:$C6306,C783,'LISTA DE INVENTARIO'!$Q$22:$Q6306,'LISTA DE INVENTARIO'!$O$9)-SUMIFS($L$22:$L6578,$C$22:$C6578,C783),SUMIFS('LISTA DE INVENTARIO'!$K$22:$K6306,'LISTA DE INVENTARIO'!$C$22:$C6306,C783,'LISTA DE INVENTARIO'!$Q$22:$Q6306,'LISTA DE INVENTARIO'!$O$9)-SUMIFS($L$22:$L6578,$C$22:$C6578,C783)))</f>
        <v/>
      </c>
      <c r="N783" s="157" t="str">
        <f t="shared" si="25"/>
        <v/>
      </c>
      <c r="O783" s="163"/>
      <c r="P783" s="159" t="str">
        <f t="shared" si="26"/>
        <v/>
      </c>
      <c r="Q783" s="159" t="str">
        <f>IF(ISBLANK(C783),"",SUMIFS($P$22:$P6581,$C$22:$C6581,C783)-SUMIFS('LISTA DE INVENTARIO'!$N$22:$N6308,'LISTA DE INVENTARIO'!$C$22:$C6308,C783))</f>
        <v/>
      </c>
      <c r="R783" s="160"/>
      <c r="S783" s="162" t="str">
        <f ca="1"/>
        <v/>
      </c>
      <c r="T783" s="182"/>
      <c r="U783" s="180"/>
    </row>
    <row r="784" spans="2:21" ht="20.149999999999999" customHeight="1">
      <c r="B784" s="125">
        <v>763</v>
      </c>
      <c r="C784" s="253"/>
      <c r="D784" s="253"/>
      <c r="E784" s="253"/>
      <c r="F784" s="253"/>
      <c r="G784" s="253"/>
      <c r="H784" s="253"/>
      <c r="I784" s="253"/>
      <c r="J784" s="156"/>
      <c r="K784" s="126"/>
      <c r="L784" s="126"/>
      <c r="M784" s="157" t="str">
        <f>IF(ISBLANK(C784),"",IF('LISTA DE INVENTARIO'!$Q$22:$Q6307='LISTA DE INVENTARIO'!$O$9,SUMIFS('LISTA DE INVENTARIO'!$K$22:$K6307,'LISTA DE INVENTARIO'!$C$22:$C6307,C784,'LISTA DE INVENTARIO'!$Q$22:$Q6307,'LISTA DE INVENTARIO'!$O$9)-SUMIFS($L$22:$L6579,$C$22:$C6579,C784),SUMIFS('LISTA DE INVENTARIO'!$K$22:$K6307,'LISTA DE INVENTARIO'!$C$22:$C6307,C784,'LISTA DE INVENTARIO'!$Q$22:$Q6307,'LISTA DE INVENTARIO'!$O$9)-SUMIFS($L$22:$L6579,$C$22:$C6579,C784)))</f>
        <v/>
      </c>
      <c r="N784" s="157" t="str">
        <f t="shared" si="25"/>
        <v/>
      </c>
      <c r="O784" s="163"/>
      <c r="P784" s="159" t="str">
        <f t="shared" si="26"/>
        <v/>
      </c>
      <c r="Q784" s="159" t="str">
        <f>IF(ISBLANK(C784),"",SUMIFS($P$22:$P6582,$C$22:$C6582,C784)-SUMIFS('LISTA DE INVENTARIO'!$N$22:$N6309,'LISTA DE INVENTARIO'!$C$22:$C6309,C784))</f>
        <v/>
      </c>
      <c r="R784" s="160"/>
      <c r="S784" s="162" t="str">
        <f ca="1"/>
        <v/>
      </c>
      <c r="T784" s="182"/>
      <c r="U784" s="180"/>
    </row>
    <row r="785" spans="2:21" ht="20.149999999999999" customHeight="1">
      <c r="B785" s="125">
        <v>764</v>
      </c>
      <c r="C785" s="253"/>
      <c r="D785" s="253"/>
      <c r="E785" s="253"/>
      <c r="F785" s="253"/>
      <c r="G785" s="253"/>
      <c r="H785" s="253"/>
      <c r="I785" s="253"/>
      <c r="J785" s="156"/>
      <c r="K785" s="126"/>
      <c r="L785" s="126"/>
      <c r="M785" s="157" t="str">
        <f>IF(ISBLANK(C785),"",IF('LISTA DE INVENTARIO'!$Q$22:$Q6308='LISTA DE INVENTARIO'!$O$9,SUMIFS('LISTA DE INVENTARIO'!$K$22:$K6308,'LISTA DE INVENTARIO'!$C$22:$C6308,C785,'LISTA DE INVENTARIO'!$Q$22:$Q6308,'LISTA DE INVENTARIO'!$O$9)-SUMIFS($L$22:$L6580,$C$22:$C6580,C785),SUMIFS('LISTA DE INVENTARIO'!$K$22:$K6308,'LISTA DE INVENTARIO'!$C$22:$C6308,C785,'LISTA DE INVENTARIO'!$Q$22:$Q6308,'LISTA DE INVENTARIO'!$O$9)-SUMIFS($L$22:$L6580,$C$22:$C6580,C785)))</f>
        <v/>
      </c>
      <c r="N785" s="157" t="str">
        <f t="shared" si="25"/>
        <v/>
      </c>
      <c r="O785" s="163"/>
      <c r="P785" s="159" t="str">
        <f t="shared" si="26"/>
        <v/>
      </c>
      <c r="Q785" s="159" t="str">
        <f>IF(ISBLANK(C785),"",SUMIFS($P$22:$P6583,$C$22:$C6583,C785)-SUMIFS('LISTA DE INVENTARIO'!$N$22:$N6310,'LISTA DE INVENTARIO'!$C$22:$C6310,C785))</f>
        <v/>
      </c>
      <c r="R785" s="160"/>
      <c r="S785" s="162" t="str">
        <f ca="1"/>
        <v/>
      </c>
      <c r="T785" s="182"/>
      <c r="U785" s="180"/>
    </row>
    <row r="786" spans="2:21" ht="20.149999999999999" customHeight="1">
      <c r="B786" s="125">
        <v>765</v>
      </c>
      <c r="C786" s="253"/>
      <c r="D786" s="253"/>
      <c r="E786" s="253"/>
      <c r="F786" s="253"/>
      <c r="G786" s="253"/>
      <c r="H786" s="253"/>
      <c r="I786" s="253"/>
      <c r="J786" s="156"/>
      <c r="K786" s="126"/>
      <c r="L786" s="126"/>
      <c r="M786" s="157" t="str">
        <f>IF(ISBLANK(C786),"",IF('LISTA DE INVENTARIO'!$Q$22:$Q6309='LISTA DE INVENTARIO'!$O$9,SUMIFS('LISTA DE INVENTARIO'!$K$22:$K6309,'LISTA DE INVENTARIO'!$C$22:$C6309,C786,'LISTA DE INVENTARIO'!$Q$22:$Q6309,'LISTA DE INVENTARIO'!$O$9)-SUMIFS($L$22:$L6581,$C$22:$C6581,C786),SUMIFS('LISTA DE INVENTARIO'!$K$22:$K6309,'LISTA DE INVENTARIO'!$C$22:$C6309,C786,'LISTA DE INVENTARIO'!$Q$22:$Q6309,'LISTA DE INVENTARIO'!$O$9)-SUMIFS($L$22:$L6581,$C$22:$C6581,C786)))</f>
        <v/>
      </c>
      <c r="N786" s="157" t="str">
        <f t="shared" si="25"/>
        <v/>
      </c>
      <c r="O786" s="163"/>
      <c r="P786" s="159" t="str">
        <f t="shared" si="26"/>
        <v/>
      </c>
      <c r="Q786" s="159" t="str">
        <f>IF(ISBLANK(C786),"",SUMIFS($P$22:$P6584,$C$22:$C6584,C786)-SUMIFS('LISTA DE INVENTARIO'!$N$22:$N6311,'LISTA DE INVENTARIO'!$C$22:$C6311,C786))</f>
        <v/>
      </c>
      <c r="R786" s="160"/>
      <c r="S786" s="162" t="str">
        <f ca="1"/>
        <v/>
      </c>
      <c r="T786" s="182"/>
      <c r="U786" s="180"/>
    </row>
    <row r="787" spans="2:21" ht="20.149999999999999" customHeight="1">
      <c r="B787" s="125">
        <v>766</v>
      </c>
      <c r="C787" s="253"/>
      <c r="D787" s="253"/>
      <c r="E787" s="253"/>
      <c r="F787" s="253"/>
      <c r="G787" s="253"/>
      <c r="H787" s="253"/>
      <c r="I787" s="253"/>
      <c r="J787" s="156"/>
      <c r="K787" s="126"/>
      <c r="L787" s="126"/>
      <c r="M787" s="157" t="str">
        <f>IF(ISBLANK(C787),"",IF('LISTA DE INVENTARIO'!$Q$22:$Q6310='LISTA DE INVENTARIO'!$O$9,SUMIFS('LISTA DE INVENTARIO'!$K$22:$K6310,'LISTA DE INVENTARIO'!$C$22:$C6310,C787,'LISTA DE INVENTARIO'!$Q$22:$Q6310,'LISTA DE INVENTARIO'!$O$9)-SUMIFS($L$22:$L6582,$C$22:$C6582,C787),SUMIFS('LISTA DE INVENTARIO'!$K$22:$K6310,'LISTA DE INVENTARIO'!$C$22:$C6310,C787,'LISTA DE INVENTARIO'!$Q$22:$Q6310,'LISTA DE INVENTARIO'!$O$9)-SUMIFS($L$22:$L6582,$C$22:$C6582,C787)))</f>
        <v/>
      </c>
      <c r="N787" s="157" t="str">
        <f t="shared" si="25"/>
        <v/>
      </c>
      <c r="O787" s="163"/>
      <c r="P787" s="159" t="str">
        <f t="shared" si="26"/>
        <v/>
      </c>
      <c r="Q787" s="159" t="str">
        <f>IF(ISBLANK(C787),"",SUMIFS($P$22:$P6585,$C$22:$C6585,C787)-SUMIFS('LISTA DE INVENTARIO'!$N$22:$N6312,'LISTA DE INVENTARIO'!$C$22:$C6312,C787))</f>
        <v/>
      </c>
      <c r="R787" s="160"/>
      <c r="S787" s="162" t="str">
        <f ca="1"/>
        <v/>
      </c>
      <c r="T787" s="182"/>
      <c r="U787" s="180"/>
    </row>
    <row r="788" spans="2:21" ht="20.149999999999999" customHeight="1">
      <c r="B788" s="125">
        <v>767</v>
      </c>
      <c r="C788" s="253"/>
      <c r="D788" s="253"/>
      <c r="E788" s="253"/>
      <c r="F788" s="253"/>
      <c r="G788" s="253"/>
      <c r="H788" s="253"/>
      <c r="I788" s="253"/>
      <c r="J788" s="156"/>
      <c r="K788" s="126"/>
      <c r="L788" s="126"/>
      <c r="M788" s="157" t="str">
        <f>IF(ISBLANK(C788),"",IF('LISTA DE INVENTARIO'!$Q$22:$Q6311='LISTA DE INVENTARIO'!$O$9,SUMIFS('LISTA DE INVENTARIO'!$K$22:$K6311,'LISTA DE INVENTARIO'!$C$22:$C6311,C788,'LISTA DE INVENTARIO'!$Q$22:$Q6311,'LISTA DE INVENTARIO'!$O$9)-SUMIFS($L$22:$L6583,$C$22:$C6583,C788),SUMIFS('LISTA DE INVENTARIO'!$K$22:$K6311,'LISTA DE INVENTARIO'!$C$22:$C6311,C788,'LISTA DE INVENTARIO'!$Q$22:$Q6311,'LISTA DE INVENTARIO'!$O$9)-SUMIFS($L$22:$L6583,$C$22:$C6583,C788)))</f>
        <v/>
      </c>
      <c r="N788" s="157" t="str">
        <f t="shared" si="25"/>
        <v/>
      </c>
      <c r="O788" s="163"/>
      <c r="P788" s="159" t="str">
        <f t="shared" si="26"/>
        <v/>
      </c>
      <c r="Q788" s="159" t="str">
        <f>IF(ISBLANK(C788),"",SUMIFS($P$22:$P6586,$C$22:$C6586,C788)-SUMIFS('LISTA DE INVENTARIO'!$N$22:$N6313,'LISTA DE INVENTARIO'!$C$22:$C6313,C788))</f>
        <v/>
      </c>
      <c r="R788" s="160"/>
      <c r="S788" s="162" t="str">
        <f ca="1"/>
        <v/>
      </c>
      <c r="T788" s="182"/>
      <c r="U788" s="180"/>
    </row>
    <row r="789" spans="2:21" ht="20.149999999999999" customHeight="1">
      <c r="B789" s="125">
        <v>768</v>
      </c>
      <c r="C789" s="253"/>
      <c r="D789" s="253"/>
      <c r="E789" s="253"/>
      <c r="F789" s="253"/>
      <c r="G789" s="253"/>
      <c r="H789" s="253"/>
      <c r="I789" s="253"/>
      <c r="J789" s="156"/>
      <c r="K789" s="126"/>
      <c r="L789" s="126"/>
      <c r="M789" s="157" t="str">
        <f>IF(ISBLANK(C789),"",IF('LISTA DE INVENTARIO'!$Q$22:$Q6312='LISTA DE INVENTARIO'!$O$9,SUMIFS('LISTA DE INVENTARIO'!$K$22:$K6312,'LISTA DE INVENTARIO'!$C$22:$C6312,C789,'LISTA DE INVENTARIO'!$Q$22:$Q6312,'LISTA DE INVENTARIO'!$O$9)-SUMIFS($L$22:$L6584,$C$22:$C6584,C789),SUMIFS('LISTA DE INVENTARIO'!$K$22:$K6312,'LISTA DE INVENTARIO'!$C$22:$C6312,C789,'LISTA DE INVENTARIO'!$Q$22:$Q6312,'LISTA DE INVENTARIO'!$O$9)-SUMIFS($L$22:$L6584,$C$22:$C6584,C789)))</f>
        <v/>
      </c>
      <c r="N789" s="157" t="str">
        <f t="shared" si="25"/>
        <v/>
      </c>
      <c r="O789" s="163"/>
      <c r="P789" s="159" t="str">
        <f t="shared" si="26"/>
        <v/>
      </c>
      <c r="Q789" s="159" t="str">
        <f>IF(ISBLANK(C789),"",SUMIFS($P$22:$P6587,$C$22:$C6587,C789)-SUMIFS('LISTA DE INVENTARIO'!$N$22:$N6314,'LISTA DE INVENTARIO'!$C$22:$C6314,C789))</f>
        <v/>
      </c>
      <c r="R789" s="160"/>
      <c r="S789" s="162" t="str">
        <f ca="1"/>
        <v/>
      </c>
      <c r="T789" s="182"/>
      <c r="U789" s="180"/>
    </row>
    <row r="790" spans="2:21" ht="20.149999999999999" customHeight="1">
      <c r="B790" s="125">
        <v>769</v>
      </c>
      <c r="C790" s="253"/>
      <c r="D790" s="253"/>
      <c r="E790" s="253"/>
      <c r="F790" s="253"/>
      <c r="G790" s="253"/>
      <c r="H790" s="253"/>
      <c r="I790" s="253"/>
      <c r="J790" s="156"/>
      <c r="K790" s="126"/>
      <c r="L790" s="126"/>
      <c r="M790" s="157" t="str">
        <f>IF(ISBLANK(C790),"",IF('LISTA DE INVENTARIO'!$Q$22:$Q6313='LISTA DE INVENTARIO'!$O$9,SUMIFS('LISTA DE INVENTARIO'!$K$22:$K6313,'LISTA DE INVENTARIO'!$C$22:$C6313,C790,'LISTA DE INVENTARIO'!$Q$22:$Q6313,'LISTA DE INVENTARIO'!$O$9)-SUMIFS($L$22:$L6585,$C$22:$C6585,C790),SUMIFS('LISTA DE INVENTARIO'!$K$22:$K6313,'LISTA DE INVENTARIO'!$C$22:$C6313,C790,'LISTA DE INVENTARIO'!$Q$22:$Q6313,'LISTA DE INVENTARIO'!$O$9)-SUMIFS($L$22:$L6585,$C$22:$C6585,C790)))</f>
        <v/>
      </c>
      <c r="N790" s="157" t="str">
        <f t="shared" si="25"/>
        <v/>
      </c>
      <c r="O790" s="163"/>
      <c r="P790" s="159" t="str">
        <f t="shared" si="26"/>
        <v/>
      </c>
      <c r="Q790" s="159" t="str">
        <f>IF(ISBLANK(C790),"",SUMIFS($P$22:$P6588,$C$22:$C6588,C790)-SUMIFS('LISTA DE INVENTARIO'!$N$22:$N6315,'LISTA DE INVENTARIO'!$C$22:$C6315,C790))</f>
        <v/>
      </c>
      <c r="R790" s="160"/>
      <c r="S790" s="162" t="str">
        <f ca="1"/>
        <v/>
      </c>
      <c r="T790" s="182"/>
      <c r="U790" s="180"/>
    </row>
    <row r="791" spans="2:21" ht="20.149999999999999" customHeight="1">
      <c r="B791" s="125">
        <v>770</v>
      </c>
      <c r="C791" s="253"/>
      <c r="D791" s="253"/>
      <c r="E791" s="253"/>
      <c r="F791" s="253"/>
      <c r="G791" s="253"/>
      <c r="H791" s="253"/>
      <c r="I791" s="253"/>
      <c r="J791" s="156"/>
      <c r="K791" s="126"/>
      <c r="L791" s="126"/>
      <c r="M791" s="157" t="str">
        <f>IF(ISBLANK(C791),"",IF('LISTA DE INVENTARIO'!$Q$22:$Q6314='LISTA DE INVENTARIO'!$O$9,SUMIFS('LISTA DE INVENTARIO'!$K$22:$K6314,'LISTA DE INVENTARIO'!$C$22:$C6314,C791,'LISTA DE INVENTARIO'!$Q$22:$Q6314,'LISTA DE INVENTARIO'!$O$9)-SUMIFS($L$22:$L6586,$C$22:$C6586,C791),SUMIFS('LISTA DE INVENTARIO'!$K$22:$K6314,'LISTA DE INVENTARIO'!$C$22:$C6314,C791,'LISTA DE INVENTARIO'!$Q$22:$Q6314,'LISTA DE INVENTARIO'!$O$9)-SUMIFS($L$22:$L6586,$C$22:$C6586,C791)))</f>
        <v/>
      </c>
      <c r="N791" s="157" t="str">
        <f t="shared" si="25"/>
        <v/>
      </c>
      <c r="O791" s="163"/>
      <c r="P791" s="159" t="str">
        <f t="shared" si="26"/>
        <v/>
      </c>
      <c r="Q791" s="159" t="str">
        <f>IF(ISBLANK(C791),"",SUMIFS($P$22:$P6589,$C$22:$C6589,C791)-SUMIFS('LISTA DE INVENTARIO'!$N$22:$N6316,'LISTA DE INVENTARIO'!$C$22:$C6316,C791))</f>
        <v/>
      </c>
      <c r="R791" s="160"/>
      <c r="S791" s="162" t="str">
        <f ca="1"/>
        <v/>
      </c>
      <c r="T791" s="182"/>
      <c r="U791" s="180"/>
    </row>
    <row r="792" spans="2:21" ht="20.149999999999999" customHeight="1">
      <c r="B792" s="125">
        <v>771</v>
      </c>
      <c r="C792" s="253"/>
      <c r="D792" s="253"/>
      <c r="E792" s="253"/>
      <c r="F792" s="253"/>
      <c r="G792" s="253"/>
      <c r="H792" s="253"/>
      <c r="I792" s="253"/>
      <c r="J792" s="156"/>
      <c r="K792" s="126"/>
      <c r="L792" s="126"/>
      <c r="M792" s="157" t="str">
        <f>IF(ISBLANK(C792),"",IF('LISTA DE INVENTARIO'!$Q$22:$Q6315='LISTA DE INVENTARIO'!$O$9,SUMIFS('LISTA DE INVENTARIO'!$K$22:$K6315,'LISTA DE INVENTARIO'!$C$22:$C6315,C792,'LISTA DE INVENTARIO'!$Q$22:$Q6315,'LISTA DE INVENTARIO'!$O$9)-SUMIFS($L$22:$L6587,$C$22:$C6587,C792),SUMIFS('LISTA DE INVENTARIO'!$K$22:$K6315,'LISTA DE INVENTARIO'!$C$22:$C6315,C792,'LISTA DE INVENTARIO'!$Q$22:$Q6315,'LISTA DE INVENTARIO'!$O$9)-SUMIFS($L$22:$L6587,$C$22:$C6587,C792)))</f>
        <v/>
      </c>
      <c r="N792" s="157" t="str">
        <f t="shared" si="25"/>
        <v/>
      </c>
      <c r="O792" s="163"/>
      <c r="P792" s="159" t="str">
        <f t="shared" si="26"/>
        <v/>
      </c>
      <c r="Q792" s="159" t="str">
        <f>IF(ISBLANK(C792),"",SUMIFS($P$22:$P6590,$C$22:$C6590,C792)-SUMIFS('LISTA DE INVENTARIO'!$N$22:$N6317,'LISTA DE INVENTARIO'!$C$22:$C6317,C792))</f>
        <v/>
      </c>
      <c r="R792" s="160"/>
      <c r="S792" s="162" t="str">
        <f ca="1"/>
        <v/>
      </c>
      <c r="T792" s="182"/>
      <c r="U792" s="180"/>
    </row>
    <row r="793" spans="2:21" ht="20.149999999999999" customHeight="1">
      <c r="B793" s="125">
        <v>772</v>
      </c>
      <c r="C793" s="253"/>
      <c r="D793" s="253"/>
      <c r="E793" s="253"/>
      <c r="F793" s="253"/>
      <c r="G793" s="253"/>
      <c r="H793" s="253"/>
      <c r="I793" s="253"/>
      <c r="J793" s="156"/>
      <c r="K793" s="126"/>
      <c r="L793" s="126"/>
      <c r="M793" s="157" t="str">
        <f>IF(ISBLANK(C793),"",IF('LISTA DE INVENTARIO'!$Q$22:$Q6316='LISTA DE INVENTARIO'!$O$9,SUMIFS('LISTA DE INVENTARIO'!$K$22:$K6316,'LISTA DE INVENTARIO'!$C$22:$C6316,C793,'LISTA DE INVENTARIO'!$Q$22:$Q6316,'LISTA DE INVENTARIO'!$O$9)-SUMIFS($L$22:$L6588,$C$22:$C6588,C793),SUMIFS('LISTA DE INVENTARIO'!$K$22:$K6316,'LISTA DE INVENTARIO'!$C$22:$C6316,C793,'LISTA DE INVENTARIO'!$Q$22:$Q6316,'LISTA DE INVENTARIO'!$O$9)-SUMIFS($L$22:$L6588,$C$22:$C6588,C793)))</f>
        <v/>
      </c>
      <c r="N793" s="157" t="str">
        <f t="shared" si="25"/>
        <v/>
      </c>
      <c r="O793" s="163"/>
      <c r="P793" s="159" t="str">
        <f t="shared" si="26"/>
        <v/>
      </c>
      <c r="Q793" s="159" t="str">
        <f>IF(ISBLANK(C793),"",SUMIFS($P$22:$P6591,$C$22:$C6591,C793)-SUMIFS('LISTA DE INVENTARIO'!$N$22:$N6318,'LISTA DE INVENTARIO'!$C$22:$C6318,C793))</f>
        <v/>
      </c>
      <c r="R793" s="160"/>
      <c r="S793" s="162" t="str">
        <f ca="1"/>
        <v/>
      </c>
      <c r="T793" s="182"/>
      <c r="U793" s="180"/>
    </row>
    <row r="794" spans="2:21" ht="20.149999999999999" customHeight="1">
      <c r="B794" s="125">
        <v>773</v>
      </c>
      <c r="C794" s="253"/>
      <c r="D794" s="253"/>
      <c r="E794" s="253"/>
      <c r="F794" s="253"/>
      <c r="G794" s="253"/>
      <c r="H794" s="253"/>
      <c r="I794" s="253"/>
      <c r="J794" s="156"/>
      <c r="K794" s="126"/>
      <c r="L794" s="126"/>
      <c r="M794" s="157" t="str">
        <f>IF(ISBLANK(C794),"",IF('LISTA DE INVENTARIO'!$Q$22:$Q6317='LISTA DE INVENTARIO'!$O$9,SUMIFS('LISTA DE INVENTARIO'!$K$22:$K6317,'LISTA DE INVENTARIO'!$C$22:$C6317,C794,'LISTA DE INVENTARIO'!$Q$22:$Q6317,'LISTA DE INVENTARIO'!$O$9)-SUMIFS($L$22:$L6589,$C$22:$C6589,C794),SUMIFS('LISTA DE INVENTARIO'!$K$22:$K6317,'LISTA DE INVENTARIO'!$C$22:$C6317,C794,'LISTA DE INVENTARIO'!$Q$22:$Q6317,'LISTA DE INVENTARIO'!$O$9)-SUMIFS($L$22:$L6589,$C$22:$C6589,C794)))</f>
        <v/>
      </c>
      <c r="N794" s="157" t="str">
        <f t="shared" si="25"/>
        <v/>
      </c>
      <c r="O794" s="163"/>
      <c r="P794" s="159" t="str">
        <f t="shared" si="26"/>
        <v/>
      </c>
      <c r="Q794" s="159" t="str">
        <f>IF(ISBLANK(C794),"",SUMIFS($P$22:$P6592,$C$22:$C6592,C794)-SUMIFS('LISTA DE INVENTARIO'!$N$22:$N6319,'LISTA DE INVENTARIO'!$C$22:$C6319,C794))</f>
        <v/>
      </c>
      <c r="R794" s="160"/>
      <c r="S794" s="162" t="str">
        <f ca="1"/>
        <v/>
      </c>
      <c r="T794" s="182"/>
      <c r="U794" s="180"/>
    </row>
    <row r="795" spans="2:21" ht="20.149999999999999" customHeight="1">
      <c r="B795" s="125">
        <v>774</v>
      </c>
      <c r="C795" s="253"/>
      <c r="D795" s="253"/>
      <c r="E795" s="253"/>
      <c r="F795" s="253"/>
      <c r="G795" s="253"/>
      <c r="H795" s="253"/>
      <c r="I795" s="253"/>
      <c r="J795" s="156"/>
      <c r="K795" s="126"/>
      <c r="L795" s="126"/>
      <c r="M795" s="157" t="str">
        <f>IF(ISBLANK(C795),"",IF('LISTA DE INVENTARIO'!$Q$22:$Q6318='LISTA DE INVENTARIO'!$O$9,SUMIFS('LISTA DE INVENTARIO'!$K$22:$K6318,'LISTA DE INVENTARIO'!$C$22:$C6318,C795,'LISTA DE INVENTARIO'!$Q$22:$Q6318,'LISTA DE INVENTARIO'!$O$9)-SUMIFS($L$22:$L6590,$C$22:$C6590,C795),SUMIFS('LISTA DE INVENTARIO'!$K$22:$K6318,'LISTA DE INVENTARIO'!$C$22:$C6318,C795,'LISTA DE INVENTARIO'!$Q$22:$Q6318,'LISTA DE INVENTARIO'!$O$9)-SUMIFS($L$22:$L6590,$C$22:$C6590,C795)))</f>
        <v/>
      </c>
      <c r="N795" s="157" t="str">
        <f t="shared" si="25"/>
        <v/>
      </c>
      <c r="O795" s="163"/>
      <c r="P795" s="159" t="str">
        <f t="shared" si="26"/>
        <v/>
      </c>
      <c r="Q795" s="159" t="str">
        <f>IF(ISBLANK(C795),"",SUMIFS($P$22:$P6593,$C$22:$C6593,C795)-SUMIFS('LISTA DE INVENTARIO'!$N$22:$N6320,'LISTA DE INVENTARIO'!$C$22:$C6320,C795))</f>
        <v/>
      </c>
      <c r="R795" s="160"/>
      <c r="S795" s="162" t="str">
        <f ca="1"/>
        <v/>
      </c>
      <c r="T795" s="182"/>
      <c r="U795" s="180"/>
    </row>
    <row r="796" spans="2:21" ht="20.149999999999999" customHeight="1">
      <c r="B796" s="125">
        <v>775</v>
      </c>
      <c r="C796" s="253"/>
      <c r="D796" s="253"/>
      <c r="E796" s="253"/>
      <c r="F796" s="253"/>
      <c r="G796" s="253"/>
      <c r="H796" s="253"/>
      <c r="I796" s="253"/>
      <c r="J796" s="156"/>
      <c r="K796" s="126"/>
      <c r="L796" s="126"/>
      <c r="M796" s="157" t="str">
        <f>IF(ISBLANK(C796),"",IF('LISTA DE INVENTARIO'!$Q$22:$Q6319='LISTA DE INVENTARIO'!$O$9,SUMIFS('LISTA DE INVENTARIO'!$K$22:$K6319,'LISTA DE INVENTARIO'!$C$22:$C6319,C796,'LISTA DE INVENTARIO'!$Q$22:$Q6319,'LISTA DE INVENTARIO'!$O$9)-SUMIFS($L$22:$L6591,$C$22:$C6591,C796),SUMIFS('LISTA DE INVENTARIO'!$K$22:$K6319,'LISTA DE INVENTARIO'!$C$22:$C6319,C796,'LISTA DE INVENTARIO'!$Q$22:$Q6319,'LISTA DE INVENTARIO'!$O$9)-SUMIFS($L$22:$L6591,$C$22:$C6591,C796)))</f>
        <v/>
      </c>
      <c r="N796" s="157" t="str">
        <f t="shared" si="25"/>
        <v/>
      </c>
      <c r="O796" s="163"/>
      <c r="P796" s="159" t="str">
        <f t="shared" si="26"/>
        <v/>
      </c>
      <c r="Q796" s="159" t="str">
        <f>IF(ISBLANK(C796),"",SUMIFS($P$22:$P6594,$C$22:$C6594,C796)-SUMIFS('LISTA DE INVENTARIO'!$N$22:$N6321,'LISTA DE INVENTARIO'!$C$22:$C6321,C796))</f>
        <v/>
      </c>
      <c r="R796" s="160"/>
      <c r="S796" s="162" t="str">
        <f ca="1"/>
        <v/>
      </c>
      <c r="T796" s="182"/>
      <c r="U796" s="180"/>
    </row>
    <row r="797" spans="2:21" ht="20.149999999999999" customHeight="1">
      <c r="B797" s="125">
        <v>776</v>
      </c>
      <c r="C797" s="253"/>
      <c r="D797" s="253"/>
      <c r="E797" s="253"/>
      <c r="F797" s="253"/>
      <c r="G797" s="253"/>
      <c r="H797" s="253"/>
      <c r="I797" s="253"/>
      <c r="J797" s="156"/>
      <c r="K797" s="126"/>
      <c r="L797" s="126"/>
      <c r="M797" s="157" t="str">
        <f>IF(ISBLANK(C797),"",IF('LISTA DE INVENTARIO'!$Q$22:$Q6320='LISTA DE INVENTARIO'!$O$9,SUMIFS('LISTA DE INVENTARIO'!$K$22:$K6320,'LISTA DE INVENTARIO'!$C$22:$C6320,C797,'LISTA DE INVENTARIO'!$Q$22:$Q6320,'LISTA DE INVENTARIO'!$O$9)-SUMIFS($L$22:$L6592,$C$22:$C6592,C797),SUMIFS('LISTA DE INVENTARIO'!$K$22:$K6320,'LISTA DE INVENTARIO'!$C$22:$C6320,C797,'LISTA DE INVENTARIO'!$Q$22:$Q6320,'LISTA DE INVENTARIO'!$O$9)-SUMIFS($L$22:$L6592,$C$22:$C6592,C797)))</f>
        <v/>
      </c>
      <c r="N797" s="157" t="str">
        <f t="shared" si="25"/>
        <v/>
      </c>
      <c r="O797" s="163"/>
      <c r="P797" s="159" t="str">
        <f t="shared" si="26"/>
        <v/>
      </c>
      <c r="Q797" s="159" t="str">
        <f>IF(ISBLANK(C797),"",SUMIFS($P$22:$P6595,$C$22:$C6595,C797)-SUMIFS('LISTA DE INVENTARIO'!$N$22:$N6322,'LISTA DE INVENTARIO'!$C$22:$C6322,C797))</f>
        <v/>
      </c>
      <c r="R797" s="160"/>
      <c r="S797" s="162" t="str">
        <f ca="1"/>
        <v/>
      </c>
      <c r="T797" s="182"/>
      <c r="U797" s="180"/>
    </row>
    <row r="798" spans="2:21" ht="20.149999999999999" customHeight="1">
      <c r="B798" s="125">
        <v>777</v>
      </c>
      <c r="C798" s="253"/>
      <c r="D798" s="253"/>
      <c r="E798" s="253"/>
      <c r="F798" s="253"/>
      <c r="G798" s="253"/>
      <c r="H798" s="253"/>
      <c r="I798" s="253"/>
      <c r="J798" s="156"/>
      <c r="K798" s="126"/>
      <c r="L798" s="126"/>
      <c r="M798" s="157" t="str">
        <f>IF(ISBLANK(C798),"",IF('LISTA DE INVENTARIO'!$Q$22:$Q6321='LISTA DE INVENTARIO'!$O$9,SUMIFS('LISTA DE INVENTARIO'!$K$22:$K6321,'LISTA DE INVENTARIO'!$C$22:$C6321,C798,'LISTA DE INVENTARIO'!$Q$22:$Q6321,'LISTA DE INVENTARIO'!$O$9)-SUMIFS($L$22:$L6593,$C$22:$C6593,C798),SUMIFS('LISTA DE INVENTARIO'!$K$22:$K6321,'LISTA DE INVENTARIO'!$C$22:$C6321,C798,'LISTA DE INVENTARIO'!$Q$22:$Q6321,'LISTA DE INVENTARIO'!$O$9)-SUMIFS($L$22:$L6593,$C$22:$C6593,C798)))</f>
        <v/>
      </c>
      <c r="N798" s="157" t="str">
        <f t="shared" si="25"/>
        <v/>
      </c>
      <c r="O798" s="163"/>
      <c r="P798" s="159" t="str">
        <f t="shared" si="26"/>
        <v/>
      </c>
      <c r="Q798" s="159" t="str">
        <f>IF(ISBLANK(C798),"",SUMIFS($P$22:$P6596,$C$22:$C6596,C798)-SUMIFS('LISTA DE INVENTARIO'!$N$22:$N6323,'LISTA DE INVENTARIO'!$C$22:$C6323,C798))</f>
        <v/>
      </c>
      <c r="R798" s="160"/>
      <c r="S798" s="162" t="str">
        <f ca="1"/>
        <v/>
      </c>
      <c r="T798" s="182"/>
      <c r="U798" s="180"/>
    </row>
    <row r="799" spans="2:21" ht="20.149999999999999" customHeight="1">
      <c r="B799" s="125">
        <v>778</v>
      </c>
      <c r="C799" s="253"/>
      <c r="D799" s="253"/>
      <c r="E799" s="253"/>
      <c r="F799" s="253"/>
      <c r="G799" s="253"/>
      <c r="H799" s="253"/>
      <c r="I799" s="253"/>
      <c r="J799" s="156"/>
      <c r="K799" s="126"/>
      <c r="L799" s="126"/>
      <c r="M799" s="157" t="str">
        <f>IF(ISBLANK(C799),"",IF('LISTA DE INVENTARIO'!$Q$22:$Q6322='LISTA DE INVENTARIO'!$O$9,SUMIFS('LISTA DE INVENTARIO'!$K$22:$K6322,'LISTA DE INVENTARIO'!$C$22:$C6322,C799,'LISTA DE INVENTARIO'!$Q$22:$Q6322,'LISTA DE INVENTARIO'!$O$9)-SUMIFS($L$22:$L6594,$C$22:$C6594,C799),SUMIFS('LISTA DE INVENTARIO'!$K$22:$K6322,'LISTA DE INVENTARIO'!$C$22:$C6322,C799,'LISTA DE INVENTARIO'!$Q$22:$Q6322,'LISTA DE INVENTARIO'!$O$9)-SUMIFS($L$22:$L6594,$C$22:$C6594,C799)))</f>
        <v/>
      </c>
      <c r="N799" s="157" t="str">
        <f t="shared" si="25"/>
        <v/>
      </c>
      <c r="O799" s="163"/>
      <c r="P799" s="159" t="str">
        <f t="shared" si="26"/>
        <v/>
      </c>
      <c r="Q799" s="159" t="str">
        <f>IF(ISBLANK(C799),"",SUMIFS($P$22:$P6597,$C$22:$C6597,C799)-SUMIFS('LISTA DE INVENTARIO'!$N$22:$N6324,'LISTA DE INVENTARIO'!$C$22:$C6324,C799))</f>
        <v/>
      </c>
      <c r="R799" s="160"/>
      <c r="S799" s="162" t="str">
        <f ca="1"/>
        <v/>
      </c>
      <c r="T799" s="182"/>
      <c r="U799" s="180"/>
    </row>
    <row r="800" spans="2:21" ht="20.149999999999999" customHeight="1">
      <c r="B800" s="125">
        <v>779</v>
      </c>
      <c r="C800" s="253"/>
      <c r="D800" s="253"/>
      <c r="E800" s="253"/>
      <c r="F800" s="253"/>
      <c r="G800" s="253"/>
      <c r="H800" s="253"/>
      <c r="I800" s="253"/>
      <c r="J800" s="156"/>
      <c r="K800" s="126"/>
      <c r="L800" s="126"/>
      <c r="M800" s="157" t="str">
        <f>IF(ISBLANK(C800),"",IF('LISTA DE INVENTARIO'!$Q$22:$Q6323='LISTA DE INVENTARIO'!$O$9,SUMIFS('LISTA DE INVENTARIO'!$K$22:$K6323,'LISTA DE INVENTARIO'!$C$22:$C6323,C800,'LISTA DE INVENTARIO'!$Q$22:$Q6323,'LISTA DE INVENTARIO'!$O$9)-SUMIFS($L$22:$L6595,$C$22:$C6595,C800),SUMIFS('LISTA DE INVENTARIO'!$K$22:$K6323,'LISTA DE INVENTARIO'!$C$22:$C6323,C800,'LISTA DE INVENTARIO'!$Q$22:$Q6323,'LISTA DE INVENTARIO'!$O$9)-SUMIFS($L$22:$L6595,$C$22:$C6595,C800)))</f>
        <v/>
      </c>
      <c r="N800" s="157" t="str">
        <f t="shared" si="25"/>
        <v/>
      </c>
      <c r="O800" s="163"/>
      <c r="P800" s="159" t="str">
        <f t="shared" si="26"/>
        <v/>
      </c>
      <c r="Q800" s="159" t="str">
        <f>IF(ISBLANK(C800),"",SUMIFS($P$22:$P6598,$C$22:$C6598,C800)-SUMIFS('LISTA DE INVENTARIO'!$N$22:$N6325,'LISTA DE INVENTARIO'!$C$22:$C6325,C800))</f>
        <v/>
      </c>
      <c r="R800" s="160"/>
      <c r="S800" s="162" t="str">
        <f ca="1"/>
        <v/>
      </c>
      <c r="T800" s="182"/>
      <c r="U800" s="180"/>
    </row>
    <row r="801" spans="2:21" ht="20.149999999999999" customHeight="1">
      <c r="B801" s="125">
        <v>780</v>
      </c>
      <c r="C801" s="253"/>
      <c r="D801" s="253"/>
      <c r="E801" s="253"/>
      <c r="F801" s="253"/>
      <c r="G801" s="253"/>
      <c r="H801" s="253"/>
      <c r="I801" s="253"/>
      <c r="J801" s="156"/>
      <c r="K801" s="126"/>
      <c r="L801" s="126"/>
      <c r="M801" s="157" t="str">
        <f>IF(ISBLANK(C801),"",IF('LISTA DE INVENTARIO'!$Q$22:$Q6324='LISTA DE INVENTARIO'!$O$9,SUMIFS('LISTA DE INVENTARIO'!$K$22:$K6324,'LISTA DE INVENTARIO'!$C$22:$C6324,C801,'LISTA DE INVENTARIO'!$Q$22:$Q6324,'LISTA DE INVENTARIO'!$O$9)-SUMIFS($L$22:$L6596,$C$22:$C6596,C801),SUMIFS('LISTA DE INVENTARIO'!$K$22:$K6324,'LISTA DE INVENTARIO'!$C$22:$C6324,C801,'LISTA DE INVENTARIO'!$Q$22:$Q6324,'LISTA DE INVENTARIO'!$O$9)-SUMIFS($L$22:$L6596,$C$22:$C6596,C801)))</f>
        <v/>
      </c>
      <c r="N801" s="157" t="str">
        <f t="shared" si="25"/>
        <v/>
      </c>
      <c r="O801" s="163"/>
      <c r="P801" s="159" t="str">
        <f t="shared" si="26"/>
        <v/>
      </c>
      <c r="Q801" s="159" t="str">
        <f>IF(ISBLANK(C801),"",SUMIFS($P$22:$P6599,$C$22:$C6599,C801)-SUMIFS('LISTA DE INVENTARIO'!$N$22:$N6326,'LISTA DE INVENTARIO'!$C$22:$C6326,C801))</f>
        <v/>
      </c>
      <c r="R801" s="160"/>
      <c r="S801" s="162" t="str">
        <f ca="1"/>
        <v/>
      </c>
      <c r="T801" s="182"/>
      <c r="U801" s="180"/>
    </row>
    <row r="802" spans="2:21" ht="20.149999999999999" customHeight="1">
      <c r="B802" s="125">
        <v>781</v>
      </c>
      <c r="C802" s="253"/>
      <c r="D802" s="253"/>
      <c r="E802" s="253"/>
      <c r="F802" s="253"/>
      <c r="G802" s="253"/>
      <c r="H802" s="253"/>
      <c r="I802" s="253"/>
      <c r="J802" s="156"/>
      <c r="K802" s="126"/>
      <c r="L802" s="126"/>
      <c r="M802" s="157" t="str">
        <f>IF(ISBLANK(C802),"",IF('LISTA DE INVENTARIO'!$Q$22:$Q6325='LISTA DE INVENTARIO'!$O$9,SUMIFS('LISTA DE INVENTARIO'!$K$22:$K6325,'LISTA DE INVENTARIO'!$C$22:$C6325,C802,'LISTA DE INVENTARIO'!$Q$22:$Q6325,'LISTA DE INVENTARIO'!$O$9)-SUMIFS($L$22:$L6597,$C$22:$C6597,C802),SUMIFS('LISTA DE INVENTARIO'!$K$22:$K6325,'LISTA DE INVENTARIO'!$C$22:$C6325,C802,'LISTA DE INVENTARIO'!$Q$22:$Q6325,'LISTA DE INVENTARIO'!$O$9)-SUMIFS($L$22:$L6597,$C$22:$C6597,C802)))</f>
        <v/>
      </c>
      <c r="N802" s="157" t="str">
        <f t="shared" si="25"/>
        <v/>
      </c>
      <c r="O802" s="163"/>
      <c r="P802" s="159" t="str">
        <f t="shared" si="26"/>
        <v/>
      </c>
      <c r="Q802" s="159" t="str">
        <f>IF(ISBLANK(C802),"",SUMIFS($P$22:$P6600,$C$22:$C6600,C802)-SUMIFS('LISTA DE INVENTARIO'!$N$22:$N6327,'LISTA DE INVENTARIO'!$C$22:$C6327,C802))</f>
        <v/>
      </c>
      <c r="R802" s="160"/>
      <c r="S802" s="162" t="str">
        <f ca="1"/>
        <v/>
      </c>
      <c r="T802" s="182"/>
      <c r="U802" s="180"/>
    </row>
    <row r="803" spans="2:21" ht="20.149999999999999" customHeight="1">
      <c r="B803" s="125">
        <v>782</v>
      </c>
      <c r="C803" s="253"/>
      <c r="D803" s="253"/>
      <c r="E803" s="253"/>
      <c r="F803" s="253"/>
      <c r="G803" s="253"/>
      <c r="H803" s="253"/>
      <c r="I803" s="253"/>
      <c r="J803" s="156"/>
      <c r="K803" s="126"/>
      <c r="L803" s="126"/>
      <c r="M803" s="157" t="str">
        <f>IF(ISBLANK(C803),"",IF('LISTA DE INVENTARIO'!$Q$22:$Q6326='LISTA DE INVENTARIO'!$O$9,SUMIFS('LISTA DE INVENTARIO'!$K$22:$K6326,'LISTA DE INVENTARIO'!$C$22:$C6326,C803,'LISTA DE INVENTARIO'!$Q$22:$Q6326,'LISTA DE INVENTARIO'!$O$9)-SUMIFS($L$22:$L6598,$C$22:$C6598,C803),SUMIFS('LISTA DE INVENTARIO'!$K$22:$K6326,'LISTA DE INVENTARIO'!$C$22:$C6326,C803,'LISTA DE INVENTARIO'!$Q$22:$Q6326,'LISTA DE INVENTARIO'!$O$9)-SUMIFS($L$22:$L6598,$C$22:$C6598,C803)))</f>
        <v/>
      </c>
      <c r="N803" s="157" t="str">
        <f t="shared" si="25"/>
        <v/>
      </c>
      <c r="O803" s="163"/>
      <c r="P803" s="159" t="str">
        <f t="shared" si="26"/>
        <v/>
      </c>
      <c r="Q803" s="159" t="str">
        <f>IF(ISBLANK(C803),"",SUMIFS($P$22:$P6601,$C$22:$C6601,C803)-SUMIFS('LISTA DE INVENTARIO'!$N$22:$N6328,'LISTA DE INVENTARIO'!$C$22:$C6328,C803))</f>
        <v/>
      </c>
      <c r="R803" s="160"/>
      <c r="S803" s="162" t="str">
        <f ca="1"/>
        <v/>
      </c>
      <c r="T803" s="182"/>
      <c r="U803" s="180"/>
    </row>
    <row r="804" spans="2:21" ht="20.149999999999999" customHeight="1">
      <c r="B804" s="125">
        <v>783</v>
      </c>
      <c r="C804" s="253"/>
      <c r="D804" s="253"/>
      <c r="E804" s="253"/>
      <c r="F804" s="253"/>
      <c r="G804" s="253"/>
      <c r="H804" s="253"/>
      <c r="I804" s="253"/>
      <c r="J804" s="156"/>
      <c r="K804" s="126"/>
      <c r="L804" s="126"/>
      <c r="M804" s="157" t="str">
        <f>IF(ISBLANK(C804),"",IF('LISTA DE INVENTARIO'!$Q$22:$Q6327='LISTA DE INVENTARIO'!$O$9,SUMIFS('LISTA DE INVENTARIO'!$K$22:$K6327,'LISTA DE INVENTARIO'!$C$22:$C6327,C804,'LISTA DE INVENTARIO'!$Q$22:$Q6327,'LISTA DE INVENTARIO'!$O$9)-SUMIFS($L$22:$L6599,$C$22:$C6599,C804),SUMIFS('LISTA DE INVENTARIO'!$K$22:$K6327,'LISTA DE INVENTARIO'!$C$22:$C6327,C804,'LISTA DE INVENTARIO'!$Q$22:$Q6327,'LISTA DE INVENTARIO'!$O$9)-SUMIFS($L$22:$L6599,$C$22:$C6599,C804)))</f>
        <v/>
      </c>
      <c r="N804" s="157" t="str">
        <f t="shared" si="25"/>
        <v/>
      </c>
      <c r="O804" s="163"/>
      <c r="P804" s="159" t="str">
        <f t="shared" si="26"/>
        <v/>
      </c>
      <c r="Q804" s="159" t="str">
        <f>IF(ISBLANK(C804),"",SUMIFS($P$22:$P6602,$C$22:$C6602,C804)-SUMIFS('LISTA DE INVENTARIO'!$N$22:$N6329,'LISTA DE INVENTARIO'!$C$22:$C6329,C804))</f>
        <v/>
      </c>
      <c r="R804" s="160"/>
      <c r="S804" s="162" t="str">
        <f ca="1"/>
        <v/>
      </c>
      <c r="T804" s="182"/>
      <c r="U804" s="180"/>
    </row>
    <row r="805" spans="2:21" ht="20.149999999999999" customHeight="1">
      <c r="B805" s="125">
        <v>784</v>
      </c>
      <c r="C805" s="253"/>
      <c r="D805" s="253"/>
      <c r="E805" s="253"/>
      <c r="F805" s="253"/>
      <c r="G805" s="253"/>
      <c r="H805" s="253"/>
      <c r="I805" s="253"/>
      <c r="J805" s="156"/>
      <c r="K805" s="126"/>
      <c r="L805" s="126"/>
      <c r="M805" s="157" t="str">
        <f>IF(ISBLANK(C805),"",IF('LISTA DE INVENTARIO'!$Q$22:$Q6328='LISTA DE INVENTARIO'!$O$9,SUMIFS('LISTA DE INVENTARIO'!$K$22:$K6328,'LISTA DE INVENTARIO'!$C$22:$C6328,C805,'LISTA DE INVENTARIO'!$Q$22:$Q6328,'LISTA DE INVENTARIO'!$O$9)-SUMIFS($L$22:$L6600,$C$22:$C6600,C805),SUMIFS('LISTA DE INVENTARIO'!$K$22:$K6328,'LISTA DE INVENTARIO'!$C$22:$C6328,C805,'LISTA DE INVENTARIO'!$Q$22:$Q6328,'LISTA DE INVENTARIO'!$O$9)-SUMIFS($L$22:$L6600,$C$22:$C6600,C805)))</f>
        <v/>
      </c>
      <c r="N805" s="157" t="str">
        <f t="shared" si="25"/>
        <v/>
      </c>
      <c r="O805" s="163"/>
      <c r="P805" s="159" t="str">
        <f t="shared" si="26"/>
        <v/>
      </c>
      <c r="Q805" s="159" t="str">
        <f>IF(ISBLANK(C805),"",SUMIFS($P$22:$P6603,$C$22:$C6603,C805)-SUMIFS('LISTA DE INVENTARIO'!$N$22:$N6330,'LISTA DE INVENTARIO'!$C$22:$C6330,C805))</f>
        <v/>
      </c>
      <c r="R805" s="160"/>
      <c r="S805" s="162" t="str">
        <f ca="1"/>
        <v/>
      </c>
      <c r="T805" s="182"/>
      <c r="U805" s="180"/>
    </row>
    <row r="806" spans="2:21" ht="20.149999999999999" customHeight="1">
      <c r="B806" s="125">
        <v>785</v>
      </c>
      <c r="C806" s="253"/>
      <c r="D806" s="253"/>
      <c r="E806" s="253"/>
      <c r="F806" s="253"/>
      <c r="G806" s="253"/>
      <c r="H806" s="253"/>
      <c r="I806" s="253"/>
      <c r="J806" s="156"/>
      <c r="K806" s="126"/>
      <c r="L806" s="126"/>
      <c r="M806" s="157" t="str">
        <f>IF(ISBLANK(C806),"",IF('LISTA DE INVENTARIO'!$Q$22:$Q6329='LISTA DE INVENTARIO'!$O$9,SUMIFS('LISTA DE INVENTARIO'!$K$22:$K6329,'LISTA DE INVENTARIO'!$C$22:$C6329,C806,'LISTA DE INVENTARIO'!$Q$22:$Q6329,'LISTA DE INVENTARIO'!$O$9)-SUMIFS($L$22:$L6601,$C$22:$C6601,C806),SUMIFS('LISTA DE INVENTARIO'!$K$22:$K6329,'LISTA DE INVENTARIO'!$C$22:$C6329,C806,'LISTA DE INVENTARIO'!$Q$22:$Q6329,'LISTA DE INVENTARIO'!$O$9)-SUMIFS($L$22:$L6601,$C$22:$C6601,C806)))</f>
        <v/>
      </c>
      <c r="N806" s="157" t="str">
        <f t="shared" si="25"/>
        <v/>
      </c>
      <c r="O806" s="163"/>
      <c r="P806" s="159" t="str">
        <f t="shared" si="26"/>
        <v/>
      </c>
      <c r="Q806" s="159" t="str">
        <f>IF(ISBLANK(C806),"",SUMIFS($P$22:$P6604,$C$22:$C6604,C806)-SUMIFS('LISTA DE INVENTARIO'!$N$22:$N6331,'LISTA DE INVENTARIO'!$C$22:$C6331,C806))</f>
        <v/>
      </c>
      <c r="R806" s="160"/>
      <c r="S806" s="162" t="str">
        <f ca="1"/>
        <v/>
      </c>
      <c r="T806" s="182"/>
      <c r="U806" s="180"/>
    </row>
    <row r="807" spans="2:21" ht="20.149999999999999" customHeight="1">
      <c r="B807" s="125">
        <v>786</v>
      </c>
      <c r="C807" s="253"/>
      <c r="D807" s="253"/>
      <c r="E807" s="253"/>
      <c r="F807" s="253"/>
      <c r="G807" s="253"/>
      <c r="H807" s="253"/>
      <c r="I807" s="253"/>
      <c r="J807" s="156"/>
      <c r="K807" s="126"/>
      <c r="L807" s="126"/>
      <c r="M807" s="157" t="str">
        <f>IF(ISBLANK(C807),"",IF('LISTA DE INVENTARIO'!$Q$22:$Q6330='LISTA DE INVENTARIO'!$O$9,SUMIFS('LISTA DE INVENTARIO'!$K$22:$K6330,'LISTA DE INVENTARIO'!$C$22:$C6330,C807,'LISTA DE INVENTARIO'!$Q$22:$Q6330,'LISTA DE INVENTARIO'!$O$9)-SUMIFS($L$22:$L6602,$C$22:$C6602,C807),SUMIFS('LISTA DE INVENTARIO'!$K$22:$K6330,'LISTA DE INVENTARIO'!$C$22:$C6330,C807,'LISTA DE INVENTARIO'!$Q$22:$Q6330,'LISTA DE INVENTARIO'!$O$9)-SUMIFS($L$22:$L6602,$C$22:$C6602,C807)))</f>
        <v/>
      </c>
      <c r="N807" s="157" t="str">
        <f t="shared" ref="N807:N870" si="27">IF(T807=TRUE,"ENVIADO",IF(ISBLANK(C807),"",IF((AND(M807&lt;=0)),$K$9,IF(AND(M807&gt;0,M807&lt;=10),$O$9,$M$9))))</f>
        <v/>
      </c>
      <c r="O807" s="163"/>
      <c r="P807" s="159" t="str">
        <f t="shared" ref="P807:P870" si="28">IF(ISBLANK(C807),"",L807*O807)</f>
        <v/>
      </c>
      <c r="Q807" s="159" t="str">
        <f>IF(ISBLANK(C807),"",SUMIFS($P$22:$P6605,$C$22:$C6605,C807)-SUMIFS('LISTA DE INVENTARIO'!$N$22:$N6332,'LISTA DE INVENTARIO'!$C$22:$C6332,C807))</f>
        <v/>
      </c>
      <c r="R807" s="160"/>
      <c r="S807" s="162" t="str">
        <f ca="1"/>
        <v/>
      </c>
      <c r="T807" s="182"/>
      <c r="U807" s="180"/>
    </row>
    <row r="808" spans="2:21" ht="20.149999999999999" customHeight="1">
      <c r="B808" s="125">
        <v>787</v>
      </c>
      <c r="C808" s="253"/>
      <c r="D808" s="253"/>
      <c r="E808" s="253"/>
      <c r="F808" s="253"/>
      <c r="G808" s="253"/>
      <c r="H808" s="253"/>
      <c r="I808" s="253"/>
      <c r="J808" s="156"/>
      <c r="K808" s="126"/>
      <c r="L808" s="126"/>
      <c r="M808" s="157" t="str">
        <f>IF(ISBLANK(C808),"",IF('LISTA DE INVENTARIO'!$Q$22:$Q6331='LISTA DE INVENTARIO'!$O$9,SUMIFS('LISTA DE INVENTARIO'!$K$22:$K6331,'LISTA DE INVENTARIO'!$C$22:$C6331,C808,'LISTA DE INVENTARIO'!$Q$22:$Q6331,'LISTA DE INVENTARIO'!$O$9)-SUMIFS($L$22:$L6603,$C$22:$C6603,C808),SUMIFS('LISTA DE INVENTARIO'!$K$22:$K6331,'LISTA DE INVENTARIO'!$C$22:$C6331,C808,'LISTA DE INVENTARIO'!$Q$22:$Q6331,'LISTA DE INVENTARIO'!$O$9)-SUMIFS($L$22:$L6603,$C$22:$C6603,C808)))</f>
        <v/>
      </c>
      <c r="N808" s="157" t="str">
        <f t="shared" si="27"/>
        <v/>
      </c>
      <c r="O808" s="163"/>
      <c r="P808" s="159" t="str">
        <f t="shared" si="28"/>
        <v/>
      </c>
      <c r="Q808" s="159" t="str">
        <f>IF(ISBLANK(C808),"",SUMIFS($P$22:$P6606,$C$22:$C6606,C808)-SUMIFS('LISTA DE INVENTARIO'!$N$22:$N6333,'LISTA DE INVENTARIO'!$C$22:$C6333,C808))</f>
        <v/>
      </c>
      <c r="R808" s="160"/>
      <c r="S808" s="162" t="str">
        <f ca="1"/>
        <v/>
      </c>
      <c r="T808" s="182"/>
      <c r="U808" s="180"/>
    </row>
    <row r="809" spans="2:21" ht="20.149999999999999" customHeight="1">
      <c r="B809" s="125">
        <v>788</v>
      </c>
      <c r="C809" s="253"/>
      <c r="D809" s="253"/>
      <c r="E809" s="253"/>
      <c r="F809" s="253"/>
      <c r="G809" s="253"/>
      <c r="H809" s="253"/>
      <c r="I809" s="253"/>
      <c r="J809" s="156"/>
      <c r="K809" s="126"/>
      <c r="L809" s="126"/>
      <c r="M809" s="157" t="str">
        <f>IF(ISBLANK(C809),"",IF('LISTA DE INVENTARIO'!$Q$22:$Q6332='LISTA DE INVENTARIO'!$O$9,SUMIFS('LISTA DE INVENTARIO'!$K$22:$K6332,'LISTA DE INVENTARIO'!$C$22:$C6332,C809,'LISTA DE INVENTARIO'!$Q$22:$Q6332,'LISTA DE INVENTARIO'!$O$9)-SUMIFS($L$22:$L6604,$C$22:$C6604,C809),SUMIFS('LISTA DE INVENTARIO'!$K$22:$K6332,'LISTA DE INVENTARIO'!$C$22:$C6332,C809,'LISTA DE INVENTARIO'!$Q$22:$Q6332,'LISTA DE INVENTARIO'!$O$9)-SUMIFS($L$22:$L6604,$C$22:$C6604,C809)))</f>
        <v/>
      </c>
      <c r="N809" s="157" t="str">
        <f t="shared" si="27"/>
        <v/>
      </c>
      <c r="O809" s="163"/>
      <c r="P809" s="159" t="str">
        <f t="shared" si="28"/>
        <v/>
      </c>
      <c r="Q809" s="159" t="str">
        <f>IF(ISBLANK(C809),"",SUMIFS($P$22:$P6607,$C$22:$C6607,C809)-SUMIFS('LISTA DE INVENTARIO'!$N$22:$N6334,'LISTA DE INVENTARIO'!$C$22:$C6334,C809))</f>
        <v/>
      </c>
      <c r="R809" s="160"/>
      <c r="S809" s="162" t="str">
        <f ca="1"/>
        <v/>
      </c>
      <c r="T809" s="182"/>
      <c r="U809" s="180"/>
    </row>
    <row r="810" spans="2:21" ht="20.149999999999999" customHeight="1">
      <c r="B810" s="125">
        <v>789</v>
      </c>
      <c r="C810" s="253"/>
      <c r="D810" s="253"/>
      <c r="E810" s="253"/>
      <c r="F810" s="253"/>
      <c r="G810" s="253"/>
      <c r="H810" s="253"/>
      <c r="I810" s="253"/>
      <c r="J810" s="156"/>
      <c r="K810" s="126"/>
      <c r="L810" s="126"/>
      <c r="M810" s="157" t="str">
        <f>IF(ISBLANK(C810),"",IF('LISTA DE INVENTARIO'!$Q$22:$Q6333='LISTA DE INVENTARIO'!$O$9,SUMIFS('LISTA DE INVENTARIO'!$K$22:$K6333,'LISTA DE INVENTARIO'!$C$22:$C6333,C810,'LISTA DE INVENTARIO'!$Q$22:$Q6333,'LISTA DE INVENTARIO'!$O$9)-SUMIFS($L$22:$L6605,$C$22:$C6605,C810),SUMIFS('LISTA DE INVENTARIO'!$K$22:$K6333,'LISTA DE INVENTARIO'!$C$22:$C6333,C810,'LISTA DE INVENTARIO'!$Q$22:$Q6333,'LISTA DE INVENTARIO'!$O$9)-SUMIFS($L$22:$L6605,$C$22:$C6605,C810)))</f>
        <v/>
      </c>
      <c r="N810" s="157" t="str">
        <f t="shared" si="27"/>
        <v/>
      </c>
      <c r="O810" s="163"/>
      <c r="P810" s="159" t="str">
        <f t="shared" si="28"/>
        <v/>
      </c>
      <c r="Q810" s="159" t="str">
        <f>IF(ISBLANK(C810),"",SUMIFS($P$22:$P6608,$C$22:$C6608,C810)-SUMIFS('LISTA DE INVENTARIO'!$N$22:$N6335,'LISTA DE INVENTARIO'!$C$22:$C6335,C810))</f>
        <v/>
      </c>
      <c r="R810" s="160"/>
      <c r="S810" s="162" t="str">
        <f ca="1"/>
        <v/>
      </c>
      <c r="T810" s="182"/>
      <c r="U810" s="180"/>
    </row>
    <row r="811" spans="2:21" ht="20.149999999999999" customHeight="1">
      <c r="B811" s="125">
        <v>790</v>
      </c>
      <c r="C811" s="253"/>
      <c r="D811" s="253"/>
      <c r="E811" s="253"/>
      <c r="F811" s="253"/>
      <c r="G811" s="253"/>
      <c r="H811" s="253"/>
      <c r="I811" s="253"/>
      <c r="J811" s="156"/>
      <c r="K811" s="126"/>
      <c r="L811" s="126"/>
      <c r="M811" s="157" t="str">
        <f>IF(ISBLANK(C811),"",IF('LISTA DE INVENTARIO'!$Q$22:$Q6334='LISTA DE INVENTARIO'!$O$9,SUMIFS('LISTA DE INVENTARIO'!$K$22:$K6334,'LISTA DE INVENTARIO'!$C$22:$C6334,C811,'LISTA DE INVENTARIO'!$Q$22:$Q6334,'LISTA DE INVENTARIO'!$O$9)-SUMIFS($L$22:$L6606,$C$22:$C6606,C811),SUMIFS('LISTA DE INVENTARIO'!$K$22:$K6334,'LISTA DE INVENTARIO'!$C$22:$C6334,C811,'LISTA DE INVENTARIO'!$Q$22:$Q6334,'LISTA DE INVENTARIO'!$O$9)-SUMIFS($L$22:$L6606,$C$22:$C6606,C811)))</f>
        <v/>
      </c>
      <c r="N811" s="157" t="str">
        <f t="shared" si="27"/>
        <v/>
      </c>
      <c r="O811" s="163"/>
      <c r="P811" s="159" t="str">
        <f t="shared" si="28"/>
        <v/>
      </c>
      <c r="Q811" s="159" t="str">
        <f>IF(ISBLANK(C811),"",SUMIFS($P$22:$P6609,$C$22:$C6609,C811)-SUMIFS('LISTA DE INVENTARIO'!$N$22:$N6336,'LISTA DE INVENTARIO'!$C$22:$C6336,C811))</f>
        <v/>
      </c>
      <c r="R811" s="160"/>
      <c r="S811" s="162" t="str">
        <f ca="1"/>
        <v/>
      </c>
      <c r="T811" s="182"/>
      <c r="U811" s="180"/>
    </row>
    <row r="812" spans="2:21" ht="20.149999999999999" customHeight="1">
      <c r="B812" s="125">
        <v>791</v>
      </c>
      <c r="C812" s="253"/>
      <c r="D812" s="253"/>
      <c r="E812" s="253"/>
      <c r="F812" s="253"/>
      <c r="G812" s="253"/>
      <c r="H812" s="253"/>
      <c r="I812" s="253"/>
      <c r="J812" s="156"/>
      <c r="K812" s="126"/>
      <c r="L812" s="126"/>
      <c r="M812" s="157" t="str">
        <f>IF(ISBLANK(C812),"",IF('LISTA DE INVENTARIO'!$Q$22:$Q6335='LISTA DE INVENTARIO'!$O$9,SUMIFS('LISTA DE INVENTARIO'!$K$22:$K6335,'LISTA DE INVENTARIO'!$C$22:$C6335,C812,'LISTA DE INVENTARIO'!$Q$22:$Q6335,'LISTA DE INVENTARIO'!$O$9)-SUMIFS($L$22:$L6607,$C$22:$C6607,C812),SUMIFS('LISTA DE INVENTARIO'!$K$22:$K6335,'LISTA DE INVENTARIO'!$C$22:$C6335,C812,'LISTA DE INVENTARIO'!$Q$22:$Q6335,'LISTA DE INVENTARIO'!$O$9)-SUMIFS($L$22:$L6607,$C$22:$C6607,C812)))</f>
        <v/>
      </c>
      <c r="N812" s="157" t="str">
        <f t="shared" si="27"/>
        <v/>
      </c>
      <c r="O812" s="163"/>
      <c r="P812" s="159" t="str">
        <f t="shared" si="28"/>
        <v/>
      </c>
      <c r="Q812" s="159" t="str">
        <f>IF(ISBLANK(C812),"",SUMIFS($P$22:$P6610,$C$22:$C6610,C812)-SUMIFS('LISTA DE INVENTARIO'!$N$22:$N6337,'LISTA DE INVENTARIO'!$C$22:$C6337,C812))</f>
        <v/>
      </c>
      <c r="R812" s="160"/>
      <c r="S812" s="162" t="str">
        <f ca="1"/>
        <v/>
      </c>
      <c r="T812" s="182"/>
      <c r="U812" s="180"/>
    </row>
    <row r="813" spans="2:21" ht="20.149999999999999" customHeight="1">
      <c r="B813" s="125">
        <v>792</v>
      </c>
      <c r="C813" s="253"/>
      <c r="D813" s="253"/>
      <c r="E813" s="253"/>
      <c r="F813" s="253"/>
      <c r="G813" s="253"/>
      <c r="H813" s="253"/>
      <c r="I813" s="253"/>
      <c r="J813" s="156"/>
      <c r="K813" s="126"/>
      <c r="L813" s="126"/>
      <c r="M813" s="157" t="str">
        <f>IF(ISBLANK(C813),"",IF('LISTA DE INVENTARIO'!$Q$22:$Q6336='LISTA DE INVENTARIO'!$O$9,SUMIFS('LISTA DE INVENTARIO'!$K$22:$K6336,'LISTA DE INVENTARIO'!$C$22:$C6336,C813,'LISTA DE INVENTARIO'!$Q$22:$Q6336,'LISTA DE INVENTARIO'!$O$9)-SUMIFS($L$22:$L6608,$C$22:$C6608,C813),SUMIFS('LISTA DE INVENTARIO'!$K$22:$K6336,'LISTA DE INVENTARIO'!$C$22:$C6336,C813,'LISTA DE INVENTARIO'!$Q$22:$Q6336,'LISTA DE INVENTARIO'!$O$9)-SUMIFS($L$22:$L6608,$C$22:$C6608,C813)))</f>
        <v/>
      </c>
      <c r="N813" s="157" t="str">
        <f t="shared" si="27"/>
        <v/>
      </c>
      <c r="O813" s="163"/>
      <c r="P813" s="159" t="str">
        <f t="shared" si="28"/>
        <v/>
      </c>
      <c r="Q813" s="159" t="str">
        <f>IF(ISBLANK(C813),"",SUMIFS($P$22:$P6611,$C$22:$C6611,C813)-SUMIFS('LISTA DE INVENTARIO'!$N$22:$N6338,'LISTA DE INVENTARIO'!$C$22:$C6338,C813))</f>
        <v/>
      </c>
      <c r="R813" s="160"/>
      <c r="S813" s="162" t="str">
        <f ca="1"/>
        <v/>
      </c>
      <c r="T813" s="182"/>
      <c r="U813" s="180"/>
    </row>
    <row r="814" spans="2:21" ht="20.149999999999999" customHeight="1">
      <c r="B814" s="125">
        <v>793</v>
      </c>
      <c r="C814" s="253"/>
      <c r="D814" s="253"/>
      <c r="E814" s="253"/>
      <c r="F814" s="253"/>
      <c r="G814" s="253"/>
      <c r="H814" s="253"/>
      <c r="I814" s="253"/>
      <c r="J814" s="156"/>
      <c r="K814" s="126"/>
      <c r="L814" s="126"/>
      <c r="M814" s="157" t="str">
        <f>IF(ISBLANK(C814),"",IF('LISTA DE INVENTARIO'!$Q$22:$Q6337='LISTA DE INVENTARIO'!$O$9,SUMIFS('LISTA DE INVENTARIO'!$K$22:$K6337,'LISTA DE INVENTARIO'!$C$22:$C6337,C814,'LISTA DE INVENTARIO'!$Q$22:$Q6337,'LISTA DE INVENTARIO'!$O$9)-SUMIFS($L$22:$L6609,$C$22:$C6609,C814),SUMIFS('LISTA DE INVENTARIO'!$K$22:$K6337,'LISTA DE INVENTARIO'!$C$22:$C6337,C814,'LISTA DE INVENTARIO'!$Q$22:$Q6337,'LISTA DE INVENTARIO'!$O$9)-SUMIFS($L$22:$L6609,$C$22:$C6609,C814)))</f>
        <v/>
      </c>
      <c r="N814" s="157" t="str">
        <f t="shared" si="27"/>
        <v/>
      </c>
      <c r="O814" s="163"/>
      <c r="P814" s="159" t="str">
        <f t="shared" si="28"/>
        <v/>
      </c>
      <c r="Q814" s="159" t="str">
        <f>IF(ISBLANK(C814),"",SUMIFS($P$22:$P6612,$C$22:$C6612,C814)-SUMIFS('LISTA DE INVENTARIO'!$N$22:$N6339,'LISTA DE INVENTARIO'!$C$22:$C6339,C814))</f>
        <v/>
      </c>
      <c r="R814" s="160"/>
      <c r="S814" s="162" t="str">
        <f ca="1"/>
        <v/>
      </c>
      <c r="T814" s="182"/>
      <c r="U814" s="180"/>
    </row>
    <row r="815" spans="2:21" ht="20.149999999999999" customHeight="1">
      <c r="B815" s="125">
        <v>794</v>
      </c>
      <c r="C815" s="253"/>
      <c r="D815" s="253"/>
      <c r="E815" s="253"/>
      <c r="F815" s="253"/>
      <c r="G815" s="253"/>
      <c r="H815" s="253"/>
      <c r="I815" s="253"/>
      <c r="J815" s="156"/>
      <c r="K815" s="126"/>
      <c r="L815" s="126"/>
      <c r="M815" s="157" t="str">
        <f>IF(ISBLANK(C815),"",IF('LISTA DE INVENTARIO'!$Q$22:$Q6338='LISTA DE INVENTARIO'!$O$9,SUMIFS('LISTA DE INVENTARIO'!$K$22:$K6338,'LISTA DE INVENTARIO'!$C$22:$C6338,C815,'LISTA DE INVENTARIO'!$Q$22:$Q6338,'LISTA DE INVENTARIO'!$O$9)-SUMIFS($L$22:$L6610,$C$22:$C6610,C815),SUMIFS('LISTA DE INVENTARIO'!$K$22:$K6338,'LISTA DE INVENTARIO'!$C$22:$C6338,C815,'LISTA DE INVENTARIO'!$Q$22:$Q6338,'LISTA DE INVENTARIO'!$O$9)-SUMIFS($L$22:$L6610,$C$22:$C6610,C815)))</f>
        <v/>
      </c>
      <c r="N815" s="157" t="str">
        <f t="shared" si="27"/>
        <v/>
      </c>
      <c r="O815" s="163"/>
      <c r="P815" s="159" t="str">
        <f t="shared" si="28"/>
        <v/>
      </c>
      <c r="Q815" s="159" t="str">
        <f>IF(ISBLANK(C815),"",SUMIFS($P$22:$P6613,$C$22:$C6613,C815)-SUMIFS('LISTA DE INVENTARIO'!$N$22:$N6340,'LISTA DE INVENTARIO'!$C$22:$C6340,C815))</f>
        <v/>
      </c>
      <c r="R815" s="160"/>
      <c r="S815" s="162" t="str">
        <f ca="1"/>
        <v/>
      </c>
      <c r="T815" s="182"/>
      <c r="U815" s="180"/>
    </row>
    <row r="816" spans="2:21" ht="20.149999999999999" customHeight="1">
      <c r="B816" s="125">
        <v>795</v>
      </c>
      <c r="C816" s="253"/>
      <c r="D816" s="253"/>
      <c r="E816" s="253"/>
      <c r="F816" s="253"/>
      <c r="G816" s="253"/>
      <c r="H816" s="253"/>
      <c r="I816" s="253"/>
      <c r="J816" s="156"/>
      <c r="K816" s="126"/>
      <c r="L816" s="126"/>
      <c r="M816" s="157" t="str">
        <f>IF(ISBLANK(C816),"",IF('LISTA DE INVENTARIO'!$Q$22:$Q6339='LISTA DE INVENTARIO'!$O$9,SUMIFS('LISTA DE INVENTARIO'!$K$22:$K6339,'LISTA DE INVENTARIO'!$C$22:$C6339,C816,'LISTA DE INVENTARIO'!$Q$22:$Q6339,'LISTA DE INVENTARIO'!$O$9)-SUMIFS($L$22:$L6611,$C$22:$C6611,C816),SUMIFS('LISTA DE INVENTARIO'!$K$22:$K6339,'LISTA DE INVENTARIO'!$C$22:$C6339,C816,'LISTA DE INVENTARIO'!$Q$22:$Q6339,'LISTA DE INVENTARIO'!$O$9)-SUMIFS($L$22:$L6611,$C$22:$C6611,C816)))</f>
        <v/>
      </c>
      <c r="N816" s="157" t="str">
        <f t="shared" si="27"/>
        <v/>
      </c>
      <c r="O816" s="163"/>
      <c r="P816" s="159" t="str">
        <f t="shared" si="28"/>
        <v/>
      </c>
      <c r="Q816" s="159" t="str">
        <f>IF(ISBLANK(C816),"",SUMIFS($P$22:$P6614,$C$22:$C6614,C816)-SUMIFS('LISTA DE INVENTARIO'!$N$22:$N6341,'LISTA DE INVENTARIO'!$C$22:$C6341,C816))</f>
        <v/>
      </c>
      <c r="R816" s="160"/>
      <c r="S816" s="162" t="str">
        <f ca="1"/>
        <v/>
      </c>
      <c r="T816" s="182"/>
      <c r="U816" s="180"/>
    </row>
    <row r="817" spans="2:21" ht="20.149999999999999" customHeight="1">
      <c r="B817" s="125">
        <v>796</v>
      </c>
      <c r="C817" s="253"/>
      <c r="D817" s="253"/>
      <c r="E817" s="253"/>
      <c r="F817" s="253"/>
      <c r="G817" s="253"/>
      <c r="H817" s="253"/>
      <c r="I817" s="253"/>
      <c r="J817" s="156"/>
      <c r="K817" s="126"/>
      <c r="L817" s="126"/>
      <c r="M817" s="157" t="str">
        <f>IF(ISBLANK(C817),"",IF('LISTA DE INVENTARIO'!$Q$22:$Q6340='LISTA DE INVENTARIO'!$O$9,SUMIFS('LISTA DE INVENTARIO'!$K$22:$K6340,'LISTA DE INVENTARIO'!$C$22:$C6340,C817,'LISTA DE INVENTARIO'!$Q$22:$Q6340,'LISTA DE INVENTARIO'!$O$9)-SUMIFS($L$22:$L6612,$C$22:$C6612,C817),SUMIFS('LISTA DE INVENTARIO'!$K$22:$K6340,'LISTA DE INVENTARIO'!$C$22:$C6340,C817,'LISTA DE INVENTARIO'!$Q$22:$Q6340,'LISTA DE INVENTARIO'!$O$9)-SUMIFS($L$22:$L6612,$C$22:$C6612,C817)))</f>
        <v/>
      </c>
      <c r="N817" s="157" t="str">
        <f t="shared" si="27"/>
        <v/>
      </c>
      <c r="O817" s="163"/>
      <c r="P817" s="159" t="str">
        <f t="shared" si="28"/>
        <v/>
      </c>
      <c r="Q817" s="159" t="str">
        <f>IF(ISBLANK(C817),"",SUMIFS($P$22:$P6615,$C$22:$C6615,C817)-SUMIFS('LISTA DE INVENTARIO'!$N$22:$N6342,'LISTA DE INVENTARIO'!$C$22:$C6342,C817))</f>
        <v/>
      </c>
      <c r="R817" s="160"/>
      <c r="S817" s="162" t="str">
        <f ca="1"/>
        <v/>
      </c>
      <c r="T817" s="182"/>
      <c r="U817" s="180"/>
    </row>
    <row r="818" spans="2:21" ht="20.149999999999999" customHeight="1">
      <c r="B818" s="125">
        <v>797</v>
      </c>
      <c r="C818" s="253"/>
      <c r="D818" s="253"/>
      <c r="E818" s="253"/>
      <c r="F818" s="253"/>
      <c r="G818" s="253"/>
      <c r="H818" s="253"/>
      <c r="I818" s="253"/>
      <c r="J818" s="156"/>
      <c r="K818" s="126"/>
      <c r="L818" s="126"/>
      <c r="M818" s="157" t="str">
        <f>IF(ISBLANK(C818),"",IF('LISTA DE INVENTARIO'!$Q$22:$Q6341='LISTA DE INVENTARIO'!$O$9,SUMIFS('LISTA DE INVENTARIO'!$K$22:$K6341,'LISTA DE INVENTARIO'!$C$22:$C6341,C818,'LISTA DE INVENTARIO'!$Q$22:$Q6341,'LISTA DE INVENTARIO'!$O$9)-SUMIFS($L$22:$L6613,$C$22:$C6613,C818),SUMIFS('LISTA DE INVENTARIO'!$K$22:$K6341,'LISTA DE INVENTARIO'!$C$22:$C6341,C818,'LISTA DE INVENTARIO'!$Q$22:$Q6341,'LISTA DE INVENTARIO'!$O$9)-SUMIFS($L$22:$L6613,$C$22:$C6613,C818)))</f>
        <v/>
      </c>
      <c r="N818" s="157" t="str">
        <f t="shared" si="27"/>
        <v/>
      </c>
      <c r="O818" s="163"/>
      <c r="P818" s="159" t="str">
        <f t="shared" si="28"/>
        <v/>
      </c>
      <c r="Q818" s="159" t="str">
        <f>IF(ISBLANK(C818),"",SUMIFS($P$22:$P6616,$C$22:$C6616,C818)-SUMIFS('LISTA DE INVENTARIO'!$N$22:$N6343,'LISTA DE INVENTARIO'!$C$22:$C6343,C818))</f>
        <v/>
      </c>
      <c r="R818" s="160"/>
      <c r="S818" s="162" t="str">
        <f ca="1"/>
        <v/>
      </c>
      <c r="T818" s="182"/>
      <c r="U818" s="180"/>
    </row>
    <row r="819" spans="2:21" ht="20.149999999999999" customHeight="1">
      <c r="B819" s="125">
        <v>798</v>
      </c>
      <c r="C819" s="253"/>
      <c r="D819" s="253"/>
      <c r="E819" s="253"/>
      <c r="F819" s="253"/>
      <c r="G819" s="253"/>
      <c r="H819" s="253"/>
      <c r="I819" s="253"/>
      <c r="J819" s="156"/>
      <c r="K819" s="126"/>
      <c r="L819" s="126"/>
      <c r="M819" s="157" t="str">
        <f>IF(ISBLANK(C819),"",IF('LISTA DE INVENTARIO'!$Q$22:$Q6342='LISTA DE INVENTARIO'!$O$9,SUMIFS('LISTA DE INVENTARIO'!$K$22:$K6342,'LISTA DE INVENTARIO'!$C$22:$C6342,C819,'LISTA DE INVENTARIO'!$Q$22:$Q6342,'LISTA DE INVENTARIO'!$O$9)-SUMIFS($L$22:$L6614,$C$22:$C6614,C819),SUMIFS('LISTA DE INVENTARIO'!$K$22:$K6342,'LISTA DE INVENTARIO'!$C$22:$C6342,C819,'LISTA DE INVENTARIO'!$Q$22:$Q6342,'LISTA DE INVENTARIO'!$O$9)-SUMIFS($L$22:$L6614,$C$22:$C6614,C819)))</f>
        <v/>
      </c>
      <c r="N819" s="157" t="str">
        <f t="shared" si="27"/>
        <v/>
      </c>
      <c r="O819" s="163"/>
      <c r="P819" s="159" t="str">
        <f t="shared" si="28"/>
        <v/>
      </c>
      <c r="Q819" s="159" t="str">
        <f>IF(ISBLANK(C819),"",SUMIFS($P$22:$P6617,$C$22:$C6617,C819)-SUMIFS('LISTA DE INVENTARIO'!$N$22:$N6344,'LISTA DE INVENTARIO'!$C$22:$C6344,C819))</f>
        <v/>
      </c>
      <c r="R819" s="160"/>
      <c r="S819" s="162" t="str">
        <f ca="1"/>
        <v/>
      </c>
      <c r="T819" s="182"/>
      <c r="U819" s="180"/>
    </row>
    <row r="820" spans="2:21" ht="20.149999999999999" customHeight="1">
      <c r="B820" s="125">
        <v>799</v>
      </c>
      <c r="C820" s="253"/>
      <c r="D820" s="253"/>
      <c r="E820" s="253"/>
      <c r="F820" s="253"/>
      <c r="G820" s="253"/>
      <c r="H820" s="253"/>
      <c r="I820" s="253"/>
      <c r="J820" s="156"/>
      <c r="K820" s="126"/>
      <c r="L820" s="126"/>
      <c r="M820" s="157" t="str">
        <f>IF(ISBLANK(C820),"",IF('LISTA DE INVENTARIO'!$Q$22:$Q6343='LISTA DE INVENTARIO'!$O$9,SUMIFS('LISTA DE INVENTARIO'!$K$22:$K6343,'LISTA DE INVENTARIO'!$C$22:$C6343,C820,'LISTA DE INVENTARIO'!$Q$22:$Q6343,'LISTA DE INVENTARIO'!$O$9)-SUMIFS($L$22:$L6615,$C$22:$C6615,C820),SUMIFS('LISTA DE INVENTARIO'!$K$22:$K6343,'LISTA DE INVENTARIO'!$C$22:$C6343,C820,'LISTA DE INVENTARIO'!$Q$22:$Q6343,'LISTA DE INVENTARIO'!$O$9)-SUMIFS($L$22:$L6615,$C$22:$C6615,C820)))</f>
        <v/>
      </c>
      <c r="N820" s="157" t="str">
        <f t="shared" si="27"/>
        <v/>
      </c>
      <c r="O820" s="163"/>
      <c r="P820" s="159" t="str">
        <f t="shared" si="28"/>
        <v/>
      </c>
      <c r="Q820" s="159" t="str">
        <f>IF(ISBLANK(C820),"",SUMIFS($P$22:$P6618,$C$22:$C6618,C820)-SUMIFS('LISTA DE INVENTARIO'!$N$22:$N6345,'LISTA DE INVENTARIO'!$C$22:$C6345,C820))</f>
        <v/>
      </c>
      <c r="R820" s="160"/>
      <c r="S820" s="162" t="str">
        <f ca="1"/>
        <v/>
      </c>
      <c r="T820" s="182"/>
      <c r="U820" s="180"/>
    </row>
    <row r="821" spans="2:21" ht="20.149999999999999" customHeight="1">
      <c r="B821" s="125">
        <v>800</v>
      </c>
      <c r="C821" s="253"/>
      <c r="D821" s="253"/>
      <c r="E821" s="253"/>
      <c r="F821" s="253"/>
      <c r="G821" s="253"/>
      <c r="H821" s="253"/>
      <c r="I821" s="253"/>
      <c r="J821" s="156"/>
      <c r="K821" s="126"/>
      <c r="L821" s="126"/>
      <c r="M821" s="157" t="str">
        <f>IF(ISBLANK(C821),"",IF('LISTA DE INVENTARIO'!$Q$22:$Q6344='LISTA DE INVENTARIO'!$O$9,SUMIFS('LISTA DE INVENTARIO'!$K$22:$K6344,'LISTA DE INVENTARIO'!$C$22:$C6344,C821,'LISTA DE INVENTARIO'!$Q$22:$Q6344,'LISTA DE INVENTARIO'!$O$9)-SUMIFS($L$22:$L6616,$C$22:$C6616,C821),SUMIFS('LISTA DE INVENTARIO'!$K$22:$K6344,'LISTA DE INVENTARIO'!$C$22:$C6344,C821,'LISTA DE INVENTARIO'!$Q$22:$Q6344,'LISTA DE INVENTARIO'!$O$9)-SUMIFS($L$22:$L6616,$C$22:$C6616,C821)))</f>
        <v/>
      </c>
      <c r="N821" s="157" t="str">
        <f t="shared" si="27"/>
        <v/>
      </c>
      <c r="O821" s="163"/>
      <c r="P821" s="159" t="str">
        <f t="shared" si="28"/>
        <v/>
      </c>
      <c r="Q821" s="159" t="str">
        <f>IF(ISBLANK(C821),"",SUMIFS($P$22:$P6619,$C$22:$C6619,C821)-SUMIFS('LISTA DE INVENTARIO'!$N$22:$N6346,'LISTA DE INVENTARIO'!$C$22:$C6346,C821))</f>
        <v/>
      </c>
      <c r="R821" s="160"/>
      <c r="S821" s="162" t="str">
        <f ca="1"/>
        <v/>
      </c>
      <c r="T821" s="182"/>
      <c r="U821" s="180"/>
    </row>
    <row r="822" spans="2:21" ht="20.149999999999999" customHeight="1">
      <c r="B822" s="125">
        <v>801</v>
      </c>
      <c r="C822" s="253"/>
      <c r="D822" s="253"/>
      <c r="E822" s="253"/>
      <c r="F822" s="253"/>
      <c r="G822" s="253"/>
      <c r="H822" s="253"/>
      <c r="I822" s="253"/>
      <c r="J822" s="156"/>
      <c r="K822" s="126"/>
      <c r="L822" s="126"/>
      <c r="M822" s="157" t="str">
        <f>IF(ISBLANK(C822),"",IF('LISTA DE INVENTARIO'!$Q$22:$Q6345='LISTA DE INVENTARIO'!$O$9,SUMIFS('LISTA DE INVENTARIO'!$K$22:$K6345,'LISTA DE INVENTARIO'!$C$22:$C6345,C822,'LISTA DE INVENTARIO'!$Q$22:$Q6345,'LISTA DE INVENTARIO'!$O$9)-SUMIFS($L$22:$L6617,$C$22:$C6617,C822),SUMIFS('LISTA DE INVENTARIO'!$K$22:$K6345,'LISTA DE INVENTARIO'!$C$22:$C6345,C822,'LISTA DE INVENTARIO'!$Q$22:$Q6345,'LISTA DE INVENTARIO'!$O$9)-SUMIFS($L$22:$L6617,$C$22:$C6617,C822)))</f>
        <v/>
      </c>
      <c r="N822" s="157" t="str">
        <f t="shared" si="27"/>
        <v/>
      </c>
      <c r="O822" s="163"/>
      <c r="P822" s="159" t="str">
        <f t="shared" si="28"/>
        <v/>
      </c>
      <c r="Q822" s="159" t="str">
        <f>IF(ISBLANK(C822),"",SUMIFS($P$22:$P6620,$C$22:$C6620,C822)-SUMIFS('LISTA DE INVENTARIO'!$N$22:$N6347,'LISTA DE INVENTARIO'!$C$22:$C6347,C822))</f>
        <v/>
      </c>
      <c r="R822" s="160"/>
      <c r="S822" s="162" t="str">
        <f ca="1"/>
        <v/>
      </c>
      <c r="T822" s="182"/>
      <c r="U822" s="180"/>
    </row>
    <row r="823" spans="2:21" ht="20.149999999999999" customHeight="1">
      <c r="B823" s="125">
        <v>802</v>
      </c>
      <c r="C823" s="253"/>
      <c r="D823" s="253"/>
      <c r="E823" s="253"/>
      <c r="F823" s="253"/>
      <c r="G823" s="253"/>
      <c r="H823" s="253"/>
      <c r="I823" s="253"/>
      <c r="J823" s="156"/>
      <c r="K823" s="126"/>
      <c r="L823" s="126"/>
      <c r="M823" s="157" t="str">
        <f>IF(ISBLANK(C823),"",IF('LISTA DE INVENTARIO'!$Q$22:$Q6346='LISTA DE INVENTARIO'!$O$9,SUMIFS('LISTA DE INVENTARIO'!$K$22:$K6346,'LISTA DE INVENTARIO'!$C$22:$C6346,C823,'LISTA DE INVENTARIO'!$Q$22:$Q6346,'LISTA DE INVENTARIO'!$O$9)-SUMIFS($L$22:$L6618,$C$22:$C6618,C823),SUMIFS('LISTA DE INVENTARIO'!$K$22:$K6346,'LISTA DE INVENTARIO'!$C$22:$C6346,C823,'LISTA DE INVENTARIO'!$Q$22:$Q6346,'LISTA DE INVENTARIO'!$O$9)-SUMIFS($L$22:$L6618,$C$22:$C6618,C823)))</f>
        <v/>
      </c>
      <c r="N823" s="157" t="str">
        <f t="shared" si="27"/>
        <v/>
      </c>
      <c r="O823" s="163"/>
      <c r="P823" s="159" t="str">
        <f t="shared" si="28"/>
        <v/>
      </c>
      <c r="Q823" s="159" t="str">
        <f>IF(ISBLANK(C823),"",SUMIFS($P$22:$P6621,$C$22:$C6621,C823)-SUMIFS('LISTA DE INVENTARIO'!$N$22:$N6348,'LISTA DE INVENTARIO'!$C$22:$C6348,C823))</f>
        <v/>
      </c>
      <c r="R823" s="160"/>
      <c r="S823" s="162" t="str">
        <f ca="1"/>
        <v/>
      </c>
      <c r="T823" s="182"/>
      <c r="U823" s="180"/>
    </row>
    <row r="824" spans="2:21" ht="20.149999999999999" customHeight="1">
      <c r="B824" s="125">
        <v>803</v>
      </c>
      <c r="C824" s="253"/>
      <c r="D824" s="253"/>
      <c r="E824" s="253"/>
      <c r="F824" s="253"/>
      <c r="G824" s="253"/>
      <c r="H824" s="253"/>
      <c r="I824" s="253"/>
      <c r="J824" s="156"/>
      <c r="K824" s="126"/>
      <c r="L824" s="126"/>
      <c r="M824" s="157" t="str">
        <f>IF(ISBLANK(C824),"",IF('LISTA DE INVENTARIO'!$Q$22:$Q6347='LISTA DE INVENTARIO'!$O$9,SUMIFS('LISTA DE INVENTARIO'!$K$22:$K6347,'LISTA DE INVENTARIO'!$C$22:$C6347,C824,'LISTA DE INVENTARIO'!$Q$22:$Q6347,'LISTA DE INVENTARIO'!$O$9)-SUMIFS($L$22:$L6619,$C$22:$C6619,C824),SUMIFS('LISTA DE INVENTARIO'!$K$22:$K6347,'LISTA DE INVENTARIO'!$C$22:$C6347,C824,'LISTA DE INVENTARIO'!$Q$22:$Q6347,'LISTA DE INVENTARIO'!$O$9)-SUMIFS($L$22:$L6619,$C$22:$C6619,C824)))</f>
        <v/>
      </c>
      <c r="N824" s="157" t="str">
        <f t="shared" si="27"/>
        <v/>
      </c>
      <c r="O824" s="163"/>
      <c r="P824" s="159" t="str">
        <f t="shared" si="28"/>
        <v/>
      </c>
      <c r="Q824" s="159" t="str">
        <f>IF(ISBLANK(C824),"",SUMIFS($P$22:$P6622,$C$22:$C6622,C824)-SUMIFS('LISTA DE INVENTARIO'!$N$22:$N6349,'LISTA DE INVENTARIO'!$C$22:$C6349,C824))</f>
        <v/>
      </c>
      <c r="R824" s="160"/>
      <c r="S824" s="162" t="str">
        <f ca="1"/>
        <v/>
      </c>
      <c r="T824" s="182"/>
      <c r="U824" s="180"/>
    </row>
    <row r="825" spans="2:21" ht="20.149999999999999" customHeight="1">
      <c r="B825" s="125">
        <v>804</v>
      </c>
      <c r="C825" s="253"/>
      <c r="D825" s="253"/>
      <c r="E825" s="253"/>
      <c r="F825" s="253"/>
      <c r="G825" s="253"/>
      <c r="H825" s="253"/>
      <c r="I825" s="253"/>
      <c r="J825" s="156"/>
      <c r="K825" s="126"/>
      <c r="L825" s="126"/>
      <c r="M825" s="157" t="str">
        <f>IF(ISBLANK(C825),"",IF('LISTA DE INVENTARIO'!$Q$22:$Q6348='LISTA DE INVENTARIO'!$O$9,SUMIFS('LISTA DE INVENTARIO'!$K$22:$K6348,'LISTA DE INVENTARIO'!$C$22:$C6348,C825,'LISTA DE INVENTARIO'!$Q$22:$Q6348,'LISTA DE INVENTARIO'!$O$9)-SUMIFS($L$22:$L6620,$C$22:$C6620,C825),SUMIFS('LISTA DE INVENTARIO'!$K$22:$K6348,'LISTA DE INVENTARIO'!$C$22:$C6348,C825,'LISTA DE INVENTARIO'!$Q$22:$Q6348,'LISTA DE INVENTARIO'!$O$9)-SUMIFS($L$22:$L6620,$C$22:$C6620,C825)))</f>
        <v/>
      </c>
      <c r="N825" s="157" t="str">
        <f t="shared" si="27"/>
        <v/>
      </c>
      <c r="O825" s="163"/>
      <c r="P825" s="159" t="str">
        <f t="shared" si="28"/>
        <v/>
      </c>
      <c r="Q825" s="159" t="str">
        <f>IF(ISBLANK(C825),"",SUMIFS($P$22:$P6623,$C$22:$C6623,C825)-SUMIFS('LISTA DE INVENTARIO'!$N$22:$N6350,'LISTA DE INVENTARIO'!$C$22:$C6350,C825))</f>
        <v/>
      </c>
      <c r="R825" s="160"/>
      <c r="S825" s="162" t="str">
        <f ca="1"/>
        <v/>
      </c>
      <c r="T825" s="182"/>
      <c r="U825" s="180"/>
    </row>
    <row r="826" spans="2:21" ht="20.149999999999999" customHeight="1">
      <c r="B826" s="125">
        <v>805</v>
      </c>
      <c r="C826" s="253"/>
      <c r="D826" s="253"/>
      <c r="E826" s="253"/>
      <c r="F826" s="253"/>
      <c r="G826" s="253"/>
      <c r="H826" s="253"/>
      <c r="I826" s="253"/>
      <c r="J826" s="156"/>
      <c r="K826" s="126"/>
      <c r="L826" s="126"/>
      <c r="M826" s="157" t="str">
        <f>IF(ISBLANK(C826),"",IF('LISTA DE INVENTARIO'!$Q$22:$Q6349='LISTA DE INVENTARIO'!$O$9,SUMIFS('LISTA DE INVENTARIO'!$K$22:$K6349,'LISTA DE INVENTARIO'!$C$22:$C6349,C826,'LISTA DE INVENTARIO'!$Q$22:$Q6349,'LISTA DE INVENTARIO'!$O$9)-SUMIFS($L$22:$L6621,$C$22:$C6621,C826),SUMIFS('LISTA DE INVENTARIO'!$K$22:$K6349,'LISTA DE INVENTARIO'!$C$22:$C6349,C826,'LISTA DE INVENTARIO'!$Q$22:$Q6349,'LISTA DE INVENTARIO'!$O$9)-SUMIFS($L$22:$L6621,$C$22:$C6621,C826)))</f>
        <v/>
      </c>
      <c r="N826" s="157" t="str">
        <f t="shared" si="27"/>
        <v/>
      </c>
      <c r="O826" s="163"/>
      <c r="P826" s="159" t="str">
        <f t="shared" si="28"/>
        <v/>
      </c>
      <c r="Q826" s="159" t="str">
        <f>IF(ISBLANK(C826),"",SUMIFS($P$22:$P6624,$C$22:$C6624,C826)-SUMIFS('LISTA DE INVENTARIO'!$N$22:$N6351,'LISTA DE INVENTARIO'!$C$22:$C6351,C826))</f>
        <v/>
      </c>
      <c r="R826" s="160"/>
      <c r="S826" s="162" t="str">
        <f ca="1"/>
        <v/>
      </c>
      <c r="T826" s="182"/>
      <c r="U826" s="180"/>
    </row>
    <row r="827" spans="2:21" ht="20.149999999999999" customHeight="1">
      <c r="B827" s="125">
        <v>806</v>
      </c>
      <c r="C827" s="253"/>
      <c r="D827" s="253"/>
      <c r="E827" s="253"/>
      <c r="F827" s="253"/>
      <c r="G827" s="253"/>
      <c r="H827" s="253"/>
      <c r="I827" s="253"/>
      <c r="J827" s="156"/>
      <c r="K827" s="126"/>
      <c r="L827" s="126"/>
      <c r="M827" s="157" t="str">
        <f>IF(ISBLANK(C827),"",IF('LISTA DE INVENTARIO'!$Q$22:$Q6350='LISTA DE INVENTARIO'!$O$9,SUMIFS('LISTA DE INVENTARIO'!$K$22:$K6350,'LISTA DE INVENTARIO'!$C$22:$C6350,C827,'LISTA DE INVENTARIO'!$Q$22:$Q6350,'LISTA DE INVENTARIO'!$O$9)-SUMIFS($L$22:$L6622,$C$22:$C6622,C827),SUMIFS('LISTA DE INVENTARIO'!$K$22:$K6350,'LISTA DE INVENTARIO'!$C$22:$C6350,C827,'LISTA DE INVENTARIO'!$Q$22:$Q6350,'LISTA DE INVENTARIO'!$O$9)-SUMIFS($L$22:$L6622,$C$22:$C6622,C827)))</f>
        <v/>
      </c>
      <c r="N827" s="157" t="str">
        <f t="shared" si="27"/>
        <v/>
      </c>
      <c r="O827" s="163"/>
      <c r="P827" s="159" t="str">
        <f t="shared" si="28"/>
        <v/>
      </c>
      <c r="Q827" s="159" t="str">
        <f>IF(ISBLANK(C827),"",SUMIFS($P$22:$P6625,$C$22:$C6625,C827)-SUMIFS('LISTA DE INVENTARIO'!$N$22:$N6352,'LISTA DE INVENTARIO'!$C$22:$C6352,C827))</f>
        <v/>
      </c>
      <c r="R827" s="160"/>
      <c r="S827" s="162" t="str">
        <f ca="1"/>
        <v/>
      </c>
      <c r="T827" s="182"/>
      <c r="U827" s="180"/>
    </row>
    <row r="828" spans="2:21" ht="20.149999999999999" customHeight="1">
      <c r="B828" s="125">
        <v>807</v>
      </c>
      <c r="C828" s="253"/>
      <c r="D828" s="253"/>
      <c r="E828" s="253"/>
      <c r="F828" s="253"/>
      <c r="G828" s="253"/>
      <c r="H828" s="253"/>
      <c r="I828" s="253"/>
      <c r="J828" s="156"/>
      <c r="K828" s="126"/>
      <c r="L828" s="126"/>
      <c r="M828" s="157" t="str">
        <f>IF(ISBLANK(C828),"",IF('LISTA DE INVENTARIO'!$Q$22:$Q6351='LISTA DE INVENTARIO'!$O$9,SUMIFS('LISTA DE INVENTARIO'!$K$22:$K6351,'LISTA DE INVENTARIO'!$C$22:$C6351,C828,'LISTA DE INVENTARIO'!$Q$22:$Q6351,'LISTA DE INVENTARIO'!$O$9)-SUMIFS($L$22:$L6623,$C$22:$C6623,C828),SUMIFS('LISTA DE INVENTARIO'!$K$22:$K6351,'LISTA DE INVENTARIO'!$C$22:$C6351,C828,'LISTA DE INVENTARIO'!$Q$22:$Q6351,'LISTA DE INVENTARIO'!$O$9)-SUMIFS($L$22:$L6623,$C$22:$C6623,C828)))</f>
        <v/>
      </c>
      <c r="N828" s="157" t="str">
        <f t="shared" si="27"/>
        <v/>
      </c>
      <c r="O828" s="163"/>
      <c r="P828" s="159" t="str">
        <f t="shared" si="28"/>
        <v/>
      </c>
      <c r="Q828" s="159" t="str">
        <f>IF(ISBLANK(C828),"",SUMIFS($P$22:$P6626,$C$22:$C6626,C828)-SUMIFS('LISTA DE INVENTARIO'!$N$22:$N6353,'LISTA DE INVENTARIO'!$C$22:$C6353,C828))</f>
        <v/>
      </c>
      <c r="R828" s="160"/>
      <c r="S828" s="162" t="str">
        <f ca="1"/>
        <v/>
      </c>
      <c r="T828" s="182"/>
      <c r="U828" s="180"/>
    </row>
    <row r="829" spans="2:21" ht="20.149999999999999" customHeight="1">
      <c r="B829" s="125">
        <v>808</v>
      </c>
      <c r="C829" s="253"/>
      <c r="D829" s="253"/>
      <c r="E829" s="253"/>
      <c r="F829" s="253"/>
      <c r="G829" s="253"/>
      <c r="H829" s="253"/>
      <c r="I829" s="253"/>
      <c r="J829" s="156"/>
      <c r="K829" s="126"/>
      <c r="L829" s="126"/>
      <c r="M829" s="157" t="str">
        <f>IF(ISBLANK(C829),"",IF('LISTA DE INVENTARIO'!$Q$22:$Q6352='LISTA DE INVENTARIO'!$O$9,SUMIFS('LISTA DE INVENTARIO'!$K$22:$K6352,'LISTA DE INVENTARIO'!$C$22:$C6352,C829,'LISTA DE INVENTARIO'!$Q$22:$Q6352,'LISTA DE INVENTARIO'!$O$9)-SUMIFS($L$22:$L6624,$C$22:$C6624,C829),SUMIFS('LISTA DE INVENTARIO'!$K$22:$K6352,'LISTA DE INVENTARIO'!$C$22:$C6352,C829,'LISTA DE INVENTARIO'!$Q$22:$Q6352,'LISTA DE INVENTARIO'!$O$9)-SUMIFS($L$22:$L6624,$C$22:$C6624,C829)))</f>
        <v/>
      </c>
      <c r="N829" s="157" t="str">
        <f t="shared" si="27"/>
        <v/>
      </c>
      <c r="O829" s="163"/>
      <c r="P829" s="159" t="str">
        <f t="shared" si="28"/>
        <v/>
      </c>
      <c r="Q829" s="159" t="str">
        <f>IF(ISBLANK(C829),"",SUMIFS($P$22:$P6627,$C$22:$C6627,C829)-SUMIFS('LISTA DE INVENTARIO'!$N$22:$N6354,'LISTA DE INVENTARIO'!$C$22:$C6354,C829))</f>
        <v/>
      </c>
      <c r="R829" s="160"/>
      <c r="S829" s="162" t="str">
        <f ca="1"/>
        <v/>
      </c>
      <c r="T829" s="182"/>
      <c r="U829" s="180"/>
    </row>
    <row r="830" spans="2:21" ht="20.149999999999999" customHeight="1">
      <c r="B830" s="125">
        <v>809</v>
      </c>
      <c r="C830" s="253"/>
      <c r="D830" s="253"/>
      <c r="E830" s="253"/>
      <c r="F830" s="253"/>
      <c r="G830" s="253"/>
      <c r="H830" s="253"/>
      <c r="I830" s="253"/>
      <c r="J830" s="156"/>
      <c r="K830" s="126"/>
      <c r="L830" s="126"/>
      <c r="M830" s="157" t="str">
        <f>IF(ISBLANK(C830),"",IF('LISTA DE INVENTARIO'!$Q$22:$Q6353='LISTA DE INVENTARIO'!$O$9,SUMIFS('LISTA DE INVENTARIO'!$K$22:$K6353,'LISTA DE INVENTARIO'!$C$22:$C6353,C830,'LISTA DE INVENTARIO'!$Q$22:$Q6353,'LISTA DE INVENTARIO'!$O$9)-SUMIFS($L$22:$L6625,$C$22:$C6625,C830),SUMIFS('LISTA DE INVENTARIO'!$K$22:$K6353,'LISTA DE INVENTARIO'!$C$22:$C6353,C830,'LISTA DE INVENTARIO'!$Q$22:$Q6353,'LISTA DE INVENTARIO'!$O$9)-SUMIFS($L$22:$L6625,$C$22:$C6625,C830)))</f>
        <v/>
      </c>
      <c r="N830" s="157" t="str">
        <f t="shared" si="27"/>
        <v/>
      </c>
      <c r="O830" s="163"/>
      <c r="P830" s="159" t="str">
        <f t="shared" si="28"/>
        <v/>
      </c>
      <c r="Q830" s="159" t="str">
        <f>IF(ISBLANK(C830),"",SUMIFS($P$22:$P6628,$C$22:$C6628,C830)-SUMIFS('LISTA DE INVENTARIO'!$N$22:$N6355,'LISTA DE INVENTARIO'!$C$22:$C6355,C830))</f>
        <v/>
      </c>
      <c r="R830" s="160"/>
      <c r="S830" s="162" t="str">
        <f ca="1"/>
        <v/>
      </c>
      <c r="T830" s="182"/>
      <c r="U830" s="180"/>
    </row>
    <row r="831" spans="2:21" ht="20.149999999999999" customHeight="1">
      <c r="B831" s="125">
        <v>810</v>
      </c>
      <c r="C831" s="253"/>
      <c r="D831" s="253"/>
      <c r="E831" s="253"/>
      <c r="F831" s="253"/>
      <c r="G831" s="253"/>
      <c r="H831" s="253"/>
      <c r="I831" s="253"/>
      <c r="J831" s="156"/>
      <c r="K831" s="126"/>
      <c r="L831" s="126"/>
      <c r="M831" s="157" t="str">
        <f>IF(ISBLANK(C831),"",IF('LISTA DE INVENTARIO'!$Q$22:$Q6354='LISTA DE INVENTARIO'!$O$9,SUMIFS('LISTA DE INVENTARIO'!$K$22:$K6354,'LISTA DE INVENTARIO'!$C$22:$C6354,C831,'LISTA DE INVENTARIO'!$Q$22:$Q6354,'LISTA DE INVENTARIO'!$O$9)-SUMIFS($L$22:$L6626,$C$22:$C6626,C831),SUMIFS('LISTA DE INVENTARIO'!$K$22:$K6354,'LISTA DE INVENTARIO'!$C$22:$C6354,C831,'LISTA DE INVENTARIO'!$Q$22:$Q6354,'LISTA DE INVENTARIO'!$O$9)-SUMIFS($L$22:$L6626,$C$22:$C6626,C831)))</f>
        <v/>
      </c>
      <c r="N831" s="157" t="str">
        <f t="shared" si="27"/>
        <v/>
      </c>
      <c r="O831" s="163"/>
      <c r="P831" s="159" t="str">
        <f t="shared" si="28"/>
        <v/>
      </c>
      <c r="Q831" s="159" t="str">
        <f>IF(ISBLANK(C831),"",SUMIFS($P$22:$P6629,$C$22:$C6629,C831)-SUMIFS('LISTA DE INVENTARIO'!$N$22:$N6356,'LISTA DE INVENTARIO'!$C$22:$C6356,C831))</f>
        <v/>
      </c>
      <c r="R831" s="160"/>
      <c r="S831" s="162" t="str">
        <f ca="1"/>
        <v/>
      </c>
      <c r="T831" s="182"/>
      <c r="U831" s="180"/>
    </row>
    <row r="832" spans="2:21" ht="20.149999999999999" customHeight="1">
      <c r="B832" s="125">
        <v>811</v>
      </c>
      <c r="C832" s="253"/>
      <c r="D832" s="253"/>
      <c r="E832" s="253"/>
      <c r="F832" s="253"/>
      <c r="G832" s="253"/>
      <c r="H832" s="253"/>
      <c r="I832" s="253"/>
      <c r="J832" s="156"/>
      <c r="K832" s="126"/>
      <c r="L832" s="126"/>
      <c r="M832" s="157" t="str">
        <f>IF(ISBLANK(C832),"",IF('LISTA DE INVENTARIO'!$Q$22:$Q6355='LISTA DE INVENTARIO'!$O$9,SUMIFS('LISTA DE INVENTARIO'!$K$22:$K6355,'LISTA DE INVENTARIO'!$C$22:$C6355,C832,'LISTA DE INVENTARIO'!$Q$22:$Q6355,'LISTA DE INVENTARIO'!$O$9)-SUMIFS($L$22:$L6627,$C$22:$C6627,C832),SUMIFS('LISTA DE INVENTARIO'!$K$22:$K6355,'LISTA DE INVENTARIO'!$C$22:$C6355,C832,'LISTA DE INVENTARIO'!$Q$22:$Q6355,'LISTA DE INVENTARIO'!$O$9)-SUMIFS($L$22:$L6627,$C$22:$C6627,C832)))</f>
        <v/>
      </c>
      <c r="N832" s="157" t="str">
        <f t="shared" si="27"/>
        <v/>
      </c>
      <c r="O832" s="163"/>
      <c r="P832" s="159" t="str">
        <f t="shared" si="28"/>
        <v/>
      </c>
      <c r="Q832" s="159" t="str">
        <f>IF(ISBLANK(C832),"",SUMIFS($P$22:$P6630,$C$22:$C6630,C832)-SUMIFS('LISTA DE INVENTARIO'!$N$22:$N6357,'LISTA DE INVENTARIO'!$C$22:$C6357,C832))</f>
        <v/>
      </c>
      <c r="R832" s="160"/>
      <c r="S832" s="162" t="str">
        <f ca="1"/>
        <v/>
      </c>
      <c r="T832" s="182"/>
      <c r="U832" s="180"/>
    </row>
    <row r="833" spans="2:21" ht="20.149999999999999" customHeight="1">
      <c r="B833" s="125">
        <v>812</v>
      </c>
      <c r="C833" s="253"/>
      <c r="D833" s="253"/>
      <c r="E833" s="253"/>
      <c r="F833" s="253"/>
      <c r="G833" s="253"/>
      <c r="H833" s="253"/>
      <c r="I833" s="253"/>
      <c r="J833" s="156"/>
      <c r="K833" s="126"/>
      <c r="L833" s="126"/>
      <c r="M833" s="157" t="str">
        <f>IF(ISBLANK(C833),"",IF('LISTA DE INVENTARIO'!$Q$22:$Q6356='LISTA DE INVENTARIO'!$O$9,SUMIFS('LISTA DE INVENTARIO'!$K$22:$K6356,'LISTA DE INVENTARIO'!$C$22:$C6356,C833,'LISTA DE INVENTARIO'!$Q$22:$Q6356,'LISTA DE INVENTARIO'!$O$9)-SUMIFS($L$22:$L6628,$C$22:$C6628,C833),SUMIFS('LISTA DE INVENTARIO'!$K$22:$K6356,'LISTA DE INVENTARIO'!$C$22:$C6356,C833,'LISTA DE INVENTARIO'!$Q$22:$Q6356,'LISTA DE INVENTARIO'!$O$9)-SUMIFS($L$22:$L6628,$C$22:$C6628,C833)))</f>
        <v/>
      </c>
      <c r="N833" s="157" t="str">
        <f t="shared" si="27"/>
        <v/>
      </c>
      <c r="O833" s="163"/>
      <c r="P833" s="159" t="str">
        <f t="shared" si="28"/>
        <v/>
      </c>
      <c r="Q833" s="159" t="str">
        <f>IF(ISBLANK(C833),"",SUMIFS($P$22:$P6631,$C$22:$C6631,C833)-SUMIFS('LISTA DE INVENTARIO'!$N$22:$N6358,'LISTA DE INVENTARIO'!$C$22:$C6358,C833))</f>
        <v/>
      </c>
      <c r="R833" s="160"/>
      <c r="S833" s="162" t="str">
        <f ca="1"/>
        <v/>
      </c>
      <c r="T833" s="182"/>
      <c r="U833" s="180"/>
    </row>
    <row r="834" spans="2:21" ht="20.149999999999999" customHeight="1">
      <c r="B834" s="125">
        <v>813</v>
      </c>
      <c r="C834" s="253"/>
      <c r="D834" s="253"/>
      <c r="E834" s="253"/>
      <c r="F834" s="253"/>
      <c r="G834" s="253"/>
      <c r="H834" s="253"/>
      <c r="I834" s="253"/>
      <c r="J834" s="156"/>
      <c r="K834" s="126"/>
      <c r="L834" s="126"/>
      <c r="M834" s="157" t="str">
        <f>IF(ISBLANK(C834),"",IF('LISTA DE INVENTARIO'!$Q$22:$Q6357='LISTA DE INVENTARIO'!$O$9,SUMIFS('LISTA DE INVENTARIO'!$K$22:$K6357,'LISTA DE INVENTARIO'!$C$22:$C6357,C834,'LISTA DE INVENTARIO'!$Q$22:$Q6357,'LISTA DE INVENTARIO'!$O$9)-SUMIFS($L$22:$L6629,$C$22:$C6629,C834),SUMIFS('LISTA DE INVENTARIO'!$K$22:$K6357,'LISTA DE INVENTARIO'!$C$22:$C6357,C834,'LISTA DE INVENTARIO'!$Q$22:$Q6357,'LISTA DE INVENTARIO'!$O$9)-SUMIFS($L$22:$L6629,$C$22:$C6629,C834)))</f>
        <v/>
      </c>
      <c r="N834" s="157" t="str">
        <f t="shared" si="27"/>
        <v/>
      </c>
      <c r="O834" s="163"/>
      <c r="P834" s="159" t="str">
        <f t="shared" si="28"/>
        <v/>
      </c>
      <c r="Q834" s="159" t="str">
        <f>IF(ISBLANK(C834),"",SUMIFS($P$22:$P6632,$C$22:$C6632,C834)-SUMIFS('LISTA DE INVENTARIO'!$N$22:$N6359,'LISTA DE INVENTARIO'!$C$22:$C6359,C834))</f>
        <v/>
      </c>
      <c r="R834" s="160"/>
      <c r="S834" s="162" t="str">
        <f ca="1"/>
        <v/>
      </c>
      <c r="T834" s="182"/>
      <c r="U834" s="180"/>
    </row>
    <row r="835" spans="2:21" ht="20.149999999999999" customHeight="1">
      <c r="B835" s="125">
        <v>814</v>
      </c>
      <c r="C835" s="253"/>
      <c r="D835" s="253"/>
      <c r="E835" s="253"/>
      <c r="F835" s="253"/>
      <c r="G835" s="253"/>
      <c r="H835" s="253"/>
      <c r="I835" s="253"/>
      <c r="J835" s="156"/>
      <c r="K835" s="126"/>
      <c r="L835" s="126"/>
      <c r="M835" s="157" t="str">
        <f>IF(ISBLANK(C835),"",IF('LISTA DE INVENTARIO'!$Q$22:$Q6358='LISTA DE INVENTARIO'!$O$9,SUMIFS('LISTA DE INVENTARIO'!$K$22:$K6358,'LISTA DE INVENTARIO'!$C$22:$C6358,C835,'LISTA DE INVENTARIO'!$Q$22:$Q6358,'LISTA DE INVENTARIO'!$O$9)-SUMIFS($L$22:$L6630,$C$22:$C6630,C835),SUMIFS('LISTA DE INVENTARIO'!$K$22:$K6358,'LISTA DE INVENTARIO'!$C$22:$C6358,C835,'LISTA DE INVENTARIO'!$Q$22:$Q6358,'LISTA DE INVENTARIO'!$O$9)-SUMIFS($L$22:$L6630,$C$22:$C6630,C835)))</f>
        <v/>
      </c>
      <c r="N835" s="157" t="str">
        <f t="shared" si="27"/>
        <v/>
      </c>
      <c r="O835" s="163"/>
      <c r="P835" s="159" t="str">
        <f t="shared" si="28"/>
        <v/>
      </c>
      <c r="Q835" s="159" t="str">
        <f>IF(ISBLANK(C835),"",SUMIFS($P$22:$P6633,$C$22:$C6633,C835)-SUMIFS('LISTA DE INVENTARIO'!$N$22:$N6360,'LISTA DE INVENTARIO'!$C$22:$C6360,C835))</f>
        <v/>
      </c>
      <c r="R835" s="160"/>
      <c r="S835" s="162" t="str">
        <f ca="1"/>
        <v/>
      </c>
      <c r="T835" s="182"/>
      <c r="U835" s="180"/>
    </row>
    <row r="836" spans="2:21" ht="20.149999999999999" customHeight="1">
      <c r="B836" s="125">
        <v>815</v>
      </c>
      <c r="C836" s="253"/>
      <c r="D836" s="253"/>
      <c r="E836" s="253"/>
      <c r="F836" s="253"/>
      <c r="G836" s="253"/>
      <c r="H836" s="253"/>
      <c r="I836" s="253"/>
      <c r="J836" s="156"/>
      <c r="K836" s="126"/>
      <c r="L836" s="126"/>
      <c r="M836" s="157" t="str">
        <f>IF(ISBLANK(C836),"",IF('LISTA DE INVENTARIO'!$Q$22:$Q6359='LISTA DE INVENTARIO'!$O$9,SUMIFS('LISTA DE INVENTARIO'!$K$22:$K6359,'LISTA DE INVENTARIO'!$C$22:$C6359,C836,'LISTA DE INVENTARIO'!$Q$22:$Q6359,'LISTA DE INVENTARIO'!$O$9)-SUMIFS($L$22:$L6631,$C$22:$C6631,C836),SUMIFS('LISTA DE INVENTARIO'!$K$22:$K6359,'LISTA DE INVENTARIO'!$C$22:$C6359,C836,'LISTA DE INVENTARIO'!$Q$22:$Q6359,'LISTA DE INVENTARIO'!$O$9)-SUMIFS($L$22:$L6631,$C$22:$C6631,C836)))</f>
        <v/>
      </c>
      <c r="N836" s="157" t="str">
        <f t="shared" si="27"/>
        <v/>
      </c>
      <c r="O836" s="163"/>
      <c r="P836" s="159" t="str">
        <f t="shared" si="28"/>
        <v/>
      </c>
      <c r="Q836" s="159" t="str">
        <f>IF(ISBLANK(C836),"",SUMIFS($P$22:$P6634,$C$22:$C6634,C836)-SUMIFS('LISTA DE INVENTARIO'!$N$22:$N6361,'LISTA DE INVENTARIO'!$C$22:$C6361,C836))</f>
        <v/>
      </c>
      <c r="R836" s="160"/>
      <c r="S836" s="162" t="str">
        <f ca="1"/>
        <v/>
      </c>
      <c r="T836" s="182"/>
      <c r="U836" s="180"/>
    </row>
    <row r="837" spans="2:21" ht="20.149999999999999" customHeight="1">
      <c r="B837" s="125">
        <v>816</v>
      </c>
      <c r="C837" s="253"/>
      <c r="D837" s="253"/>
      <c r="E837" s="253"/>
      <c r="F837" s="253"/>
      <c r="G837" s="253"/>
      <c r="H837" s="253"/>
      <c r="I837" s="253"/>
      <c r="J837" s="156"/>
      <c r="K837" s="126"/>
      <c r="L837" s="126"/>
      <c r="M837" s="157" t="str">
        <f>IF(ISBLANK(C837),"",IF('LISTA DE INVENTARIO'!$Q$22:$Q6360='LISTA DE INVENTARIO'!$O$9,SUMIFS('LISTA DE INVENTARIO'!$K$22:$K6360,'LISTA DE INVENTARIO'!$C$22:$C6360,C837,'LISTA DE INVENTARIO'!$Q$22:$Q6360,'LISTA DE INVENTARIO'!$O$9)-SUMIFS($L$22:$L6632,$C$22:$C6632,C837),SUMIFS('LISTA DE INVENTARIO'!$K$22:$K6360,'LISTA DE INVENTARIO'!$C$22:$C6360,C837,'LISTA DE INVENTARIO'!$Q$22:$Q6360,'LISTA DE INVENTARIO'!$O$9)-SUMIFS($L$22:$L6632,$C$22:$C6632,C837)))</f>
        <v/>
      </c>
      <c r="N837" s="157" t="str">
        <f t="shared" si="27"/>
        <v/>
      </c>
      <c r="O837" s="163"/>
      <c r="P837" s="159" t="str">
        <f t="shared" si="28"/>
        <v/>
      </c>
      <c r="Q837" s="159" t="str">
        <f>IF(ISBLANK(C837),"",SUMIFS($P$22:$P6635,$C$22:$C6635,C837)-SUMIFS('LISTA DE INVENTARIO'!$N$22:$N6362,'LISTA DE INVENTARIO'!$C$22:$C6362,C837))</f>
        <v/>
      </c>
      <c r="R837" s="160"/>
      <c r="S837" s="162" t="str">
        <f ca="1"/>
        <v/>
      </c>
      <c r="T837" s="182"/>
      <c r="U837" s="180"/>
    </row>
    <row r="838" spans="2:21" ht="20.149999999999999" customHeight="1">
      <c r="B838" s="125">
        <v>817</v>
      </c>
      <c r="C838" s="253"/>
      <c r="D838" s="253"/>
      <c r="E838" s="253"/>
      <c r="F838" s="253"/>
      <c r="G838" s="253"/>
      <c r="H838" s="253"/>
      <c r="I838" s="253"/>
      <c r="J838" s="156"/>
      <c r="K838" s="126"/>
      <c r="L838" s="126"/>
      <c r="M838" s="157" t="str">
        <f>IF(ISBLANK(C838),"",IF('LISTA DE INVENTARIO'!$Q$22:$Q6361='LISTA DE INVENTARIO'!$O$9,SUMIFS('LISTA DE INVENTARIO'!$K$22:$K6361,'LISTA DE INVENTARIO'!$C$22:$C6361,C838,'LISTA DE INVENTARIO'!$Q$22:$Q6361,'LISTA DE INVENTARIO'!$O$9)-SUMIFS($L$22:$L6633,$C$22:$C6633,C838),SUMIFS('LISTA DE INVENTARIO'!$K$22:$K6361,'LISTA DE INVENTARIO'!$C$22:$C6361,C838,'LISTA DE INVENTARIO'!$Q$22:$Q6361,'LISTA DE INVENTARIO'!$O$9)-SUMIFS($L$22:$L6633,$C$22:$C6633,C838)))</f>
        <v/>
      </c>
      <c r="N838" s="157" t="str">
        <f t="shared" si="27"/>
        <v/>
      </c>
      <c r="O838" s="163"/>
      <c r="P838" s="159" t="str">
        <f t="shared" si="28"/>
        <v/>
      </c>
      <c r="Q838" s="159" t="str">
        <f>IF(ISBLANK(C838),"",SUMIFS($P$22:$P6636,$C$22:$C6636,C838)-SUMIFS('LISTA DE INVENTARIO'!$N$22:$N6363,'LISTA DE INVENTARIO'!$C$22:$C6363,C838))</f>
        <v/>
      </c>
      <c r="R838" s="160"/>
      <c r="S838" s="162" t="str">
        <f ca="1"/>
        <v/>
      </c>
      <c r="T838" s="182"/>
      <c r="U838" s="180"/>
    </row>
    <row r="839" spans="2:21" ht="20.149999999999999" customHeight="1">
      <c r="B839" s="125">
        <v>818</v>
      </c>
      <c r="C839" s="253"/>
      <c r="D839" s="253"/>
      <c r="E839" s="253"/>
      <c r="F839" s="253"/>
      <c r="G839" s="253"/>
      <c r="H839" s="253"/>
      <c r="I839" s="253"/>
      <c r="J839" s="156"/>
      <c r="K839" s="126"/>
      <c r="L839" s="126"/>
      <c r="M839" s="157" t="str">
        <f>IF(ISBLANK(C839),"",IF('LISTA DE INVENTARIO'!$Q$22:$Q6362='LISTA DE INVENTARIO'!$O$9,SUMIFS('LISTA DE INVENTARIO'!$K$22:$K6362,'LISTA DE INVENTARIO'!$C$22:$C6362,C839,'LISTA DE INVENTARIO'!$Q$22:$Q6362,'LISTA DE INVENTARIO'!$O$9)-SUMIFS($L$22:$L6634,$C$22:$C6634,C839),SUMIFS('LISTA DE INVENTARIO'!$K$22:$K6362,'LISTA DE INVENTARIO'!$C$22:$C6362,C839,'LISTA DE INVENTARIO'!$Q$22:$Q6362,'LISTA DE INVENTARIO'!$O$9)-SUMIFS($L$22:$L6634,$C$22:$C6634,C839)))</f>
        <v/>
      </c>
      <c r="N839" s="157" t="str">
        <f t="shared" si="27"/>
        <v/>
      </c>
      <c r="O839" s="163"/>
      <c r="P839" s="159" t="str">
        <f t="shared" si="28"/>
        <v/>
      </c>
      <c r="Q839" s="159" t="str">
        <f>IF(ISBLANK(C839),"",SUMIFS($P$22:$P6637,$C$22:$C6637,C839)-SUMIFS('LISTA DE INVENTARIO'!$N$22:$N6364,'LISTA DE INVENTARIO'!$C$22:$C6364,C839))</f>
        <v/>
      </c>
      <c r="R839" s="160"/>
      <c r="S839" s="162" t="str">
        <f ca="1"/>
        <v/>
      </c>
      <c r="T839" s="182"/>
      <c r="U839" s="180"/>
    </row>
    <row r="840" spans="2:21" ht="20.149999999999999" customHeight="1">
      <c r="B840" s="125">
        <v>819</v>
      </c>
      <c r="C840" s="253"/>
      <c r="D840" s="253"/>
      <c r="E840" s="253"/>
      <c r="F840" s="253"/>
      <c r="G840" s="253"/>
      <c r="H840" s="253"/>
      <c r="I840" s="253"/>
      <c r="J840" s="156"/>
      <c r="K840" s="126"/>
      <c r="L840" s="126"/>
      <c r="M840" s="157" t="str">
        <f>IF(ISBLANK(C840),"",IF('LISTA DE INVENTARIO'!$Q$22:$Q6363='LISTA DE INVENTARIO'!$O$9,SUMIFS('LISTA DE INVENTARIO'!$K$22:$K6363,'LISTA DE INVENTARIO'!$C$22:$C6363,C840,'LISTA DE INVENTARIO'!$Q$22:$Q6363,'LISTA DE INVENTARIO'!$O$9)-SUMIFS($L$22:$L6635,$C$22:$C6635,C840),SUMIFS('LISTA DE INVENTARIO'!$K$22:$K6363,'LISTA DE INVENTARIO'!$C$22:$C6363,C840,'LISTA DE INVENTARIO'!$Q$22:$Q6363,'LISTA DE INVENTARIO'!$O$9)-SUMIFS($L$22:$L6635,$C$22:$C6635,C840)))</f>
        <v/>
      </c>
      <c r="N840" s="157" t="str">
        <f t="shared" si="27"/>
        <v/>
      </c>
      <c r="O840" s="163"/>
      <c r="P840" s="159" t="str">
        <f t="shared" si="28"/>
        <v/>
      </c>
      <c r="Q840" s="159" t="str">
        <f>IF(ISBLANK(C840),"",SUMIFS($P$22:$P6638,$C$22:$C6638,C840)-SUMIFS('LISTA DE INVENTARIO'!$N$22:$N6365,'LISTA DE INVENTARIO'!$C$22:$C6365,C840))</f>
        <v/>
      </c>
      <c r="R840" s="160"/>
      <c r="S840" s="162" t="str">
        <f ca="1"/>
        <v/>
      </c>
      <c r="T840" s="182"/>
      <c r="U840" s="180"/>
    </row>
    <row r="841" spans="2:21" ht="20.149999999999999" customHeight="1">
      <c r="B841" s="125">
        <v>820</v>
      </c>
      <c r="C841" s="253"/>
      <c r="D841" s="253"/>
      <c r="E841" s="253"/>
      <c r="F841" s="253"/>
      <c r="G841" s="253"/>
      <c r="H841" s="253"/>
      <c r="I841" s="253"/>
      <c r="J841" s="156"/>
      <c r="K841" s="126"/>
      <c r="L841" s="126"/>
      <c r="M841" s="157" t="str">
        <f>IF(ISBLANK(C841),"",IF('LISTA DE INVENTARIO'!$Q$22:$Q6364='LISTA DE INVENTARIO'!$O$9,SUMIFS('LISTA DE INVENTARIO'!$K$22:$K6364,'LISTA DE INVENTARIO'!$C$22:$C6364,C841,'LISTA DE INVENTARIO'!$Q$22:$Q6364,'LISTA DE INVENTARIO'!$O$9)-SUMIFS($L$22:$L6636,$C$22:$C6636,C841),SUMIFS('LISTA DE INVENTARIO'!$K$22:$K6364,'LISTA DE INVENTARIO'!$C$22:$C6364,C841,'LISTA DE INVENTARIO'!$Q$22:$Q6364,'LISTA DE INVENTARIO'!$O$9)-SUMIFS($L$22:$L6636,$C$22:$C6636,C841)))</f>
        <v/>
      </c>
      <c r="N841" s="157" t="str">
        <f t="shared" si="27"/>
        <v/>
      </c>
      <c r="O841" s="163"/>
      <c r="P841" s="159" t="str">
        <f t="shared" si="28"/>
        <v/>
      </c>
      <c r="Q841" s="159" t="str">
        <f>IF(ISBLANK(C841),"",SUMIFS($P$22:$P6639,$C$22:$C6639,C841)-SUMIFS('LISTA DE INVENTARIO'!$N$22:$N6366,'LISTA DE INVENTARIO'!$C$22:$C6366,C841))</f>
        <v/>
      </c>
      <c r="R841" s="160"/>
      <c r="S841" s="162" t="str">
        <f ca="1"/>
        <v/>
      </c>
      <c r="T841" s="182"/>
      <c r="U841" s="180"/>
    </row>
    <row r="842" spans="2:21" ht="20.149999999999999" customHeight="1">
      <c r="B842" s="125">
        <v>821</v>
      </c>
      <c r="C842" s="253"/>
      <c r="D842" s="253"/>
      <c r="E842" s="253"/>
      <c r="F842" s="253"/>
      <c r="G842" s="253"/>
      <c r="H842" s="253"/>
      <c r="I842" s="253"/>
      <c r="J842" s="156"/>
      <c r="K842" s="126"/>
      <c r="L842" s="126"/>
      <c r="M842" s="157" t="str">
        <f>IF(ISBLANK(C842),"",IF('LISTA DE INVENTARIO'!$Q$22:$Q6365='LISTA DE INVENTARIO'!$O$9,SUMIFS('LISTA DE INVENTARIO'!$K$22:$K6365,'LISTA DE INVENTARIO'!$C$22:$C6365,C842,'LISTA DE INVENTARIO'!$Q$22:$Q6365,'LISTA DE INVENTARIO'!$O$9)-SUMIFS($L$22:$L6637,$C$22:$C6637,C842),SUMIFS('LISTA DE INVENTARIO'!$K$22:$K6365,'LISTA DE INVENTARIO'!$C$22:$C6365,C842,'LISTA DE INVENTARIO'!$Q$22:$Q6365,'LISTA DE INVENTARIO'!$O$9)-SUMIFS($L$22:$L6637,$C$22:$C6637,C842)))</f>
        <v/>
      </c>
      <c r="N842" s="157" t="str">
        <f t="shared" si="27"/>
        <v/>
      </c>
      <c r="O842" s="163"/>
      <c r="P842" s="159" t="str">
        <f t="shared" si="28"/>
        <v/>
      </c>
      <c r="Q842" s="159" t="str">
        <f>IF(ISBLANK(C842),"",SUMIFS($P$22:$P6640,$C$22:$C6640,C842)-SUMIFS('LISTA DE INVENTARIO'!$N$22:$N6367,'LISTA DE INVENTARIO'!$C$22:$C6367,C842))</f>
        <v/>
      </c>
      <c r="R842" s="160"/>
      <c r="S842" s="162" t="str">
        <f ca="1"/>
        <v/>
      </c>
      <c r="T842" s="182"/>
      <c r="U842" s="180"/>
    </row>
    <row r="843" spans="2:21" ht="20.149999999999999" customHeight="1">
      <c r="B843" s="125">
        <v>822</v>
      </c>
      <c r="C843" s="253"/>
      <c r="D843" s="253"/>
      <c r="E843" s="253"/>
      <c r="F843" s="253"/>
      <c r="G843" s="253"/>
      <c r="H843" s="253"/>
      <c r="I843" s="253"/>
      <c r="J843" s="156"/>
      <c r="K843" s="126"/>
      <c r="L843" s="126"/>
      <c r="M843" s="157" t="str">
        <f>IF(ISBLANK(C843),"",IF('LISTA DE INVENTARIO'!$Q$22:$Q6366='LISTA DE INVENTARIO'!$O$9,SUMIFS('LISTA DE INVENTARIO'!$K$22:$K6366,'LISTA DE INVENTARIO'!$C$22:$C6366,C843,'LISTA DE INVENTARIO'!$Q$22:$Q6366,'LISTA DE INVENTARIO'!$O$9)-SUMIFS($L$22:$L6638,$C$22:$C6638,C843),SUMIFS('LISTA DE INVENTARIO'!$K$22:$K6366,'LISTA DE INVENTARIO'!$C$22:$C6366,C843,'LISTA DE INVENTARIO'!$Q$22:$Q6366,'LISTA DE INVENTARIO'!$O$9)-SUMIFS($L$22:$L6638,$C$22:$C6638,C843)))</f>
        <v/>
      </c>
      <c r="N843" s="157" t="str">
        <f t="shared" si="27"/>
        <v/>
      </c>
      <c r="O843" s="163"/>
      <c r="P843" s="159" t="str">
        <f t="shared" si="28"/>
        <v/>
      </c>
      <c r="Q843" s="159" t="str">
        <f>IF(ISBLANK(C843),"",SUMIFS($P$22:$P6641,$C$22:$C6641,C843)-SUMIFS('LISTA DE INVENTARIO'!$N$22:$N6368,'LISTA DE INVENTARIO'!$C$22:$C6368,C843))</f>
        <v/>
      </c>
      <c r="R843" s="160"/>
      <c r="S843" s="162" t="str">
        <f ca="1"/>
        <v/>
      </c>
      <c r="T843" s="182"/>
      <c r="U843" s="180"/>
    </row>
    <row r="844" spans="2:21" ht="20.149999999999999" customHeight="1">
      <c r="B844" s="125">
        <v>823</v>
      </c>
      <c r="C844" s="253"/>
      <c r="D844" s="253"/>
      <c r="E844" s="253"/>
      <c r="F844" s="253"/>
      <c r="G844" s="253"/>
      <c r="H844" s="253"/>
      <c r="I844" s="253"/>
      <c r="J844" s="156"/>
      <c r="K844" s="126"/>
      <c r="L844" s="126"/>
      <c r="M844" s="157" t="str">
        <f>IF(ISBLANK(C844),"",IF('LISTA DE INVENTARIO'!$Q$22:$Q6367='LISTA DE INVENTARIO'!$O$9,SUMIFS('LISTA DE INVENTARIO'!$K$22:$K6367,'LISTA DE INVENTARIO'!$C$22:$C6367,C844,'LISTA DE INVENTARIO'!$Q$22:$Q6367,'LISTA DE INVENTARIO'!$O$9)-SUMIFS($L$22:$L6639,$C$22:$C6639,C844),SUMIFS('LISTA DE INVENTARIO'!$K$22:$K6367,'LISTA DE INVENTARIO'!$C$22:$C6367,C844,'LISTA DE INVENTARIO'!$Q$22:$Q6367,'LISTA DE INVENTARIO'!$O$9)-SUMIFS($L$22:$L6639,$C$22:$C6639,C844)))</f>
        <v/>
      </c>
      <c r="N844" s="157" t="str">
        <f t="shared" si="27"/>
        <v/>
      </c>
      <c r="O844" s="163"/>
      <c r="P844" s="159" t="str">
        <f t="shared" si="28"/>
        <v/>
      </c>
      <c r="Q844" s="159" t="str">
        <f>IF(ISBLANK(C844),"",SUMIFS($P$22:$P6642,$C$22:$C6642,C844)-SUMIFS('LISTA DE INVENTARIO'!$N$22:$N6369,'LISTA DE INVENTARIO'!$C$22:$C6369,C844))</f>
        <v/>
      </c>
      <c r="R844" s="160"/>
      <c r="S844" s="162" t="str">
        <f ca="1"/>
        <v/>
      </c>
      <c r="T844" s="182"/>
      <c r="U844" s="180"/>
    </row>
    <row r="845" spans="2:21" ht="20.149999999999999" customHeight="1">
      <c r="B845" s="125">
        <v>824</v>
      </c>
      <c r="C845" s="253"/>
      <c r="D845" s="253"/>
      <c r="E845" s="253"/>
      <c r="F845" s="253"/>
      <c r="G845" s="253"/>
      <c r="H845" s="253"/>
      <c r="I845" s="253"/>
      <c r="J845" s="156"/>
      <c r="K845" s="126"/>
      <c r="L845" s="126"/>
      <c r="M845" s="157" t="str">
        <f>IF(ISBLANK(C845),"",IF('LISTA DE INVENTARIO'!$Q$22:$Q6368='LISTA DE INVENTARIO'!$O$9,SUMIFS('LISTA DE INVENTARIO'!$K$22:$K6368,'LISTA DE INVENTARIO'!$C$22:$C6368,C845,'LISTA DE INVENTARIO'!$Q$22:$Q6368,'LISTA DE INVENTARIO'!$O$9)-SUMIFS($L$22:$L6640,$C$22:$C6640,C845),SUMIFS('LISTA DE INVENTARIO'!$K$22:$K6368,'LISTA DE INVENTARIO'!$C$22:$C6368,C845,'LISTA DE INVENTARIO'!$Q$22:$Q6368,'LISTA DE INVENTARIO'!$O$9)-SUMIFS($L$22:$L6640,$C$22:$C6640,C845)))</f>
        <v/>
      </c>
      <c r="N845" s="157" t="str">
        <f t="shared" si="27"/>
        <v/>
      </c>
      <c r="O845" s="163"/>
      <c r="P845" s="159" t="str">
        <f t="shared" si="28"/>
        <v/>
      </c>
      <c r="Q845" s="159" t="str">
        <f>IF(ISBLANK(C845),"",SUMIFS($P$22:$P6643,$C$22:$C6643,C845)-SUMIFS('LISTA DE INVENTARIO'!$N$22:$N6370,'LISTA DE INVENTARIO'!$C$22:$C6370,C845))</f>
        <v/>
      </c>
      <c r="R845" s="160"/>
      <c r="S845" s="162" t="str">
        <f ca="1"/>
        <v/>
      </c>
      <c r="T845" s="182"/>
      <c r="U845" s="180"/>
    </row>
    <row r="846" spans="2:21" ht="20.149999999999999" customHeight="1">
      <c r="B846" s="125">
        <v>825</v>
      </c>
      <c r="C846" s="253"/>
      <c r="D846" s="253"/>
      <c r="E846" s="253"/>
      <c r="F846" s="253"/>
      <c r="G846" s="253"/>
      <c r="H846" s="253"/>
      <c r="I846" s="253"/>
      <c r="J846" s="156"/>
      <c r="K846" s="126"/>
      <c r="L846" s="126"/>
      <c r="M846" s="157" t="str">
        <f>IF(ISBLANK(C846),"",IF('LISTA DE INVENTARIO'!$Q$22:$Q6369='LISTA DE INVENTARIO'!$O$9,SUMIFS('LISTA DE INVENTARIO'!$K$22:$K6369,'LISTA DE INVENTARIO'!$C$22:$C6369,C846,'LISTA DE INVENTARIO'!$Q$22:$Q6369,'LISTA DE INVENTARIO'!$O$9)-SUMIFS($L$22:$L6641,$C$22:$C6641,C846),SUMIFS('LISTA DE INVENTARIO'!$K$22:$K6369,'LISTA DE INVENTARIO'!$C$22:$C6369,C846,'LISTA DE INVENTARIO'!$Q$22:$Q6369,'LISTA DE INVENTARIO'!$O$9)-SUMIFS($L$22:$L6641,$C$22:$C6641,C846)))</f>
        <v/>
      </c>
      <c r="N846" s="157" t="str">
        <f t="shared" si="27"/>
        <v/>
      </c>
      <c r="O846" s="163"/>
      <c r="P846" s="159" t="str">
        <f t="shared" si="28"/>
        <v/>
      </c>
      <c r="Q846" s="159" t="str">
        <f>IF(ISBLANK(C846),"",SUMIFS($P$22:$P6644,$C$22:$C6644,C846)-SUMIFS('LISTA DE INVENTARIO'!$N$22:$N6371,'LISTA DE INVENTARIO'!$C$22:$C6371,C846))</f>
        <v/>
      </c>
      <c r="R846" s="160"/>
      <c r="S846" s="162" t="str">
        <f ca="1"/>
        <v/>
      </c>
      <c r="T846" s="182"/>
      <c r="U846" s="180"/>
    </row>
    <row r="847" spans="2:21" ht="20.149999999999999" customHeight="1">
      <c r="B847" s="125">
        <v>826</v>
      </c>
      <c r="C847" s="253"/>
      <c r="D847" s="253"/>
      <c r="E847" s="253"/>
      <c r="F847" s="253"/>
      <c r="G847" s="253"/>
      <c r="H847" s="253"/>
      <c r="I847" s="253"/>
      <c r="J847" s="156"/>
      <c r="K847" s="126"/>
      <c r="L847" s="126"/>
      <c r="M847" s="157" t="str">
        <f>IF(ISBLANK(C847),"",IF('LISTA DE INVENTARIO'!$Q$22:$Q6370='LISTA DE INVENTARIO'!$O$9,SUMIFS('LISTA DE INVENTARIO'!$K$22:$K6370,'LISTA DE INVENTARIO'!$C$22:$C6370,C847,'LISTA DE INVENTARIO'!$Q$22:$Q6370,'LISTA DE INVENTARIO'!$O$9)-SUMIFS($L$22:$L6642,$C$22:$C6642,C847),SUMIFS('LISTA DE INVENTARIO'!$K$22:$K6370,'LISTA DE INVENTARIO'!$C$22:$C6370,C847,'LISTA DE INVENTARIO'!$Q$22:$Q6370,'LISTA DE INVENTARIO'!$O$9)-SUMIFS($L$22:$L6642,$C$22:$C6642,C847)))</f>
        <v/>
      </c>
      <c r="N847" s="157" t="str">
        <f t="shared" si="27"/>
        <v/>
      </c>
      <c r="O847" s="163"/>
      <c r="P847" s="159" t="str">
        <f t="shared" si="28"/>
        <v/>
      </c>
      <c r="Q847" s="159" t="str">
        <f>IF(ISBLANK(C847),"",SUMIFS($P$22:$P6645,$C$22:$C6645,C847)-SUMIFS('LISTA DE INVENTARIO'!$N$22:$N6372,'LISTA DE INVENTARIO'!$C$22:$C6372,C847))</f>
        <v/>
      </c>
      <c r="R847" s="160"/>
      <c r="S847" s="162" t="str">
        <f ca="1"/>
        <v/>
      </c>
      <c r="T847" s="182"/>
      <c r="U847" s="180"/>
    </row>
    <row r="848" spans="2:21" ht="20.149999999999999" customHeight="1">
      <c r="B848" s="125">
        <v>827</v>
      </c>
      <c r="C848" s="253"/>
      <c r="D848" s="253"/>
      <c r="E848" s="253"/>
      <c r="F848" s="253"/>
      <c r="G848" s="253"/>
      <c r="H848" s="253"/>
      <c r="I848" s="253"/>
      <c r="J848" s="156"/>
      <c r="K848" s="126"/>
      <c r="L848" s="126"/>
      <c r="M848" s="157" t="str">
        <f>IF(ISBLANK(C848),"",IF('LISTA DE INVENTARIO'!$Q$22:$Q6371='LISTA DE INVENTARIO'!$O$9,SUMIFS('LISTA DE INVENTARIO'!$K$22:$K6371,'LISTA DE INVENTARIO'!$C$22:$C6371,C848,'LISTA DE INVENTARIO'!$Q$22:$Q6371,'LISTA DE INVENTARIO'!$O$9)-SUMIFS($L$22:$L6643,$C$22:$C6643,C848),SUMIFS('LISTA DE INVENTARIO'!$K$22:$K6371,'LISTA DE INVENTARIO'!$C$22:$C6371,C848,'LISTA DE INVENTARIO'!$Q$22:$Q6371,'LISTA DE INVENTARIO'!$O$9)-SUMIFS($L$22:$L6643,$C$22:$C6643,C848)))</f>
        <v/>
      </c>
      <c r="N848" s="157" t="str">
        <f t="shared" si="27"/>
        <v/>
      </c>
      <c r="O848" s="163"/>
      <c r="P848" s="159" t="str">
        <f t="shared" si="28"/>
        <v/>
      </c>
      <c r="Q848" s="159" t="str">
        <f>IF(ISBLANK(C848),"",SUMIFS($P$22:$P6646,$C$22:$C6646,C848)-SUMIFS('LISTA DE INVENTARIO'!$N$22:$N6373,'LISTA DE INVENTARIO'!$C$22:$C6373,C848))</f>
        <v/>
      </c>
      <c r="R848" s="160"/>
      <c r="S848" s="162" t="str">
        <f ca="1"/>
        <v/>
      </c>
      <c r="T848" s="182"/>
      <c r="U848" s="180"/>
    </row>
    <row r="849" spans="2:21" ht="20.149999999999999" customHeight="1">
      <c r="B849" s="125">
        <v>828</v>
      </c>
      <c r="C849" s="253"/>
      <c r="D849" s="253"/>
      <c r="E849" s="253"/>
      <c r="F849" s="253"/>
      <c r="G849" s="253"/>
      <c r="H849" s="253"/>
      <c r="I849" s="253"/>
      <c r="J849" s="156"/>
      <c r="K849" s="126"/>
      <c r="L849" s="126"/>
      <c r="M849" s="157" t="str">
        <f>IF(ISBLANK(C849),"",IF('LISTA DE INVENTARIO'!$Q$22:$Q6372='LISTA DE INVENTARIO'!$O$9,SUMIFS('LISTA DE INVENTARIO'!$K$22:$K6372,'LISTA DE INVENTARIO'!$C$22:$C6372,C849,'LISTA DE INVENTARIO'!$Q$22:$Q6372,'LISTA DE INVENTARIO'!$O$9)-SUMIFS($L$22:$L6644,$C$22:$C6644,C849),SUMIFS('LISTA DE INVENTARIO'!$K$22:$K6372,'LISTA DE INVENTARIO'!$C$22:$C6372,C849,'LISTA DE INVENTARIO'!$Q$22:$Q6372,'LISTA DE INVENTARIO'!$O$9)-SUMIFS($L$22:$L6644,$C$22:$C6644,C849)))</f>
        <v/>
      </c>
      <c r="N849" s="157" t="str">
        <f t="shared" si="27"/>
        <v/>
      </c>
      <c r="O849" s="163"/>
      <c r="P849" s="159" t="str">
        <f t="shared" si="28"/>
        <v/>
      </c>
      <c r="Q849" s="159" t="str">
        <f>IF(ISBLANK(C849),"",SUMIFS($P$22:$P6647,$C$22:$C6647,C849)-SUMIFS('LISTA DE INVENTARIO'!$N$22:$N6374,'LISTA DE INVENTARIO'!$C$22:$C6374,C849))</f>
        <v/>
      </c>
      <c r="R849" s="160"/>
      <c r="S849" s="162" t="str">
        <f ca="1"/>
        <v/>
      </c>
      <c r="T849" s="182"/>
      <c r="U849" s="180"/>
    </row>
    <row r="850" spans="2:21" ht="20.149999999999999" customHeight="1">
      <c r="B850" s="125">
        <v>829</v>
      </c>
      <c r="C850" s="253"/>
      <c r="D850" s="253"/>
      <c r="E850" s="253"/>
      <c r="F850" s="253"/>
      <c r="G850" s="253"/>
      <c r="H850" s="253"/>
      <c r="I850" s="253"/>
      <c r="J850" s="156"/>
      <c r="K850" s="126"/>
      <c r="L850" s="126"/>
      <c r="M850" s="157" t="str">
        <f>IF(ISBLANK(C850),"",IF('LISTA DE INVENTARIO'!$Q$22:$Q6373='LISTA DE INVENTARIO'!$O$9,SUMIFS('LISTA DE INVENTARIO'!$K$22:$K6373,'LISTA DE INVENTARIO'!$C$22:$C6373,C850,'LISTA DE INVENTARIO'!$Q$22:$Q6373,'LISTA DE INVENTARIO'!$O$9)-SUMIFS($L$22:$L6645,$C$22:$C6645,C850),SUMIFS('LISTA DE INVENTARIO'!$K$22:$K6373,'LISTA DE INVENTARIO'!$C$22:$C6373,C850,'LISTA DE INVENTARIO'!$Q$22:$Q6373,'LISTA DE INVENTARIO'!$O$9)-SUMIFS($L$22:$L6645,$C$22:$C6645,C850)))</f>
        <v/>
      </c>
      <c r="N850" s="157" t="str">
        <f t="shared" si="27"/>
        <v/>
      </c>
      <c r="O850" s="163"/>
      <c r="P850" s="159" t="str">
        <f t="shared" si="28"/>
        <v/>
      </c>
      <c r="Q850" s="159" t="str">
        <f>IF(ISBLANK(C850),"",SUMIFS($P$22:$P6648,$C$22:$C6648,C850)-SUMIFS('LISTA DE INVENTARIO'!$N$22:$N6375,'LISTA DE INVENTARIO'!$C$22:$C6375,C850))</f>
        <v/>
      </c>
      <c r="R850" s="160"/>
      <c r="S850" s="162" t="str">
        <f ca="1"/>
        <v/>
      </c>
      <c r="T850" s="182"/>
      <c r="U850" s="180"/>
    </row>
    <row r="851" spans="2:21" ht="20.149999999999999" customHeight="1">
      <c r="B851" s="125">
        <v>830</v>
      </c>
      <c r="C851" s="253"/>
      <c r="D851" s="253"/>
      <c r="E851" s="253"/>
      <c r="F851" s="253"/>
      <c r="G851" s="253"/>
      <c r="H851" s="253"/>
      <c r="I851" s="253"/>
      <c r="J851" s="156"/>
      <c r="K851" s="126"/>
      <c r="L851" s="126"/>
      <c r="M851" s="157" t="str">
        <f>IF(ISBLANK(C851),"",IF('LISTA DE INVENTARIO'!$Q$22:$Q6374='LISTA DE INVENTARIO'!$O$9,SUMIFS('LISTA DE INVENTARIO'!$K$22:$K6374,'LISTA DE INVENTARIO'!$C$22:$C6374,C851,'LISTA DE INVENTARIO'!$Q$22:$Q6374,'LISTA DE INVENTARIO'!$O$9)-SUMIFS($L$22:$L6646,$C$22:$C6646,C851),SUMIFS('LISTA DE INVENTARIO'!$K$22:$K6374,'LISTA DE INVENTARIO'!$C$22:$C6374,C851,'LISTA DE INVENTARIO'!$Q$22:$Q6374,'LISTA DE INVENTARIO'!$O$9)-SUMIFS($L$22:$L6646,$C$22:$C6646,C851)))</f>
        <v/>
      </c>
      <c r="N851" s="157" t="str">
        <f t="shared" si="27"/>
        <v/>
      </c>
      <c r="O851" s="163"/>
      <c r="P851" s="159" t="str">
        <f t="shared" si="28"/>
        <v/>
      </c>
      <c r="Q851" s="159" t="str">
        <f>IF(ISBLANK(C851),"",SUMIFS($P$22:$P6649,$C$22:$C6649,C851)-SUMIFS('LISTA DE INVENTARIO'!$N$22:$N6376,'LISTA DE INVENTARIO'!$C$22:$C6376,C851))</f>
        <v/>
      </c>
      <c r="R851" s="160"/>
      <c r="S851" s="162" t="str">
        <f ca="1"/>
        <v/>
      </c>
      <c r="T851" s="182"/>
      <c r="U851" s="180"/>
    </row>
    <row r="852" spans="2:21" ht="20.149999999999999" customHeight="1">
      <c r="B852" s="125">
        <v>831</v>
      </c>
      <c r="C852" s="253"/>
      <c r="D852" s="253"/>
      <c r="E852" s="253"/>
      <c r="F852" s="253"/>
      <c r="G852" s="253"/>
      <c r="H852" s="253"/>
      <c r="I852" s="253"/>
      <c r="J852" s="156"/>
      <c r="K852" s="126"/>
      <c r="L852" s="126"/>
      <c r="M852" s="157" t="str">
        <f>IF(ISBLANK(C852),"",IF('LISTA DE INVENTARIO'!$Q$22:$Q6375='LISTA DE INVENTARIO'!$O$9,SUMIFS('LISTA DE INVENTARIO'!$K$22:$K6375,'LISTA DE INVENTARIO'!$C$22:$C6375,C852,'LISTA DE INVENTARIO'!$Q$22:$Q6375,'LISTA DE INVENTARIO'!$O$9)-SUMIFS($L$22:$L6647,$C$22:$C6647,C852),SUMIFS('LISTA DE INVENTARIO'!$K$22:$K6375,'LISTA DE INVENTARIO'!$C$22:$C6375,C852,'LISTA DE INVENTARIO'!$Q$22:$Q6375,'LISTA DE INVENTARIO'!$O$9)-SUMIFS($L$22:$L6647,$C$22:$C6647,C852)))</f>
        <v/>
      </c>
      <c r="N852" s="157" t="str">
        <f t="shared" si="27"/>
        <v/>
      </c>
      <c r="O852" s="163"/>
      <c r="P852" s="159" t="str">
        <f t="shared" si="28"/>
        <v/>
      </c>
      <c r="Q852" s="159" t="str">
        <f>IF(ISBLANK(C852),"",SUMIFS($P$22:$P6650,$C$22:$C6650,C852)-SUMIFS('LISTA DE INVENTARIO'!$N$22:$N6377,'LISTA DE INVENTARIO'!$C$22:$C6377,C852))</f>
        <v/>
      </c>
      <c r="R852" s="160"/>
      <c r="S852" s="162" t="str">
        <f ca="1"/>
        <v/>
      </c>
      <c r="T852" s="182"/>
      <c r="U852" s="180"/>
    </row>
    <row r="853" spans="2:21" ht="20.149999999999999" customHeight="1">
      <c r="B853" s="125">
        <v>832</v>
      </c>
      <c r="C853" s="253"/>
      <c r="D853" s="253"/>
      <c r="E853" s="253"/>
      <c r="F853" s="253"/>
      <c r="G853" s="253"/>
      <c r="H853" s="253"/>
      <c r="I853" s="253"/>
      <c r="J853" s="156"/>
      <c r="K853" s="126"/>
      <c r="L853" s="126"/>
      <c r="M853" s="157" t="str">
        <f>IF(ISBLANK(C853),"",IF('LISTA DE INVENTARIO'!$Q$22:$Q6376='LISTA DE INVENTARIO'!$O$9,SUMIFS('LISTA DE INVENTARIO'!$K$22:$K6376,'LISTA DE INVENTARIO'!$C$22:$C6376,C853,'LISTA DE INVENTARIO'!$Q$22:$Q6376,'LISTA DE INVENTARIO'!$O$9)-SUMIFS($L$22:$L6648,$C$22:$C6648,C853),SUMIFS('LISTA DE INVENTARIO'!$K$22:$K6376,'LISTA DE INVENTARIO'!$C$22:$C6376,C853,'LISTA DE INVENTARIO'!$Q$22:$Q6376,'LISTA DE INVENTARIO'!$O$9)-SUMIFS($L$22:$L6648,$C$22:$C6648,C853)))</f>
        <v/>
      </c>
      <c r="N853" s="157" t="str">
        <f t="shared" si="27"/>
        <v/>
      </c>
      <c r="O853" s="163"/>
      <c r="P853" s="159" t="str">
        <f t="shared" si="28"/>
        <v/>
      </c>
      <c r="Q853" s="159" t="str">
        <f>IF(ISBLANK(C853),"",SUMIFS($P$22:$P6651,$C$22:$C6651,C853)-SUMIFS('LISTA DE INVENTARIO'!$N$22:$N6378,'LISTA DE INVENTARIO'!$C$22:$C6378,C853))</f>
        <v/>
      </c>
      <c r="R853" s="160"/>
      <c r="S853" s="162" t="str">
        <f ca="1"/>
        <v/>
      </c>
      <c r="T853" s="182"/>
      <c r="U853" s="180"/>
    </row>
    <row r="854" spans="2:21" ht="20.149999999999999" customHeight="1">
      <c r="B854" s="125">
        <v>833</v>
      </c>
      <c r="C854" s="253"/>
      <c r="D854" s="253"/>
      <c r="E854" s="253"/>
      <c r="F854" s="253"/>
      <c r="G854" s="253"/>
      <c r="H854" s="253"/>
      <c r="I854" s="253"/>
      <c r="J854" s="156"/>
      <c r="K854" s="126"/>
      <c r="L854" s="126"/>
      <c r="M854" s="157" t="str">
        <f>IF(ISBLANK(C854),"",IF('LISTA DE INVENTARIO'!$Q$22:$Q6377='LISTA DE INVENTARIO'!$O$9,SUMIFS('LISTA DE INVENTARIO'!$K$22:$K6377,'LISTA DE INVENTARIO'!$C$22:$C6377,C854,'LISTA DE INVENTARIO'!$Q$22:$Q6377,'LISTA DE INVENTARIO'!$O$9)-SUMIFS($L$22:$L6649,$C$22:$C6649,C854),SUMIFS('LISTA DE INVENTARIO'!$K$22:$K6377,'LISTA DE INVENTARIO'!$C$22:$C6377,C854,'LISTA DE INVENTARIO'!$Q$22:$Q6377,'LISTA DE INVENTARIO'!$O$9)-SUMIFS($L$22:$L6649,$C$22:$C6649,C854)))</f>
        <v/>
      </c>
      <c r="N854" s="157" t="str">
        <f t="shared" si="27"/>
        <v/>
      </c>
      <c r="O854" s="163"/>
      <c r="P854" s="159" t="str">
        <f t="shared" si="28"/>
        <v/>
      </c>
      <c r="Q854" s="159" t="str">
        <f>IF(ISBLANK(C854),"",SUMIFS($P$22:$P6652,$C$22:$C6652,C854)-SUMIFS('LISTA DE INVENTARIO'!$N$22:$N6379,'LISTA DE INVENTARIO'!$C$22:$C6379,C854))</f>
        <v/>
      </c>
      <c r="R854" s="160"/>
      <c r="S854" s="162" t="str">
        <f ca="1"/>
        <v/>
      </c>
      <c r="T854" s="182"/>
      <c r="U854" s="180"/>
    </row>
    <row r="855" spans="2:21" ht="20.149999999999999" customHeight="1">
      <c r="B855" s="125">
        <v>834</v>
      </c>
      <c r="C855" s="253"/>
      <c r="D855" s="253"/>
      <c r="E855" s="253"/>
      <c r="F855" s="253"/>
      <c r="G855" s="253"/>
      <c r="H855" s="253"/>
      <c r="I855" s="253"/>
      <c r="J855" s="156"/>
      <c r="K855" s="126"/>
      <c r="L855" s="126"/>
      <c r="M855" s="157" t="str">
        <f>IF(ISBLANK(C855),"",IF('LISTA DE INVENTARIO'!$Q$22:$Q6378='LISTA DE INVENTARIO'!$O$9,SUMIFS('LISTA DE INVENTARIO'!$K$22:$K6378,'LISTA DE INVENTARIO'!$C$22:$C6378,C855,'LISTA DE INVENTARIO'!$Q$22:$Q6378,'LISTA DE INVENTARIO'!$O$9)-SUMIFS($L$22:$L6650,$C$22:$C6650,C855),SUMIFS('LISTA DE INVENTARIO'!$K$22:$K6378,'LISTA DE INVENTARIO'!$C$22:$C6378,C855,'LISTA DE INVENTARIO'!$Q$22:$Q6378,'LISTA DE INVENTARIO'!$O$9)-SUMIFS($L$22:$L6650,$C$22:$C6650,C855)))</f>
        <v/>
      </c>
      <c r="N855" s="157" t="str">
        <f t="shared" si="27"/>
        <v/>
      </c>
      <c r="O855" s="163"/>
      <c r="P855" s="159" t="str">
        <f t="shared" si="28"/>
        <v/>
      </c>
      <c r="Q855" s="159" t="str">
        <f>IF(ISBLANK(C855),"",SUMIFS($P$22:$P6653,$C$22:$C6653,C855)-SUMIFS('LISTA DE INVENTARIO'!$N$22:$N6380,'LISTA DE INVENTARIO'!$C$22:$C6380,C855))</f>
        <v/>
      </c>
      <c r="R855" s="160"/>
      <c r="S855" s="162" t="str">
        <f ca="1"/>
        <v/>
      </c>
      <c r="T855" s="182"/>
      <c r="U855" s="180"/>
    </row>
    <row r="856" spans="2:21" ht="20.149999999999999" customHeight="1">
      <c r="B856" s="125">
        <v>835</v>
      </c>
      <c r="C856" s="253"/>
      <c r="D856" s="253"/>
      <c r="E856" s="253"/>
      <c r="F856" s="253"/>
      <c r="G856" s="253"/>
      <c r="H856" s="253"/>
      <c r="I856" s="253"/>
      <c r="J856" s="156"/>
      <c r="K856" s="126"/>
      <c r="L856" s="126"/>
      <c r="M856" s="157" t="str">
        <f>IF(ISBLANK(C856),"",IF('LISTA DE INVENTARIO'!$Q$22:$Q6379='LISTA DE INVENTARIO'!$O$9,SUMIFS('LISTA DE INVENTARIO'!$K$22:$K6379,'LISTA DE INVENTARIO'!$C$22:$C6379,C856,'LISTA DE INVENTARIO'!$Q$22:$Q6379,'LISTA DE INVENTARIO'!$O$9)-SUMIFS($L$22:$L6651,$C$22:$C6651,C856),SUMIFS('LISTA DE INVENTARIO'!$K$22:$K6379,'LISTA DE INVENTARIO'!$C$22:$C6379,C856,'LISTA DE INVENTARIO'!$Q$22:$Q6379,'LISTA DE INVENTARIO'!$O$9)-SUMIFS($L$22:$L6651,$C$22:$C6651,C856)))</f>
        <v/>
      </c>
      <c r="N856" s="157" t="str">
        <f t="shared" si="27"/>
        <v/>
      </c>
      <c r="O856" s="163"/>
      <c r="P856" s="159" t="str">
        <f t="shared" si="28"/>
        <v/>
      </c>
      <c r="Q856" s="159" t="str">
        <f>IF(ISBLANK(C856),"",SUMIFS($P$22:$P6654,$C$22:$C6654,C856)-SUMIFS('LISTA DE INVENTARIO'!$N$22:$N6381,'LISTA DE INVENTARIO'!$C$22:$C6381,C856))</f>
        <v/>
      </c>
      <c r="R856" s="160"/>
      <c r="S856" s="162" t="str">
        <f ca="1"/>
        <v/>
      </c>
      <c r="T856" s="182"/>
      <c r="U856" s="180"/>
    </row>
    <row r="857" spans="2:21" ht="20.149999999999999" customHeight="1">
      <c r="B857" s="125">
        <v>836</v>
      </c>
      <c r="C857" s="253"/>
      <c r="D857" s="253"/>
      <c r="E857" s="253"/>
      <c r="F857" s="253"/>
      <c r="G857" s="253"/>
      <c r="H857" s="253"/>
      <c r="I857" s="253"/>
      <c r="J857" s="156"/>
      <c r="K857" s="126"/>
      <c r="L857" s="126"/>
      <c r="M857" s="157" t="str">
        <f>IF(ISBLANK(C857),"",IF('LISTA DE INVENTARIO'!$Q$22:$Q6380='LISTA DE INVENTARIO'!$O$9,SUMIFS('LISTA DE INVENTARIO'!$K$22:$K6380,'LISTA DE INVENTARIO'!$C$22:$C6380,C857,'LISTA DE INVENTARIO'!$Q$22:$Q6380,'LISTA DE INVENTARIO'!$O$9)-SUMIFS($L$22:$L6652,$C$22:$C6652,C857),SUMIFS('LISTA DE INVENTARIO'!$K$22:$K6380,'LISTA DE INVENTARIO'!$C$22:$C6380,C857,'LISTA DE INVENTARIO'!$Q$22:$Q6380,'LISTA DE INVENTARIO'!$O$9)-SUMIFS($L$22:$L6652,$C$22:$C6652,C857)))</f>
        <v/>
      </c>
      <c r="N857" s="157" t="str">
        <f t="shared" si="27"/>
        <v/>
      </c>
      <c r="O857" s="163"/>
      <c r="P857" s="159" t="str">
        <f t="shared" si="28"/>
        <v/>
      </c>
      <c r="Q857" s="159" t="str">
        <f>IF(ISBLANK(C857),"",SUMIFS($P$22:$P6655,$C$22:$C6655,C857)-SUMIFS('LISTA DE INVENTARIO'!$N$22:$N6382,'LISTA DE INVENTARIO'!$C$22:$C6382,C857))</f>
        <v/>
      </c>
      <c r="R857" s="160"/>
      <c r="S857" s="162" t="str">
        <f ca="1"/>
        <v/>
      </c>
      <c r="T857" s="182"/>
      <c r="U857" s="180"/>
    </row>
    <row r="858" spans="2:21" ht="20.149999999999999" customHeight="1">
      <c r="B858" s="125">
        <v>837</v>
      </c>
      <c r="C858" s="253"/>
      <c r="D858" s="253"/>
      <c r="E858" s="253"/>
      <c r="F858" s="253"/>
      <c r="G858" s="253"/>
      <c r="H858" s="253"/>
      <c r="I858" s="253"/>
      <c r="J858" s="156"/>
      <c r="K858" s="126"/>
      <c r="L858" s="126"/>
      <c r="M858" s="157" t="str">
        <f>IF(ISBLANK(C858),"",IF('LISTA DE INVENTARIO'!$Q$22:$Q6381='LISTA DE INVENTARIO'!$O$9,SUMIFS('LISTA DE INVENTARIO'!$K$22:$K6381,'LISTA DE INVENTARIO'!$C$22:$C6381,C858,'LISTA DE INVENTARIO'!$Q$22:$Q6381,'LISTA DE INVENTARIO'!$O$9)-SUMIFS($L$22:$L6653,$C$22:$C6653,C858),SUMIFS('LISTA DE INVENTARIO'!$K$22:$K6381,'LISTA DE INVENTARIO'!$C$22:$C6381,C858,'LISTA DE INVENTARIO'!$Q$22:$Q6381,'LISTA DE INVENTARIO'!$O$9)-SUMIFS($L$22:$L6653,$C$22:$C6653,C858)))</f>
        <v/>
      </c>
      <c r="N858" s="157" t="str">
        <f t="shared" si="27"/>
        <v/>
      </c>
      <c r="O858" s="163"/>
      <c r="P858" s="159" t="str">
        <f t="shared" si="28"/>
        <v/>
      </c>
      <c r="Q858" s="159" t="str">
        <f>IF(ISBLANK(C858),"",SUMIFS($P$22:$P6656,$C$22:$C6656,C858)-SUMIFS('LISTA DE INVENTARIO'!$N$22:$N6383,'LISTA DE INVENTARIO'!$C$22:$C6383,C858))</f>
        <v/>
      </c>
      <c r="R858" s="160"/>
      <c r="S858" s="162" t="str">
        <f ca="1"/>
        <v/>
      </c>
      <c r="T858" s="182"/>
      <c r="U858" s="180"/>
    </row>
    <row r="859" spans="2:21" ht="20.149999999999999" customHeight="1">
      <c r="B859" s="125">
        <v>838</v>
      </c>
      <c r="C859" s="253"/>
      <c r="D859" s="253"/>
      <c r="E859" s="253"/>
      <c r="F859" s="253"/>
      <c r="G859" s="253"/>
      <c r="H859" s="253"/>
      <c r="I859" s="253"/>
      <c r="J859" s="156"/>
      <c r="K859" s="126"/>
      <c r="L859" s="126"/>
      <c r="M859" s="157" t="str">
        <f>IF(ISBLANK(C859),"",IF('LISTA DE INVENTARIO'!$Q$22:$Q6382='LISTA DE INVENTARIO'!$O$9,SUMIFS('LISTA DE INVENTARIO'!$K$22:$K6382,'LISTA DE INVENTARIO'!$C$22:$C6382,C859,'LISTA DE INVENTARIO'!$Q$22:$Q6382,'LISTA DE INVENTARIO'!$O$9)-SUMIFS($L$22:$L6654,$C$22:$C6654,C859),SUMIFS('LISTA DE INVENTARIO'!$K$22:$K6382,'LISTA DE INVENTARIO'!$C$22:$C6382,C859,'LISTA DE INVENTARIO'!$Q$22:$Q6382,'LISTA DE INVENTARIO'!$O$9)-SUMIFS($L$22:$L6654,$C$22:$C6654,C859)))</f>
        <v/>
      </c>
      <c r="N859" s="157" t="str">
        <f t="shared" si="27"/>
        <v/>
      </c>
      <c r="O859" s="163"/>
      <c r="P859" s="159" t="str">
        <f t="shared" si="28"/>
        <v/>
      </c>
      <c r="Q859" s="159" t="str">
        <f>IF(ISBLANK(C859),"",SUMIFS($P$22:$P6657,$C$22:$C6657,C859)-SUMIFS('LISTA DE INVENTARIO'!$N$22:$N6384,'LISTA DE INVENTARIO'!$C$22:$C6384,C859))</f>
        <v/>
      </c>
      <c r="R859" s="160"/>
      <c r="S859" s="162" t="str">
        <f ca="1"/>
        <v/>
      </c>
      <c r="T859" s="182"/>
      <c r="U859" s="180"/>
    </row>
    <row r="860" spans="2:21" ht="20.149999999999999" customHeight="1">
      <c r="B860" s="125">
        <v>839</v>
      </c>
      <c r="C860" s="253"/>
      <c r="D860" s="253"/>
      <c r="E860" s="253"/>
      <c r="F860" s="253"/>
      <c r="G860" s="253"/>
      <c r="H860" s="253"/>
      <c r="I860" s="253"/>
      <c r="J860" s="156"/>
      <c r="K860" s="126"/>
      <c r="L860" s="126"/>
      <c r="M860" s="157" t="str">
        <f>IF(ISBLANK(C860),"",IF('LISTA DE INVENTARIO'!$Q$22:$Q6383='LISTA DE INVENTARIO'!$O$9,SUMIFS('LISTA DE INVENTARIO'!$K$22:$K6383,'LISTA DE INVENTARIO'!$C$22:$C6383,C860,'LISTA DE INVENTARIO'!$Q$22:$Q6383,'LISTA DE INVENTARIO'!$O$9)-SUMIFS($L$22:$L6655,$C$22:$C6655,C860),SUMIFS('LISTA DE INVENTARIO'!$K$22:$K6383,'LISTA DE INVENTARIO'!$C$22:$C6383,C860,'LISTA DE INVENTARIO'!$Q$22:$Q6383,'LISTA DE INVENTARIO'!$O$9)-SUMIFS($L$22:$L6655,$C$22:$C6655,C860)))</f>
        <v/>
      </c>
      <c r="N860" s="157" t="str">
        <f t="shared" si="27"/>
        <v/>
      </c>
      <c r="O860" s="163"/>
      <c r="P860" s="159" t="str">
        <f t="shared" si="28"/>
        <v/>
      </c>
      <c r="Q860" s="159" t="str">
        <f>IF(ISBLANK(C860),"",SUMIFS($P$22:$P6658,$C$22:$C6658,C860)-SUMIFS('LISTA DE INVENTARIO'!$N$22:$N6385,'LISTA DE INVENTARIO'!$C$22:$C6385,C860))</f>
        <v/>
      </c>
      <c r="R860" s="160"/>
      <c r="S860" s="162" t="str">
        <f ca="1"/>
        <v/>
      </c>
      <c r="T860" s="182"/>
      <c r="U860" s="180"/>
    </row>
    <row r="861" spans="2:21" ht="20.149999999999999" customHeight="1">
      <c r="B861" s="125">
        <v>840</v>
      </c>
      <c r="C861" s="253"/>
      <c r="D861" s="253"/>
      <c r="E861" s="253"/>
      <c r="F861" s="253"/>
      <c r="G861" s="253"/>
      <c r="H861" s="253"/>
      <c r="I861" s="253"/>
      <c r="J861" s="156"/>
      <c r="K861" s="126"/>
      <c r="L861" s="126"/>
      <c r="M861" s="157" t="str">
        <f>IF(ISBLANK(C861),"",IF('LISTA DE INVENTARIO'!$Q$22:$Q6384='LISTA DE INVENTARIO'!$O$9,SUMIFS('LISTA DE INVENTARIO'!$K$22:$K6384,'LISTA DE INVENTARIO'!$C$22:$C6384,C861,'LISTA DE INVENTARIO'!$Q$22:$Q6384,'LISTA DE INVENTARIO'!$O$9)-SUMIFS($L$22:$L6656,$C$22:$C6656,C861),SUMIFS('LISTA DE INVENTARIO'!$K$22:$K6384,'LISTA DE INVENTARIO'!$C$22:$C6384,C861,'LISTA DE INVENTARIO'!$Q$22:$Q6384,'LISTA DE INVENTARIO'!$O$9)-SUMIFS($L$22:$L6656,$C$22:$C6656,C861)))</f>
        <v/>
      </c>
      <c r="N861" s="157" t="str">
        <f t="shared" si="27"/>
        <v/>
      </c>
      <c r="O861" s="163"/>
      <c r="P861" s="159" t="str">
        <f t="shared" si="28"/>
        <v/>
      </c>
      <c r="Q861" s="159" t="str">
        <f>IF(ISBLANK(C861),"",SUMIFS($P$22:$P6659,$C$22:$C6659,C861)-SUMIFS('LISTA DE INVENTARIO'!$N$22:$N6386,'LISTA DE INVENTARIO'!$C$22:$C6386,C861))</f>
        <v/>
      </c>
      <c r="R861" s="160"/>
      <c r="S861" s="162" t="str">
        <f ca="1"/>
        <v/>
      </c>
      <c r="T861" s="182"/>
      <c r="U861" s="180"/>
    </row>
    <row r="862" spans="2:21" ht="20.149999999999999" customHeight="1">
      <c r="B862" s="125">
        <v>841</v>
      </c>
      <c r="C862" s="253"/>
      <c r="D862" s="253"/>
      <c r="E862" s="253"/>
      <c r="F862" s="253"/>
      <c r="G862" s="253"/>
      <c r="H862" s="253"/>
      <c r="I862" s="253"/>
      <c r="J862" s="156"/>
      <c r="K862" s="126"/>
      <c r="L862" s="126"/>
      <c r="M862" s="157" t="str">
        <f>IF(ISBLANK(C862),"",IF('LISTA DE INVENTARIO'!$Q$22:$Q6385='LISTA DE INVENTARIO'!$O$9,SUMIFS('LISTA DE INVENTARIO'!$K$22:$K6385,'LISTA DE INVENTARIO'!$C$22:$C6385,C862,'LISTA DE INVENTARIO'!$Q$22:$Q6385,'LISTA DE INVENTARIO'!$O$9)-SUMIFS($L$22:$L6657,$C$22:$C6657,C862),SUMIFS('LISTA DE INVENTARIO'!$K$22:$K6385,'LISTA DE INVENTARIO'!$C$22:$C6385,C862,'LISTA DE INVENTARIO'!$Q$22:$Q6385,'LISTA DE INVENTARIO'!$O$9)-SUMIFS($L$22:$L6657,$C$22:$C6657,C862)))</f>
        <v/>
      </c>
      <c r="N862" s="157" t="str">
        <f t="shared" si="27"/>
        <v/>
      </c>
      <c r="O862" s="163"/>
      <c r="P862" s="159" t="str">
        <f t="shared" si="28"/>
        <v/>
      </c>
      <c r="Q862" s="159" t="str">
        <f>IF(ISBLANK(C862),"",SUMIFS($P$22:$P6660,$C$22:$C6660,C862)-SUMIFS('LISTA DE INVENTARIO'!$N$22:$N6387,'LISTA DE INVENTARIO'!$C$22:$C6387,C862))</f>
        <v/>
      </c>
      <c r="R862" s="160"/>
      <c r="S862" s="162" t="str">
        <f ca="1"/>
        <v/>
      </c>
      <c r="T862" s="182"/>
      <c r="U862" s="180"/>
    </row>
    <row r="863" spans="2:21" ht="20.149999999999999" customHeight="1">
      <c r="B863" s="125">
        <v>842</v>
      </c>
      <c r="C863" s="253"/>
      <c r="D863" s="253"/>
      <c r="E863" s="253"/>
      <c r="F863" s="253"/>
      <c r="G863" s="253"/>
      <c r="H863" s="253"/>
      <c r="I863" s="253"/>
      <c r="J863" s="156"/>
      <c r="K863" s="126"/>
      <c r="L863" s="126"/>
      <c r="M863" s="157" t="str">
        <f>IF(ISBLANK(C863),"",IF('LISTA DE INVENTARIO'!$Q$22:$Q6386='LISTA DE INVENTARIO'!$O$9,SUMIFS('LISTA DE INVENTARIO'!$K$22:$K6386,'LISTA DE INVENTARIO'!$C$22:$C6386,C863,'LISTA DE INVENTARIO'!$Q$22:$Q6386,'LISTA DE INVENTARIO'!$O$9)-SUMIFS($L$22:$L6658,$C$22:$C6658,C863),SUMIFS('LISTA DE INVENTARIO'!$K$22:$K6386,'LISTA DE INVENTARIO'!$C$22:$C6386,C863,'LISTA DE INVENTARIO'!$Q$22:$Q6386,'LISTA DE INVENTARIO'!$O$9)-SUMIFS($L$22:$L6658,$C$22:$C6658,C863)))</f>
        <v/>
      </c>
      <c r="N863" s="157" t="str">
        <f t="shared" si="27"/>
        <v/>
      </c>
      <c r="O863" s="163"/>
      <c r="P863" s="159" t="str">
        <f t="shared" si="28"/>
        <v/>
      </c>
      <c r="Q863" s="159" t="str">
        <f>IF(ISBLANK(C863),"",SUMIFS($P$22:$P6661,$C$22:$C6661,C863)-SUMIFS('LISTA DE INVENTARIO'!$N$22:$N6388,'LISTA DE INVENTARIO'!$C$22:$C6388,C863))</f>
        <v/>
      </c>
      <c r="R863" s="160"/>
      <c r="S863" s="162" t="str">
        <f ca="1"/>
        <v/>
      </c>
      <c r="T863" s="182"/>
      <c r="U863" s="180"/>
    </row>
    <row r="864" spans="2:21" ht="20.149999999999999" customHeight="1">
      <c r="B864" s="125">
        <v>843</v>
      </c>
      <c r="C864" s="253"/>
      <c r="D864" s="253"/>
      <c r="E864" s="253"/>
      <c r="F864" s="253"/>
      <c r="G864" s="253"/>
      <c r="H864" s="253"/>
      <c r="I864" s="253"/>
      <c r="J864" s="156"/>
      <c r="K864" s="126"/>
      <c r="L864" s="126"/>
      <c r="M864" s="157" t="str">
        <f>IF(ISBLANK(C864),"",IF('LISTA DE INVENTARIO'!$Q$22:$Q6387='LISTA DE INVENTARIO'!$O$9,SUMIFS('LISTA DE INVENTARIO'!$K$22:$K6387,'LISTA DE INVENTARIO'!$C$22:$C6387,C864,'LISTA DE INVENTARIO'!$Q$22:$Q6387,'LISTA DE INVENTARIO'!$O$9)-SUMIFS($L$22:$L6659,$C$22:$C6659,C864),SUMIFS('LISTA DE INVENTARIO'!$K$22:$K6387,'LISTA DE INVENTARIO'!$C$22:$C6387,C864,'LISTA DE INVENTARIO'!$Q$22:$Q6387,'LISTA DE INVENTARIO'!$O$9)-SUMIFS($L$22:$L6659,$C$22:$C6659,C864)))</f>
        <v/>
      </c>
      <c r="N864" s="157" t="str">
        <f t="shared" si="27"/>
        <v/>
      </c>
      <c r="O864" s="163"/>
      <c r="P864" s="159" t="str">
        <f t="shared" si="28"/>
        <v/>
      </c>
      <c r="Q864" s="159" t="str">
        <f>IF(ISBLANK(C864),"",SUMIFS($P$22:$P6662,$C$22:$C6662,C864)-SUMIFS('LISTA DE INVENTARIO'!$N$22:$N6389,'LISTA DE INVENTARIO'!$C$22:$C6389,C864))</f>
        <v/>
      </c>
      <c r="R864" s="160"/>
      <c r="S864" s="162" t="str">
        <f ca="1"/>
        <v/>
      </c>
      <c r="T864" s="182"/>
      <c r="U864" s="180"/>
    </row>
    <row r="865" spans="2:21" ht="20.149999999999999" customHeight="1">
      <c r="B865" s="125">
        <v>844</v>
      </c>
      <c r="C865" s="253"/>
      <c r="D865" s="253"/>
      <c r="E865" s="253"/>
      <c r="F865" s="253"/>
      <c r="G865" s="253"/>
      <c r="H865" s="253"/>
      <c r="I865" s="253"/>
      <c r="J865" s="156"/>
      <c r="K865" s="126"/>
      <c r="L865" s="126"/>
      <c r="M865" s="157" t="str">
        <f>IF(ISBLANK(C865),"",IF('LISTA DE INVENTARIO'!$Q$22:$Q6388='LISTA DE INVENTARIO'!$O$9,SUMIFS('LISTA DE INVENTARIO'!$K$22:$K6388,'LISTA DE INVENTARIO'!$C$22:$C6388,C865,'LISTA DE INVENTARIO'!$Q$22:$Q6388,'LISTA DE INVENTARIO'!$O$9)-SUMIFS($L$22:$L6660,$C$22:$C6660,C865),SUMIFS('LISTA DE INVENTARIO'!$K$22:$K6388,'LISTA DE INVENTARIO'!$C$22:$C6388,C865,'LISTA DE INVENTARIO'!$Q$22:$Q6388,'LISTA DE INVENTARIO'!$O$9)-SUMIFS($L$22:$L6660,$C$22:$C6660,C865)))</f>
        <v/>
      </c>
      <c r="N865" s="157" t="str">
        <f t="shared" si="27"/>
        <v/>
      </c>
      <c r="O865" s="163"/>
      <c r="P865" s="159" t="str">
        <f t="shared" si="28"/>
        <v/>
      </c>
      <c r="Q865" s="159" t="str">
        <f>IF(ISBLANK(C865),"",SUMIFS($P$22:$P6663,$C$22:$C6663,C865)-SUMIFS('LISTA DE INVENTARIO'!$N$22:$N6390,'LISTA DE INVENTARIO'!$C$22:$C6390,C865))</f>
        <v/>
      </c>
      <c r="R865" s="160"/>
      <c r="S865" s="162" t="str">
        <f ca="1"/>
        <v/>
      </c>
      <c r="T865" s="182"/>
      <c r="U865" s="180"/>
    </row>
    <row r="866" spans="2:21" ht="20.149999999999999" customHeight="1">
      <c r="B866" s="125">
        <v>845</v>
      </c>
      <c r="C866" s="253"/>
      <c r="D866" s="253"/>
      <c r="E866" s="253"/>
      <c r="F866" s="253"/>
      <c r="G866" s="253"/>
      <c r="H866" s="253"/>
      <c r="I866" s="253"/>
      <c r="J866" s="156"/>
      <c r="K866" s="126"/>
      <c r="L866" s="126"/>
      <c r="M866" s="157" t="str">
        <f>IF(ISBLANK(C866),"",IF('LISTA DE INVENTARIO'!$Q$22:$Q6389='LISTA DE INVENTARIO'!$O$9,SUMIFS('LISTA DE INVENTARIO'!$K$22:$K6389,'LISTA DE INVENTARIO'!$C$22:$C6389,C866,'LISTA DE INVENTARIO'!$Q$22:$Q6389,'LISTA DE INVENTARIO'!$O$9)-SUMIFS($L$22:$L6661,$C$22:$C6661,C866),SUMIFS('LISTA DE INVENTARIO'!$K$22:$K6389,'LISTA DE INVENTARIO'!$C$22:$C6389,C866,'LISTA DE INVENTARIO'!$Q$22:$Q6389,'LISTA DE INVENTARIO'!$O$9)-SUMIFS($L$22:$L6661,$C$22:$C6661,C866)))</f>
        <v/>
      </c>
      <c r="N866" s="157" t="str">
        <f t="shared" si="27"/>
        <v/>
      </c>
      <c r="O866" s="163"/>
      <c r="P866" s="159" t="str">
        <f t="shared" si="28"/>
        <v/>
      </c>
      <c r="Q866" s="159" t="str">
        <f>IF(ISBLANK(C866),"",SUMIFS($P$22:$P6664,$C$22:$C6664,C866)-SUMIFS('LISTA DE INVENTARIO'!$N$22:$N6391,'LISTA DE INVENTARIO'!$C$22:$C6391,C866))</f>
        <v/>
      </c>
      <c r="R866" s="160"/>
      <c r="S866" s="162" t="str">
        <f ca="1"/>
        <v/>
      </c>
      <c r="T866" s="182"/>
      <c r="U866" s="180"/>
    </row>
    <row r="867" spans="2:21" ht="20.149999999999999" customHeight="1">
      <c r="B867" s="125">
        <v>846</v>
      </c>
      <c r="C867" s="253"/>
      <c r="D867" s="253"/>
      <c r="E867" s="253"/>
      <c r="F867" s="253"/>
      <c r="G867" s="253"/>
      <c r="H867" s="253"/>
      <c r="I867" s="253"/>
      <c r="J867" s="156"/>
      <c r="K867" s="126"/>
      <c r="L867" s="126"/>
      <c r="M867" s="157" t="str">
        <f>IF(ISBLANK(C867),"",IF('LISTA DE INVENTARIO'!$Q$22:$Q6390='LISTA DE INVENTARIO'!$O$9,SUMIFS('LISTA DE INVENTARIO'!$K$22:$K6390,'LISTA DE INVENTARIO'!$C$22:$C6390,C867,'LISTA DE INVENTARIO'!$Q$22:$Q6390,'LISTA DE INVENTARIO'!$O$9)-SUMIFS($L$22:$L6662,$C$22:$C6662,C867),SUMIFS('LISTA DE INVENTARIO'!$K$22:$K6390,'LISTA DE INVENTARIO'!$C$22:$C6390,C867,'LISTA DE INVENTARIO'!$Q$22:$Q6390,'LISTA DE INVENTARIO'!$O$9)-SUMIFS($L$22:$L6662,$C$22:$C6662,C867)))</f>
        <v/>
      </c>
      <c r="N867" s="157" t="str">
        <f t="shared" si="27"/>
        <v/>
      </c>
      <c r="O867" s="163"/>
      <c r="P867" s="159" t="str">
        <f t="shared" si="28"/>
        <v/>
      </c>
      <c r="Q867" s="159" t="str">
        <f>IF(ISBLANK(C867),"",SUMIFS($P$22:$P6665,$C$22:$C6665,C867)-SUMIFS('LISTA DE INVENTARIO'!$N$22:$N6392,'LISTA DE INVENTARIO'!$C$22:$C6392,C867))</f>
        <v/>
      </c>
      <c r="R867" s="160"/>
      <c r="S867" s="162" t="str">
        <f ca="1"/>
        <v/>
      </c>
      <c r="T867" s="182"/>
      <c r="U867" s="180"/>
    </row>
    <row r="868" spans="2:21" ht="20.149999999999999" customHeight="1">
      <c r="B868" s="125">
        <v>847</v>
      </c>
      <c r="C868" s="253"/>
      <c r="D868" s="253"/>
      <c r="E868" s="253"/>
      <c r="F868" s="253"/>
      <c r="G868" s="253"/>
      <c r="H868" s="253"/>
      <c r="I868" s="253"/>
      <c r="J868" s="156"/>
      <c r="K868" s="126"/>
      <c r="L868" s="126"/>
      <c r="M868" s="157" t="str">
        <f>IF(ISBLANK(C868),"",IF('LISTA DE INVENTARIO'!$Q$22:$Q6391='LISTA DE INVENTARIO'!$O$9,SUMIFS('LISTA DE INVENTARIO'!$K$22:$K6391,'LISTA DE INVENTARIO'!$C$22:$C6391,C868,'LISTA DE INVENTARIO'!$Q$22:$Q6391,'LISTA DE INVENTARIO'!$O$9)-SUMIFS($L$22:$L6663,$C$22:$C6663,C868),SUMIFS('LISTA DE INVENTARIO'!$K$22:$K6391,'LISTA DE INVENTARIO'!$C$22:$C6391,C868,'LISTA DE INVENTARIO'!$Q$22:$Q6391,'LISTA DE INVENTARIO'!$O$9)-SUMIFS($L$22:$L6663,$C$22:$C6663,C868)))</f>
        <v/>
      </c>
      <c r="N868" s="157" t="str">
        <f t="shared" si="27"/>
        <v/>
      </c>
      <c r="O868" s="163"/>
      <c r="P868" s="159" t="str">
        <f t="shared" si="28"/>
        <v/>
      </c>
      <c r="Q868" s="159" t="str">
        <f>IF(ISBLANK(C868),"",SUMIFS($P$22:$P6666,$C$22:$C6666,C868)-SUMIFS('LISTA DE INVENTARIO'!$N$22:$N6393,'LISTA DE INVENTARIO'!$C$22:$C6393,C868))</f>
        <v/>
      </c>
      <c r="R868" s="160"/>
      <c r="S868" s="162" t="str">
        <f ca="1"/>
        <v/>
      </c>
      <c r="T868" s="182"/>
      <c r="U868" s="180"/>
    </row>
    <row r="869" spans="2:21" ht="20.149999999999999" customHeight="1">
      <c r="B869" s="125">
        <v>848</v>
      </c>
      <c r="C869" s="253"/>
      <c r="D869" s="253"/>
      <c r="E869" s="253"/>
      <c r="F869" s="253"/>
      <c r="G869" s="253"/>
      <c r="H869" s="253"/>
      <c r="I869" s="253"/>
      <c r="J869" s="156"/>
      <c r="K869" s="126"/>
      <c r="L869" s="126"/>
      <c r="M869" s="157" t="str">
        <f>IF(ISBLANK(C869),"",IF('LISTA DE INVENTARIO'!$Q$22:$Q6392='LISTA DE INVENTARIO'!$O$9,SUMIFS('LISTA DE INVENTARIO'!$K$22:$K6392,'LISTA DE INVENTARIO'!$C$22:$C6392,C869,'LISTA DE INVENTARIO'!$Q$22:$Q6392,'LISTA DE INVENTARIO'!$O$9)-SUMIFS($L$22:$L6664,$C$22:$C6664,C869),SUMIFS('LISTA DE INVENTARIO'!$K$22:$K6392,'LISTA DE INVENTARIO'!$C$22:$C6392,C869,'LISTA DE INVENTARIO'!$Q$22:$Q6392,'LISTA DE INVENTARIO'!$O$9)-SUMIFS($L$22:$L6664,$C$22:$C6664,C869)))</f>
        <v/>
      </c>
      <c r="N869" s="157" t="str">
        <f t="shared" si="27"/>
        <v/>
      </c>
      <c r="O869" s="163"/>
      <c r="P869" s="159" t="str">
        <f t="shared" si="28"/>
        <v/>
      </c>
      <c r="Q869" s="159" t="str">
        <f>IF(ISBLANK(C869),"",SUMIFS($P$22:$P6667,$C$22:$C6667,C869)-SUMIFS('LISTA DE INVENTARIO'!$N$22:$N6394,'LISTA DE INVENTARIO'!$C$22:$C6394,C869))</f>
        <v/>
      </c>
      <c r="R869" s="160"/>
      <c r="S869" s="162" t="str">
        <f ca="1"/>
        <v/>
      </c>
      <c r="T869" s="182"/>
      <c r="U869" s="180"/>
    </row>
    <row r="870" spans="2:21" ht="20.149999999999999" customHeight="1">
      <c r="B870" s="125">
        <v>849</v>
      </c>
      <c r="C870" s="253"/>
      <c r="D870" s="253"/>
      <c r="E870" s="253"/>
      <c r="F870" s="253"/>
      <c r="G870" s="253"/>
      <c r="H870" s="253"/>
      <c r="I870" s="253"/>
      <c r="J870" s="156"/>
      <c r="K870" s="126"/>
      <c r="L870" s="126"/>
      <c r="M870" s="157" t="str">
        <f>IF(ISBLANK(C870),"",IF('LISTA DE INVENTARIO'!$Q$22:$Q6393='LISTA DE INVENTARIO'!$O$9,SUMIFS('LISTA DE INVENTARIO'!$K$22:$K6393,'LISTA DE INVENTARIO'!$C$22:$C6393,C870,'LISTA DE INVENTARIO'!$Q$22:$Q6393,'LISTA DE INVENTARIO'!$O$9)-SUMIFS($L$22:$L6665,$C$22:$C6665,C870),SUMIFS('LISTA DE INVENTARIO'!$K$22:$K6393,'LISTA DE INVENTARIO'!$C$22:$C6393,C870,'LISTA DE INVENTARIO'!$Q$22:$Q6393,'LISTA DE INVENTARIO'!$O$9)-SUMIFS($L$22:$L6665,$C$22:$C6665,C870)))</f>
        <v/>
      </c>
      <c r="N870" s="157" t="str">
        <f t="shared" si="27"/>
        <v/>
      </c>
      <c r="O870" s="163"/>
      <c r="P870" s="159" t="str">
        <f t="shared" si="28"/>
        <v/>
      </c>
      <c r="Q870" s="159" t="str">
        <f>IF(ISBLANK(C870),"",SUMIFS($P$22:$P6668,$C$22:$C6668,C870)-SUMIFS('LISTA DE INVENTARIO'!$N$22:$N6395,'LISTA DE INVENTARIO'!$C$22:$C6395,C870))</f>
        <v/>
      </c>
      <c r="R870" s="160"/>
      <c r="S870" s="162" t="str">
        <f ca="1"/>
        <v/>
      </c>
      <c r="T870" s="182"/>
      <c r="U870" s="180"/>
    </row>
    <row r="871" spans="2:21" ht="20.149999999999999" customHeight="1">
      <c r="B871" s="125">
        <v>850</v>
      </c>
      <c r="C871" s="253"/>
      <c r="D871" s="253"/>
      <c r="E871" s="253"/>
      <c r="F871" s="253"/>
      <c r="G871" s="253"/>
      <c r="H871" s="253"/>
      <c r="I871" s="253"/>
      <c r="J871" s="156"/>
      <c r="K871" s="126"/>
      <c r="L871" s="126"/>
      <c r="M871" s="157" t="str">
        <f>IF(ISBLANK(C871),"",IF('LISTA DE INVENTARIO'!$Q$22:$Q6394='LISTA DE INVENTARIO'!$O$9,SUMIFS('LISTA DE INVENTARIO'!$K$22:$K6394,'LISTA DE INVENTARIO'!$C$22:$C6394,C871,'LISTA DE INVENTARIO'!$Q$22:$Q6394,'LISTA DE INVENTARIO'!$O$9)-SUMIFS($L$22:$L6666,$C$22:$C6666,C871),SUMIFS('LISTA DE INVENTARIO'!$K$22:$K6394,'LISTA DE INVENTARIO'!$C$22:$C6394,C871,'LISTA DE INVENTARIO'!$Q$22:$Q6394,'LISTA DE INVENTARIO'!$O$9)-SUMIFS($L$22:$L6666,$C$22:$C6666,C871)))</f>
        <v/>
      </c>
      <c r="N871" s="157" t="str">
        <f t="shared" ref="N871:N934" si="29">IF(T871=TRUE,"ENVIADO",IF(ISBLANK(C871),"",IF((AND(M871&lt;=0)),$K$9,IF(AND(M871&gt;0,M871&lt;=10),$O$9,$M$9))))</f>
        <v/>
      </c>
      <c r="O871" s="163"/>
      <c r="P871" s="159" t="str">
        <f t="shared" ref="P871:P934" si="30">IF(ISBLANK(C871),"",L871*O871)</f>
        <v/>
      </c>
      <c r="Q871" s="159" t="str">
        <f>IF(ISBLANK(C871),"",SUMIFS($P$22:$P6669,$C$22:$C6669,C871)-SUMIFS('LISTA DE INVENTARIO'!$N$22:$N6396,'LISTA DE INVENTARIO'!$C$22:$C6396,C871))</f>
        <v/>
      </c>
      <c r="R871" s="160"/>
      <c r="S871" s="162" t="str">
        <f ca="1"/>
        <v/>
      </c>
      <c r="T871" s="182"/>
      <c r="U871" s="180"/>
    </row>
    <row r="872" spans="2:21" ht="20.149999999999999" customHeight="1">
      <c r="B872" s="125">
        <v>851</v>
      </c>
      <c r="C872" s="253"/>
      <c r="D872" s="253"/>
      <c r="E872" s="253"/>
      <c r="F872" s="253"/>
      <c r="G872" s="253"/>
      <c r="H872" s="253"/>
      <c r="I872" s="253"/>
      <c r="J872" s="156"/>
      <c r="K872" s="126"/>
      <c r="L872" s="126"/>
      <c r="M872" s="157" t="str">
        <f>IF(ISBLANK(C872),"",IF('LISTA DE INVENTARIO'!$Q$22:$Q6395='LISTA DE INVENTARIO'!$O$9,SUMIFS('LISTA DE INVENTARIO'!$K$22:$K6395,'LISTA DE INVENTARIO'!$C$22:$C6395,C872,'LISTA DE INVENTARIO'!$Q$22:$Q6395,'LISTA DE INVENTARIO'!$O$9)-SUMIFS($L$22:$L6667,$C$22:$C6667,C872),SUMIFS('LISTA DE INVENTARIO'!$K$22:$K6395,'LISTA DE INVENTARIO'!$C$22:$C6395,C872,'LISTA DE INVENTARIO'!$Q$22:$Q6395,'LISTA DE INVENTARIO'!$O$9)-SUMIFS($L$22:$L6667,$C$22:$C6667,C872)))</f>
        <v/>
      </c>
      <c r="N872" s="157" t="str">
        <f t="shared" si="29"/>
        <v/>
      </c>
      <c r="O872" s="163"/>
      <c r="P872" s="159" t="str">
        <f t="shared" si="30"/>
        <v/>
      </c>
      <c r="Q872" s="159" t="str">
        <f>IF(ISBLANK(C872),"",SUMIFS($P$22:$P6670,$C$22:$C6670,C872)-SUMIFS('LISTA DE INVENTARIO'!$N$22:$N6397,'LISTA DE INVENTARIO'!$C$22:$C6397,C872))</f>
        <v/>
      </c>
      <c r="R872" s="160"/>
      <c r="S872" s="162" t="str">
        <f ca="1"/>
        <v/>
      </c>
      <c r="T872" s="182"/>
      <c r="U872" s="180"/>
    </row>
    <row r="873" spans="2:21" ht="20.149999999999999" customHeight="1">
      <c r="B873" s="125">
        <v>852</v>
      </c>
      <c r="C873" s="253"/>
      <c r="D873" s="253"/>
      <c r="E873" s="253"/>
      <c r="F873" s="253"/>
      <c r="G873" s="253"/>
      <c r="H873" s="253"/>
      <c r="I873" s="253"/>
      <c r="J873" s="156"/>
      <c r="K873" s="126"/>
      <c r="L873" s="126"/>
      <c r="M873" s="157" t="str">
        <f>IF(ISBLANK(C873),"",IF('LISTA DE INVENTARIO'!$Q$22:$Q6396='LISTA DE INVENTARIO'!$O$9,SUMIFS('LISTA DE INVENTARIO'!$K$22:$K6396,'LISTA DE INVENTARIO'!$C$22:$C6396,C873,'LISTA DE INVENTARIO'!$Q$22:$Q6396,'LISTA DE INVENTARIO'!$O$9)-SUMIFS($L$22:$L6668,$C$22:$C6668,C873),SUMIFS('LISTA DE INVENTARIO'!$K$22:$K6396,'LISTA DE INVENTARIO'!$C$22:$C6396,C873,'LISTA DE INVENTARIO'!$Q$22:$Q6396,'LISTA DE INVENTARIO'!$O$9)-SUMIFS($L$22:$L6668,$C$22:$C6668,C873)))</f>
        <v/>
      </c>
      <c r="N873" s="157" t="str">
        <f t="shared" si="29"/>
        <v/>
      </c>
      <c r="O873" s="163"/>
      <c r="P873" s="159" t="str">
        <f t="shared" si="30"/>
        <v/>
      </c>
      <c r="Q873" s="159" t="str">
        <f>IF(ISBLANK(C873),"",SUMIFS($P$22:$P6671,$C$22:$C6671,C873)-SUMIFS('LISTA DE INVENTARIO'!$N$22:$N6398,'LISTA DE INVENTARIO'!$C$22:$C6398,C873))</f>
        <v/>
      </c>
      <c r="R873" s="160"/>
      <c r="S873" s="162" t="str">
        <f ca="1"/>
        <v/>
      </c>
      <c r="T873" s="182"/>
      <c r="U873" s="180"/>
    </row>
    <row r="874" spans="2:21" ht="20.149999999999999" customHeight="1">
      <c r="B874" s="125">
        <v>853</v>
      </c>
      <c r="C874" s="253"/>
      <c r="D874" s="253"/>
      <c r="E874" s="253"/>
      <c r="F874" s="253"/>
      <c r="G874" s="253"/>
      <c r="H874" s="253"/>
      <c r="I874" s="253"/>
      <c r="J874" s="156"/>
      <c r="K874" s="126"/>
      <c r="L874" s="126"/>
      <c r="M874" s="157" t="str">
        <f>IF(ISBLANK(C874),"",IF('LISTA DE INVENTARIO'!$Q$22:$Q6397='LISTA DE INVENTARIO'!$O$9,SUMIFS('LISTA DE INVENTARIO'!$K$22:$K6397,'LISTA DE INVENTARIO'!$C$22:$C6397,C874,'LISTA DE INVENTARIO'!$Q$22:$Q6397,'LISTA DE INVENTARIO'!$O$9)-SUMIFS($L$22:$L6669,$C$22:$C6669,C874),SUMIFS('LISTA DE INVENTARIO'!$K$22:$K6397,'LISTA DE INVENTARIO'!$C$22:$C6397,C874,'LISTA DE INVENTARIO'!$Q$22:$Q6397,'LISTA DE INVENTARIO'!$O$9)-SUMIFS($L$22:$L6669,$C$22:$C6669,C874)))</f>
        <v/>
      </c>
      <c r="N874" s="157" t="str">
        <f t="shared" si="29"/>
        <v/>
      </c>
      <c r="O874" s="163"/>
      <c r="P874" s="159" t="str">
        <f t="shared" si="30"/>
        <v/>
      </c>
      <c r="Q874" s="159" t="str">
        <f>IF(ISBLANK(C874),"",SUMIFS($P$22:$P6672,$C$22:$C6672,C874)-SUMIFS('LISTA DE INVENTARIO'!$N$22:$N6399,'LISTA DE INVENTARIO'!$C$22:$C6399,C874))</f>
        <v/>
      </c>
      <c r="R874" s="160"/>
      <c r="S874" s="162" t="str">
        <f ca="1"/>
        <v/>
      </c>
      <c r="T874" s="182"/>
      <c r="U874" s="180"/>
    </row>
    <row r="875" spans="2:21" ht="20.149999999999999" customHeight="1">
      <c r="B875" s="125">
        <v>854</v>
      </c>
      <c r="C875" s="253"/>
      <c r="D875" s="253"/>
      <c r="E875" s="253"/>
      <c r="F875" s="253"/>
      <c r="G875" s="253"/>
      <c r="H875" s="253"/>
      <c r="I875" s="253"/>
      <c r="J875" s="156"/>
      <c r="K875" s="126"/>
      <c r="L875" s="126"/>
      <c r="M875" s="157" t="str">
        <f>IF(ISBLANK(C875),"",IF('LISTA DE INVENTARIO'!$Q$22:$Q6398='LISTA DE INVENTARIO'!$O$9,SUMIFS('LISTA DE INVENTARIO'!$K$22:$K6398,'LISTA DE INVENTARIO'!$C$22:$C6398,C875,'LISTA DE INVENTARIO'!$Q$22:$Q6398,'LISTA DE INVENTARIO'!$O$9)-SUMIFS($L$22:$L6670,$C$22:$C6670,C875),SUMIFS('LISTA DE INVENTARIO'!$K$22:$K6398,'LISTA DE INVENTARIO'!$C$22:$C6398,C875,'LISTA DE INVENTARIO'!$Q$22:$Q6398,'LISTA DE INVENTARIO'!$O$9)-SUMIFS($L$22:$L6670,$C$22:$C6670,C875)))</f>
        <v/>
      </c>
      <c r="N875" s="157" t="str">
        <f t="shared" si="29"/>
        <v/>
      </c>
      <c r="O875" s="163"/>
      <c r="P875" s="159" t="str">
        <f t="shared" si="30"/>
        <v/>
      </c>
      <c r="Q875" s="159" t="str">
        <f>IF(ISBLANK(C875),"",SUMIFS($P$22:$P6673,$C$22:$C6673,C875)-SUMIFS('LISTA DE INVENTARIO'!$N$22:$N6400,'LISTA DE INVENTARIO'!$C$22:$C6400,C875))</f>
        <v/>
      </c>
      <c r="R875" s="160"/>
      <c r="S875" s="162" t="str">
        <f ca="1"/>
        <v/>
      </c>
      <c r="T875" s="182"/>
      <c r="U875" s="180"/>
    </row>
    <row r="876" spans="2:21" ht="20.149999999999999" customHeight="1">
      <c r="B876" s="125">
        <v>855</v>
      </c>
      <c r="C876" s="253"/>
      <c r="D876" s="253"/>
      <c r="E876" s="253"/>
      <c r="F876" s="253"/>
      <c r="G876" s="253"/>
      <c r="H876" s="253"/>
      <c r="I876" s="253"/>
      <c r="J876" s="156"/>
      <c r="K876" s="126"/>
      <c r="L876" s="126"/>
      <c r="M876" s="157" t="str">
        <f>IF(ISBLANK(C876),"",IF('LISTA DE INVENTARIO'!$Q$22:$Q6399='LISTA DE INVENTARIO'!$O$9,SUMIFS('LISTA DE INVENTARIO'!$K$22:$K6399,'LISTA DE INVENTARIO'!$C$22:$C6399,C876,'LISTA DE INVENTARIO'!$Q$22:$Q6399,'LISTA DE INVENTARIO'!$O$9)-SUMIFS($L$22:$L6671,$C$22:$C6671,C876),SUMIFS('LISTA DE INVENTARIO'!$K$22:$K6399,'LISTA DE INVENTARIO'!$C$22:$C6399,C876,'LISTA DE INVENTARIO'!$Q$22:$Q6399,'LISTA DE INVENTARIO'!$O$9)-SUMIFS($L$22:$L6671,$C$22:$C6671,C876)))</f>
        <v/>
      </c>
      <c r="N876" s="157" t="str">
        <f t="shared" si="29"/>
        <v/>
      </c>
      <c r="O876" s="163"/>
      <c r="P876" s="159" t="str">
        <f t="shared" si="30"/>
        <v/>
      </c>
      <c r="Q876" s="159" t="str">
        <f>IF(ISBLANK(C876),"",SUMIFS($P$22:$P6674,$C$22:$C6674,C876)-SUMIFS('LISTA DE INVENTARIO'!$N$22:$N6401,'LISTA DE INVENTARIO'!$C$22:$C6401,C876))</f>
        <v/>
      </c>
      <c r="R876" s="160"/>
      <c r="S876" s="162" t="str">
        <f ca="1"/>
        <v/>
      </c>
      <c r="T876" s="182"/>
      <c r="U876" s="180"/>
    </row>
    <row r="877" spans="2:21" ht="20.149999999999999" customHeight="1">
      <c r="B877" s="125">
        <v>856</v>
      </c>
      <c r="C877" s="253"/>
      <c r="D877" s="253"/>
      <c r="E877" s="253"/>
      <c r="F877" s="253"/>
      <c r="G877" s="253"/>
      <c r="H877" s="253"/>
      <c r="I877" s="253"/>
      <c r="J877" s="156"/>
      <c r="K877" s="126"/>
      <c r="L877" s="126"/>
      <c r="M877" s="157" t="str">
        <f>IF(ISBLANK(C877),"",IF('LISTA DE INVENTARIO'!$Q$22:$Q6400='LISTA DE INVENTARIO'!$O$9,SUMIFS('LISTA DE INVENTARIO'!$K$22:$K6400,'LISTA DE INVENTARIO'!$C$22:$C6400,C877,'LISTA DE INVENTARIO'!$Q$22:$Q6400,'LISTA DE INVENTARIO'!$O$9)-SUMIFS($L$22:$L6672,$C$22:$C6672,C877),SUMIFS('LISTA DE INVENTARIO'!$K$22:$K6400,'LISTA DE INVENTARIO'!$C$22:$C6400,C877,'LISTA DE INVENTARIO'!$Q$22:$Q6400,'LISTA DE INVENTARIO'!$O$9)-SUMIFS($L$22:$L6672,$C$22:$C6672,C877)))</f>
        <v/>
      </c>
      <c r="N877" s="157" t="str">
        <f t="shared" si="29"/>
        <v/>
      </c>
      <c r="O877" s="163"/>
      <c r="P877" s="159" t="str">
        <f t="shared" si="30"/>
        <v/>
      </c>
      <c r="Q877" s="159" t="str">
        <f>IF(ISBLANK(C877),"",SUMIFS($P$22:$P6675,$C$22:$C6675,C877)-SUMIFS('LISTA DE INVENTARIO'!$N$22:$N6402,'LISTA DE INVENTARIO'!$C$22:$C6402,C877))</f>
        <v/>
      </c>
      <c r="R877" s="160"/>
      <c r="S877" s="162" t="str">
        <f ca="1"/>
        <v/>
      </c>
      <c r="T877" s="182"/>
      <c r="U877" s="180"/>
    </row>
    <row r="878" spans="2:21" ht="20.149999999999999" customHeight="1">
      <c r="B878" s="125">
        <v>857</v>
      </c>
      <c r="C878" s="253"/>
      <c r="D878" s="253"/>
      <c r="E878" s="253"/>
      <c r="F878" s="253"/>
      <c r="G878" s="253"/>
      <c r="H878" s="253"/>
      <c r="I878" s="253"/>
      <c r="J878" s="156"/>
      <c r="K878" s="126"/>
      <c r="L878" s="126"/>
      <c r="M878" s="157" t="str">
        <f>IF(ISBLANK(C878),"",IF('LISTA DE INVENTARIO'!$Q$22:$Q6401='LISTA DE INVENTARIO'!$O$9,SUMIFS('LISTA DE INVENTARIO'!$K$22:$K6401,'LISTA DE INVENTARIO'!$C$22:$C6401,C878,'LISTA DE INVENTARIO'!$Q$22:$Q6401,'LISTA DE INVENTARIO'!$O$9)-SUMIFS($L$22:$L6673,$C$22:$C6673,C878),SUMIFS('LISTA DE INVENTARIO'!$K$22:$K6401,'LISTA DE INVENTARIO'!$C$22:$C6401,C878,'LISTA DE INVENTARIO'!$Q$22:$Q6401,'LISTA DE INVENTARIO'!$O$9)-SUMIFS($L$22:$L6673,$C$22:$C6673,C878)))</f>
        <v/>
      </c>
      <c r="N878" s="157" t="str">
        <f t="shared" si="29"/>
        <v/>
      </c>
      <c r="O878" s="163"/>
      <c r="P878" s="159" t="str">
        <f t="shared" si="30"/>
        <v/>
      </c>
      <c r="Q878" s="159" t="str">
        <f>IF(ISBLANK(C878),"",SUMIFS($P$22:$P6676,$C$22:$C6676,C878)-SUMIFS('LISTA DE INVENTARIO'!$N$22:$N6403,'LISTA DE INVENTARIO'!$C$22:$C6403,C878))</f>
        <v/>
      </c>
      <c r="R878" s="160"/>
      <c r="S878" s="162" t="str">
        <f ca="1"/>
        <v/>
      </c>
      <c r="T878" s="182"/>
      <c r="U878" s="180"/>
    </row>
    <row r="879" spans="2:21" ht="20.149999999999999" customHeight="1">
      <c r="B879" s="125">
        <v>858</v>
      </c>
      <c r="C879" s="253"/>
      <c r="D879" s="253"/>
      <c r="E879" s="253"/>
      <c r="F879" s="253"/>
      <c r="G879" s="253"/>
      <c r="H879" s="253"/>
      <c r="I879" s="253"/>
      <c r="J879" s="156"/>
      <c r="K879" s="126"/>
      <c r="L879" s="126"/>
      <c r="M879" s="157" t="str">
        <f>IF(ISBLANK(C879),"",IF('LISTA DE INVENTARIO'!$Q$22:$Q6402='LISTA DE INVENTARIO'!$O$9,SUMIFS('LISTA DE INVENTARIO'!$K$22:$K6402,'LISTA DE INVENTARIO'!$C$22:$C6402,C879,'LISTA DE INVENTARIO'!$Q$22:$Q6402,'LISTA DE INVENTARIO'!$O$9)-SUMIFS($L$22:$L6674,$C$22:$C6674,C879),SUMIFS('LISTA DE INVENTARIO'!$K$22:$K6402,'LISTA DE INVENTARIO'!$C$22:$C6402,C879,'LISTA DE INVENTARIO'!$Q$22:$Q6402,'LISTA DE INVENTARIO'!$O$9)-SUMIFS($L$22:$L6674,$C$22:$C6674,C879)))</f>
        <v/>
      </c>
      <c r="N879" s="157" t="str">
        <f t="shared" si="29"/>
        <v/>
      </c>
      <c r="O879" s="163"/>
      <c r="P879" s="159" t="str">
        <f t="shared" si="30"/>
        <v/>
      </c>
      <c r="Q879" s="159" t="str">
        <f>IF(ISBLANK(C879),"",SUMIFS($P$22:$P6677,$C$22:$C6677,C879)-SUMIFS('LISTA DE INVENTARIO'!$N$22:$N6404,'LISTA DE INVENTARIO'!$C$22:$C6404,C879))</f>
        <v/>
      </c>
      <c r="R879" s="160"/>
      <c r="S879" s="162" t="str">
        <f ca="1"/>
        <v/>
      </c>
      <c r="T879" s="182"/>
      <c r="U879" s="180"/>
    </row>
    <row r="880" spans="2:21" ht="20.149999999999999" customHeight="1">
      <c r="B880" s="125">
        <v>859</v>
      </c>
      <c r="C880" s="253"/>
      <c r="D880" s="253"/>
      <c r="E880" s="253"/>
      <c r="F880" s="253"/>
      <c r="G880" s="253"/>
      <c r="H880" s="253"/>
      <c r="I880" s="253"/>
      <c r="J880" s="156"/>
      <c r="K880" s="126"/>
      <c r="L880" s="126"/>
      <c r="M880" s="157" t="str">
        <f>IF(ISBLANK(C880),"",IF('LISTA DE INVENTARIO'!$Q$22:$Q6403='LISTA DE INVENTARIO'!$O$9,SUMIFS('LISTA DE INVENTARIO'!$K$22:$K6403,'LISTA DE INVENTARIO'!$C$22:$C6403,C880,'LISTA DE INVENTARIO'!$Q$22:$Q6403,'LISTA DE INVENTARIO'!$O$9)-SUMIFS($L$22:$L6675,$C$22:$C6675,C880),SUMIFS('LISTA DE INVENTARIO'!$K$22:$K6403,'LISTA DE INVENTARIO'!$C$22:$C6403,C880,'LISTA DE INVENTARIO'!$Q$22:$Q6403,'LISTA DE INVENTARIO'!$O$9)-SUMIFS($L$22:$L6675,$C$22:$C6675,C880)))</f>
        <v/>
      </c>
      <c r="N880" s="157" t="str">
        <f t="shared" si="29"/>
        <v/>
      </c>
      <c r="O880" s="163"/>
      <c r="P880" s="159" t="str">
        <f t="shared" si="30"/>
        <v/>
      </c>
      <c r="Q880" s="159" t="str">
        <f>IF(ISBLANK(C880),"",SUMIFS($P$22:$P6678,$C$22:$C6678,C880)-SUMIFS('LISTA DE INVENTARIO'!$N$22:$N6405,'LISTA DE INVENTARIO'!$C$22:$C6405,C880))</f>
        <v/>
      </c>
      <c r="R880" s="160"/>
      <c r="S880" s="162" t="str">
        <f ca="1"/>
        <v/>
      </c>
      <c r="T880" s="182"/>
      <c r="U880" s="180"/>
    </row>
    <row r="881" spans="2:21" ht="20.149999999999999" customHeight="1">
      <c r="B881" s="125">
        <v>860</v>
      </c>
      <c r="C881" s="253"/>
      <c r="D881" s="253"/>
      <c r="E881" s="253"/>
      <c r="F881" s="253"/>
      <c r="G881" s="253"/>
      <c r="H881" s="253"/>
      <c r="I881" s="253"/>
      <c r="J881" s="156"/>
      <c r="K881" s="126"/>
      <c r="L881" s="126"/>
      <c r="M881" s="157" t="str">
        <f>IF(ISBLANK(C881),"",IF('LISTA DE INVENTARIO'!$Q$22:$Q6404='LISTA DE INVENTARIO'!$O$9,SUMIFS('LISTA DE INVENTARIO'!$K$22:$K6404,'LISTA DE INVENTARIO'!$C$22:$C6404,C881,'LISTA DE INVENTARIO'!$Q$22:$Q6404,'LISTA DE INVENTARIO'!$O$9)-SUMIFS($L$22:$L6676,$C$22:$C6676,C881),SUMIFS('LISTA DE INVENTARIO'!$K$22:$K6404,'LISTA DE INVENTARIO'!$C$22:$C6404,C881,'LISTA DE INVENTARIO'!$Q$22:$Q6404,'LISTA DE INVENTARIO'!$O$9)-SUMIFS($L$22:$L6676,$C$22:$C6676,C881)))</f>
        <v/>
      </c>
      <c r="N881" s="157" t="str">
        <f t="shared" si="29"/>
        <v/>
      </c>
      <c r="O881" s="163"/>
      <c r="P881" s="159" t="str">
        <f t="shared" si="30"/>
        <v/>
      </c>
      <c r="Q881" s="159" t="str">
        <f>IF(ISBLANK(C881),"",SUMIFS($P$22:$P6679,$C$22:$C6679,C881)-SUMIFS('LISTA DE INVENTARIO'!$N$22:$N6406,'LISTA DE INVENTARIO'!$C$22:$C6406,C881))</f>
        <v/>
      </c>
      <c r="R881" s="160"/>
      <c r="S881" s="162" t="str">
        <f ca="1"/>
        <v/>
      </c>
      <c r="T881" s="182"/>
      <c r="U881" s="180"/>
    </row>
    <row r="882" spans="2:21" ht="20.149999999999999" customHeight="1">
      <c r="B882" s="125">
        <v>861</v>
      </c>
      <c r="C882" s="253"/>
      <c r="D882" s="253"/>
      <c r="E882" s="253"/>
      <c r="F882" s="253"/>
      <c r="G882" s="253"/>
      <c r="H882" s="253"/>
      <c r="I882" s="253"/>
      <c r="J882" s="156"/>
      <c r="K882" s="126"/>
      <c r="L882" s="126"/>
      <c r="M882" s="157" t="str">
        <f>IF(ISBLANK(C882),"",IF('LISTA DE INVENTARIO'!$Q$22:$Q6405='LISTA DE INVENTARIO'!$O$9,SUMIFS('LISTA DE INVENTARIO'!$K$22:$K6405,'LISTA DE INVENTARIO'!$C$22:$C6405,C882,'LISTA DE INVENTARIO'!$Q$22:$Q6405,'LISTA DE INVENTARIO'!$O$9)-SUMIFS($L$22:$L6677,$C$22:$C6677,C882),SUMIFS('LISTA DE INVENTARIO'!$K$22:$K6405,'LISTA DE INVENTARIO'!$C$22:$C6405,C882,'LISTA DE INVENTARIO'!$Q$22:$Q6405,'LISTA DE INVENTARIO'!$O$9)-SUMIFS($L$22:$L6677,$C$22:$C6677,C882)))</f>
        <v/>
      </c>
      <c r="N882" s="157" t="str">
        <f t="shared" si="29"/>
        <v/>
      </c>
      <c r="O882" s="163"/>
      <c r="P882" s="159" t="str">
        <f t="shared" si="30"/>
        <v/>
      </c>
      <c r="Q882" s="159" t="str">
        <f>IF(ISBLANK(C882),"",SUMIFS($P$22:$P6680,$C$22:$C6680,C882)-SUMIFS('LISTA DE INVENTARIO'!$N$22:$N6407,'LISTA DE INVENTARIO'!$C$22:$C6407,C882))</f>
        <v/>
      </c>
      <c r="R882" s="160"/>
      <c r="S882" s="162" t="str">
        <f ca="1"/>
        <v/>
      </c>
      <c r="T882" s="182"/>
      <c r="U882" s="180"/>
    </row>
    <row r="883" spans="2:21" ht="20.149999999999999" customHeight="1">
      <c r="B883" s="125">
        <v>862</v>
      </c>
      <c r="C883" s="253"/>
      <c r="D883" s="253"/>
      <c r="E883" s="253"/>
      <c r="F883" s="253"/>
      <c r="G883" s="253"/>
      <c r="H883" s="253"/>
      <c r="I883" s="253"/>
      <c r="J883" s="156"/>
      <c r="K883" s="126"/>
      <c r="L883" s="126"/>
      <c r="M883" s="157" t="str">
        <f>IF(ISBLANK(C883),"",IF('LISTA DE INVENTARIO'!$Q$22:$Q6406='LISTA DE INVENTARIO'!$O$9,SUMIFS('LISTA DE INVENTARIO'!$K$22:$K6406,'LISTA DE INVENTARIO'!$C$22:$C6406,C883,'LISTA DE INVENTARIO'!$Q$22:$Q6406,'LISTA DE INVENTARIO'!$O$9)-SUMIFS($L$22:$L6678,$C$22:$C6678,C883),SUMIFS('LISTA DE INVENTARIO'!$K$22:$K6406,'LISTA DE INVENTARIO'!$C$22:$C6406,C883,'LISTA DE INVENTARIO'!$Q$22:$Q6406,'LISTA DE INVENTARIO'!$O$9)-SUMIFS($L$22:$L6678,$C$22:$C6678,C883)))</f>
        <v/>
      </c>
      <c r="N883" s="157" t="str">
        <f t="shared" si="29"/>
        <v/>
      </c>
      <c r="O883" s="163"/>
      <c r="P883" s="159" t="str">
        <f t="shared" si="30"/>
        <v/>
      </c>
      <c r="Q883" s="159" t="str">
        <f>IF(ISBLANK(C883),"",SUMIFS($P$22:$P6681,$C$22:$C6681,C883)-SUMIFS('LISTA DE INVENTARIO'!$N$22:$N6408,'LISTA DE INVENTARIO'!$C$22:$C6408,C883))</f>
        <v/>
      </c>
      <c r="R883" s="160"/>
      <c r="S883" s="162" t="str">
        <f ca="1"/>
        <v/>
      </c>
      <c r="T883" s="182"/>
      <c r="U883" s="180"/>
    </row>
    <row r="884" spans="2:21" ht="20.149999999999999" customHeight="1">
      <c r="B884" s="125">
        <v>863</v>
      </c>
      <c r="C884" s="253"/>
      <c r="D884" s="253"/>
      <c r="E884" s="253"/>
      <c r="F884" s="253"/>
      <c r="G884" s="253"/>
      <c r="H884" s="253"/>
      <c r="I884" s="253"/>
      <c r="J884" s="156"/>
      <c r="K884" s="126"/>
      <c r="L884" s="126"/>
      <c r="M884" s="157" t="str">
        <f>IF(ISBLANK(C884),"",IF('LISTA DE INVENTARIO'!$Q$22:$Q6407='LISTA DE INVENTARIO'!$O$9,SUMIFS('LISTA DE INVENTARIO'!$K$22:$K6407,'LISTA DE INVENTARIO'!$C$22:$C6407,C884,'LISTA DE INVENTARIO'!$Q$22:$Q6407,'LISTA DE INVENTARIO'!$O$9)-SUMIFS($L$22:$L6679,$C$22:$C6679,C884),SUMIFS('LISTA DE INVENTARIO'!$K$22:$K6407,'LISTA DE INVENTARIO'!$C$22:$C6407,C884,'LISTA DE INVENTARIO'!$Q$22:$Q6407,'LISTA DE INVENTARIO'!$O$9)-SUMIFS($L$22:$L6679,$C$22:$C6679,C884)))</f>
        <v/>
      </c>
      <c r="N884" s="157" t="str">
        <f t="shared" si="29"/>
        <v/>
      </c>
      <c r="O884" s="163"/>
      <c r="P884" s="159" t="str">
        <f t="shared" si="30"/>
        <v/>
      </c>
      <c r="Q884" s="159" t="str">
        <f>IF(ISBLANK(C884),"",SUMIFS($P$22:$P6682,$C$22:$C6682,C884)-SUMIFS('LISTA DE INVENTARIO'!$N$22:$N6409,'LISTA DE INVENTARIO'!$C$22:$C6409,C884))</f>
        <v/>
      </c>
      <c r="R884" s="160"/>
      <c r="S884" s="162" t="str">
        <f ca="1"/>
        <v/>
      </c>
      <c r="T884" s="182"/>
      <c r="U884" s="180"/>
    </row>
    <row r="885" spans="2:21" ht="20.149999999999999" customHeight="1">
      <c r="B885" s="125">
        <v>864</v>
      </c>
      <c r="C885" s="253"/>
      <c r="D885" s="253"/>
      <c r="E885" s="253"/>
      <c r="F885" s="253"/>
      <c r="G885" s="253"/>
      <c r="H885" s="253"/>
      <c r="I885" s="253"/>
      <c r="J885" s="156"/>
      <c r="K885" s="126"/>
      <c r="L885" s="126"/>
      <c r="M885" s="157" t="str">
        <f>IF(ISBLANK(C885),"",IF('LISTA DE INVENTARIO'!$Q$22:$Q6408='LISTA DE INVENTARIO'!$O$9,SUMIFS('LISTA DE INVENTARIO'!$K$22:$K6408,'LISTA DE INVENTARIO'!$C$22:$C6408,C885,'LISTA DE INVENTARIO'!$Q$22:$Q6408,'LISTA DE INVENTARIO'!$O$9)-SUMIFS($L$22:$L6680,$C$22:$C6680,C885),SUMIFS('LISTA DE INVENTARIO'!$K$22:$K6408,'LISTA DE INVENTARIO'!$C$22:$C6408,C885,'LISTA DE INVENTARIO'!$Q$22:$Q6408,'LISTA DE INVENTARIO'!$O$9)-SUMIFS($L$22:$L6680,$C$22:$C6680,C885)))</f>
        <v/>
      </c>
      <c r="N885" s="157" t="str">
        <f t="shared" si="29"/>
        <v/>
      </c>
      <c r="O885" s="163"/>
      <c r="P885" s="159" t="str">
        <f t="shared" si="30"/>
        <v/>
      </c>
      <c r="Q885" s="159" t="str">
        <f>IF(ISBLANK(C885),"",SUMIFS($P$22:$P6683,$C$22:$C6683,C885)-SUMIFS('LISTA DE INVENTARIO'!$N$22:$N6410,'LISTA DE INVENTARIO'!$C$22:$C6410,C885))</f>
        <v/>
      </c>
      <c r="R885" s="160"/>
      <c r="S885" s="162" t="str">
        <f ca="1"/>
        <v/>
      </c>
      <c r="T885" s="182"/>
      <c r="U885" s="180"/>
    </row>
    <row r="886" spans="2:21" ht="20.149999999999999" customHeight="1">
      <c r="B886" s="125">
        <v>865</v>
      </c>
      <c r="C886" s="253"/>
      <c r="D886" s="253"/>
      <c r="E886" s="253"/>
      <c r="F886" s="253"/>
      <c r="G886" s="253"/>
      <c r="H886" s="253"/>
      <c r="I886" s="253"/>
      <c r="J886" s="156"/>
      <c r="K886" s="126"/>
      <c r="L886" s="126"/>
      <c r="M886" s="157" t="str">
        <f>IF(ISBLANK(C886),"",IF('LISTA DE INVENTARIO'!$Q$22:$Q6409='LISTA DE INVENTARIO'!$O$9,SUMIFS('LISTA DE INVENTARIO'!$K$22:$K6409,'LISTA DE INVENTARIO'!$C$22:$C6409,C886,'LISTA DE INVENTARIO'!$Q$22:$Q6409,'LISTA DE INVENTARIO'!$O$9)-SUMIFS($L$22:$L6681,$C$22:$C6681,C886),SUMIFS('LISTA DE INVENTARIO'!$K$22:$K6409,'LISTA DE INVENTARIO'!$C$22:$C6409,C886,'LISTA DE INVENTARIO'!$Q$22:$Q6409,'LISTA DE INVENTARIO'!$O$9)-SUMIFS($L$22:$L6681,$C$22:$C6681,C886)))</f>
        <v/>
      </c>
      <c r="N886" s="157" t="str">
        <f t="shared" si="29"/>
        <v/>
      </c>
      <c r="O886" s="163"/>
      <c r="P886" s="159" t="str">
        <f t="shared" si="30"/>
        <v/>
      </c>
      <c r="Q886" s="159" t="str">
        <f>IF(ISBLANK(C886),"",SUMIFS($P$22:$P6684,$C$22:$C6684,C886)-SUMIFS('LISTA DE INVENTARIO'!$N$22:$N6411,'LISTA DE INVENTARIO'!$C$22:$C6411,C886))</f>
        <v/>
      </c>
      <c r="R886" s="160"/>
      <c r="S886" s="162" t="str">
        <f ca="1"/>
        <v/>
      </c>
      <c r="T886" s="182"/>
      <c r="U886" s="180"/>
    </row>
    <row r="887" spans="2:21" ht="20.149999999999999" customHeight="1">
      <c r="B887" s="125">
        <v>866</v>
      </c>
      <c r="C887" s="253"/>
      <c r="D887" s="253"/>
      <c r="E887" s="253"/>
      <c r="F887" s="253"/>
      <c r="G887" s="253"/>
      <c r="H887" s="253"/>
      <c r="I887" s="253"/>
      <c r="J887" s="156"/>
      <c r="K887" s="126"/>
      <c r="L887" s="126"/>
      <c r="M887" s="157" t="str">
        <f>IF(ISBLANK(C887),"",IF('LISTA DE INVENTARIO'!$Q$22:$Q6410='LISTA DE INVENTARIO'!$O$9,SUMIFS('LISTA DE INVENTARIO'!$K$22:$K6410,'LISTA DE INVENTARIO'!$C$22:$C6410,C887,'LISTA DE INVENTARIO'!$Q$22:$Q6410,'LISTA DE INVENTARIO'!$O$9)-SUMIFS($L$22:$L6682,$C$22:$C6682,C887),SUMIFS('LISTA DE INVENTARIO'!$K$22:$K6410,'LISTA DE INVENTARIO'!$C$22:$C6410,C887,'LISTA DE INVENTARIO'!$Q$22:$Q6410,'LISTA DE INVENTARIO'!$O$9)-SUMIFS($L$22:$L6682,$C$22:$C6682,C887)))</f>
        <v/>
      </c>
      <c r="N887" s="157" t="str">
        <f t="shared" si="29"/>
        <v/>
      </c>
      <c r="O887" s="163"/>
      <c r="P887" s="159" t="str">
        <f t="shared" si="30"/>
        <v/>
      </c>
      <c r="Q887" s="159" t="str">
        <f>IF(ISBLANK(C887),"",SUMIFS($P$22:$P6685,$C$22:$C6685,C887)-SUMIFS('LISTA DE INVENTARIO'!$N$22:$N6412,'LISTA DE INVENTARIO'!$C$22:$C6412,C887))</f>
        <v/>
      </c>
      <c r="R887" s="160"/>
      <c r="S887" s="162" t="str">
        <f ca="1"/>
        <v/>
      </c>
      <c r="T887" s="182"/>
      <c r="U887" s="180"/>
    </row>
    <row r="888" spans="2:21" ht="20.149999999999999" customHeight="1">
      <c r="B888" s="125">
        <v>867</v>
      </c>
      <c r="C888" s="253"/>
      <c r="D888" s="253"/>
      <c r="E888" s="253"/>
      <c r="F888" s="253"/>
      <c r="G888" s="253"/>
      <c r="H888" s="253"/>
      <c r="I888" s="253"/>
      <c r="J888" s="156"/>
      <c r="K888" s="126"/>
      <c r="L888" s="126"/>
      <c r="M888" s="157" t="str">
        <f>IF(ISBLANK(C888),"",IF('LISTA DE INVENTARIO'!$Q$22:$Q6411='LISTA DE INVENTARIO'!$O$9,SUMIFS('LISTA DE INVENTARIO'!$K$22:$K6411,'LISTA DE INVENTARIO'!$C$22:$C6411,C888,'LISTA DE INVENTARIO'!$Q$22:$Q6411,'LISTA DE INVENTARIO'!$O$9)-SUMIFS($L$22:$L6683,$C$22:$C6683,C888),SUMIFS('LISTA DE INVENTARIO'!$K$22:$K6411,'LISTA DE INVENTARIO'!$C$22:$C6411,C888,'LISTA DE INVENTARIO'!$Q$22:$Q6411,'LISTA DE INVENTARIO'!$O$9)-SUMIFS($L$22:$L6683,$C$22:$C6683,C888)))</f>
        <v/>
      </c>
      <c r="N888" s="157" t="str">
        <f t="shared" si="29"/>
        <v/>
      </c>
      <c r="O888" s="163"/>
      <c r="P888" s="159" t="str">
        <f t="shared" si="30"/>
        <v/>
      </c>
      <c r="Q888" s="159" t="str">
        <f>IF(ISBLANK(C888),"",SUMIFS($P$22:$P6686,$C$22:$C6686,C888)-SUMIFS('LISTA DE INVENTARIO'!$N$22:$N6413,'LISTA DE INVENTARIO'!$C$22:$C6413,C888))</f>
        <v/>
      </c>
      <c r="R888" s="160"/>
      <c r="S888" s="162" t="str">
        <f ca="1"/>
        <v/>
      </c>
      <c r="T888" s="182"/>
      <c r="U888" s="180"/>
    </row>
    <row r="889" spans="2:21" ht="20.149999999999999" customHeight="1">
      <c r="B889" s="125">
        <v>868</v>
      </c>
      <c r="C889" s="253"/>
      <c r="D889" s="253"/>
      <c r="E889" s="253"/>
      <c r="F889" s="253"/>
      <c r="G889" s="253"/>
      <c r="H889" s="253"/>
      <c r="I889" s="253"/>
      <c r="J889" s="156"/>
      <c r="K889" s="126"/>
      <c r="L889" s="126"/>
      <c r="M889" s="157" t="str">
        <f>IF(ISBLANK(C889),"",IF('LISTA DE INVENTARIO'!$Q$22:$Q6412='LISTA DE INVENTARIO'!$O$9,SUMIFS('LISTA DE INVENTARIO'!$K$22:$K6412,'LISTA DE INVENTARIO'!$C$22:$C6412,C889,'LISTA DE INVENTARIO'!$Q$22:$Q6412,'LISTA DE INVENTARIO'!$O$9)-SUMIFS($L$22:$L6684,$C$22:$C6684,C889),SUMIFS('LISTA DE INVENTARIO'!$K$22:$K6412,'LISTA DE INVENTARIO'!$C$22:$C6412,C889,'LISTA DE INVENTARIO'!$Q$22:$Q6412,'LISTA DE INVENTARIO'!$O$9)-SUMIFS($L$22:$L6684,$C$22:$C6684,C889)))</f>
        <v/>
      </c>
      <c r="N889" s="157" t="str">
        <f t="shared" si="29"/>
        <v/>
      </c>
      <c r="O889" s="163"/>
      <c r="P889" s="159" t="str">
        <f t="shared" si="30"/>
        <v/>
      </c>
      <c r="Q889" s="159" t="str">
        <f>IF(ISBLANK(C889),"",SUMIFS($P$22:$P6687,$C$22:$C6687,C889)-SUMIFS('LISTA DE INVENTARIO'!$N$22:$N6414,'LISTA DE INVENTARIO'!$C$22:$C6414,C889))</f>
        <v/>
      </c>
      <c r="R889" s="160"/>
      <c r="S889" s="162" t="str">
        <f ca="1"/>
        <v/>
      </c>
      <c r="T889" s="182"/>
      <c r="U889" s="180"/>
    </row>
    <row r="890" spans="2:21" ht="20.149999999999999" customHeight="1">
      <c r="B890" s="125">
        <v>869</v>
      </c>
      <c r="C890" s="253"/>
      <c r="D890" s="253"/>
      <c r="E890" s="253"/>
      <c r="F890" s="253"/>
      <c r="G890" s="253"/>
      <c r="H890" s="253"/>
      <c r="I890" s="253"/>
      <c r="J890" s="156"/>
      <c r="K890" s="126"/>
      <c r="L890" s="126"/>
      <c r="M890" s="157" t="str">
        <f>IF(ISBLANK(C890),"",IF('LISTA DE INVENTARIO'!$Q$22:$Q6413='LISTA DE INVENTARIO'!$O$9,SUMIFS('LISTA DE INVENTARIO'!$K$22:$K6413,'LISTA DE INVENTARIO'!$C$22:$C6413,C890,'LISTA DE INVENTARIO'!$Q$22:$Q6413,'LISTA DE INVENTARIO'!$O$9)-SUMIFS($L$22:$L6685,$C$22:$C6685,C890),SUMIFS('LISTA DE INVENTARIO'!$K$22:$K6413,'LISTA DE INVENTARIO'!$C$22:$C6413,C890,'LISTA DE INVENTARIO'!$Q$22:$Q6413,'LISTA DE INVENTARIO'!$O$9)-SUMIFS($L$22:$L6685,$C$22:$C6685,C890)))</f>
        <v/>
      </c>
      <c r="N890" s="157" t="str">
        <f t="shared" si="29"/>
        <v/>
      </c>
      <c r="O890" s="163"/>
      <c r="P890" s="159" t="str">
        <f t="shared" si="30"/>
        <v/>
      </c>
      <c r="Q890" s="159" t="str">
        <f>IF(ISBLANK(C890),"",SUMIFS($P$22:$P6688,$C$22:$C6688,C890)-SUMIFS('LISTA DE INVENTARIO'!$N$22:$N6415,'LISTA DE INVENTARIO'!$C$22:$C6415,C890))</f>
        <v/>
      </c>
      <c r="R890" s="160"/>
      <c r="S890" s="162" t="str">
        <f ca="1"/>
        <v/>
      </c>
      <c r="T890" s="182"/>
      <c r="U890" s="180"/>
    </row>
    <row r="891" spans="2:21" ht="20.149999999999999" customHeight="1">
      <c r="B891" s="125">
        <v>870</v>
      </c>
      <c r="C891" s="253"/>
      <c r="D891" s="253"/>
      <c r="E891" s="253"/>
      <c r="F891" s="253"/>
      <c r="G891" s="253"/>
      <c r="H891" s="253"/>
      <c r="I891" s="253"/>
      <c r="J891" s="156"/>
      <c r="K891" s="126"/>
      <c r="L891" s="126"/>
      <c r="M891" s="157" t="str">
        <f>IF(ISBLANK(C891),"",IF('LISTA DE INVENTARIO'!$Q$22:$Q6414='LISTA DE INVENTARIO'!$O$9,SUMIFS('LISTA DE INVENTARIO'!$K$22:$K6414,'LISTA DE INVENTARIO'!$C$22:$C6414,C891,'LISTA DE INVENTARIO'!$Q$22:$Q6414,'LISTA DE INVENTARIO'!$O$9)-SUMIFS($L$22:$L6686,$C$22:$C6686,C891),SUMIFS('LISTA DE INVENTARIO'!$K$22:$K6414,'LISTA DE INVENTARIO'!$C$22:$C6414,C891,'LISTA DE INVENTARIO'!$Q$22:$Q6414,'LISTA DE INVENTARIO'!$O$9)-SUMIFS($L$22:$L6686,$C$22:$C6686,C891)))</f>
        <v/>
      </c>
      <c r="N891" s="157" t="str">
        <f t="shared" si="29"/>
        <v/>
      </c>
      <c r="O891" s="163"/>
      <c r="P891" s="159" t="str">
        <f t="shared" si="30"/>
        <v/>
      </c>
      <c r="Q891" s="159" t="str">
        <f>IF(ISBLANK(C891),"",SUMIFS($P$22:$P6689,$C$22:$C6689,C891)-SUMIFS('LISTA DE INVENTARIO'!$N$22:$N6416,'LISTA DE INVENTARIO'!$C$22:$C6416,C891))</f>
        <v/>
      </c>
      <c r="R891" s="160"/>
      <c r="S891" s="162" t="str">
        <f ca="1"/>
        <v/>
      </c>
      <c r="T891" s="182"/>
      <c r="U891" s="180"/>
    </row>
    <row r="892" spans="2:21" ht="20.149999999999999" customHeight="1">
      <c r="B892" s="125">
        <v>871</v>
      </c>
      <c r="C892" s="253"/>
      <c r="D892" s="253"/>
      <c r="E892" s="253"/>
      <c r="F892" s="253"/>
      <c r="G892" s="253"/>
      <c r="H892" s="253"/>
      <c r="I892" s="253"/>
      <c r="J892" s="156"/>
      <c r="K892" s="126"/>
      <c r="L892" s="126"/>
      <c r="M892" s="157" t="str">
        <f>IF(ISBLANK(C892),"",IF('LISTA DE INVENTARIO'!$Q$22:$Q6415='LISTA DE INVENTARIO'!$O$9,SUMIFS('LISTA DE INVENTARIO'!$K$22:$K6415,'LISTA DE INVENTARIO'!$C$22:$C6415,C892,'LISTA DE INVENTARIO'!$Q$22:$Q6415,'LISTA DE INVENTARIO'!$O$9)-SUMIFS($L$22:$L6687,$C$22:$C6687,C892),SUMIFS('LISTA DE INVENTARIO'!$K$22:$K6415,'LISTA DE INVENTARIO'!$C$22:$C6415,C892,'LISTA DE INVENTARIO'!$Q$22:$Q6415,'LISTA DE INVENTARIO'!$O$9)-SUMIFS($L$22:$L6687,$C$22:$C6687,C892)))</f>
        <v/>
      </c>
      <c r="N892" s="157" t="str">
        <f t="shared" si="29"/>
        <v/>
      </c>
      <c r="O892" s="163"/>
      <c r="P892" s="159" t="str">
        <f t="shared" si="30"/>
        <v/>
      </c>
      <c r="Q892" s="159" t="str">
        <f>IF(ISBLANK(C892),"",SUMIFS($P$22:$P6690,$C$22:$C6690,C892)-SUMIFS('LISTA DE INVENTARIO'!$N$22:$N6417,'LISTA DE INVENTARIO'!$C$22:$C6417,C892))</f>
        <v/>
      </c>
      <c r="R892" s="160"/>
      <c r="S892" s="162" t="str">
        <f ca="1"/>
        <v/>
      </c>
      <c r="T892" s="182"/>
      <c r="U892" s="180"/>
    </row>
    <row r="893" spans="2:21" ht="20.149999999999999" customHeight="1">
      <c r="B893" s="125">
        <v>872</v>
      </c>
      <c r="C893" s="253"/>
      <c r="D893" s="253"/>
      <c r="E893" s="253"/>
      <c r="F893" s="253"/>
      <c r="G893" s="253"/>
      <c r="H893" s="253"/>
      <c r="I893" s="253"/>
      <c r="J893" s="156"/>
      <c r="K893" s="126"/>
      <c r="L893" s="126"/>
      <c r="M893" s="157" t="str">
        <f>IF(ISBLANK(C893),"",IF('LISTA DE INVENTARIO'!$Q$22:$Q6416='LISTA DE INVENTARIO'!$O$9,SUMIFS('LISTA DE INVENTARIO'!$K$22:$K6416,'LISTA DE INVENTARIO'!$C$22:$C6416,C893,'LISTA DE INVENTARIO'!$Q$22:$Q6416,'LISTA DE INVENTARIO'!$O$9)-SUMIFS($L$22:$L6688,$C$22:$C6688,C893),SUMIFS('LISTA DE INVENTARIO'!$K$22:$K6416,'LISTA DE INVENTARIO'!$C$22:$C6416,C893,'LISTA DE INVENTARIO'!$Q$22:$Q6416,'LISTA DE INVENTARIO'!$O$9)-SUMIFS($L$22:$L6688,$C$22:$C6688,C893)))</f>
        <v/>
      </c>
      <c r="N893" s="157" t="str">
        <f t="shared" si="29"/>
        <v/>
      </c>
      <c r="O893" s="163"/>
      <c r="P893" s="159" t="str">
        <f t="shared" si="30"/>
        <v/>
      </c>
      <c r="Q893" s="159" t="str">
        <f>IF(ISBLANK(C893),"",SUMIFS($P$22:$P6691,$C$22:$C6691,C893)-SUMIFS('LISTA DE INVENTARIO'!$N$22:$N6418,'LISTA DE INVENTARIO'!$C$22:$C6418,C893))</f>
        <v/>
      </c>
      <c r="R893" s="160"/>
      <c r="S893" s="162" t="str">
        <f ca="1"/>
        <v/>
      </c>
      <c r="T893" s="182"/>
      <c r="U893" s="180"/>
    </row>
    <row r="894" spans="2:21" ht="20.149999999999999" customHeight="1">
      <c r="B894" s="125">
        <v>873</v>
      </c>
      <c r="C894" s="253"/>
      <c r="D894" s="253"/>
      <c r="E894" s="253"/>
      <c r="F894" s="253"/>
      <c r="G894" s="253"/>
      <c r="H894" s="253"/>
      <c r="I894" s="253"/>
      <c r="J894" s="156"/>
      <c r="K894" s="126"/>
      <c r="L894" s="126"/>
      <c r="M894" s="157" t="str">
        <f>IF(ISBLANK(C894),"",IF('LISTA DE INVENTARIO'!$Q$22:$Q6417='LISTA DE INVENTARIO'!$O$9,SUMIFS('LISTA DE INVENTARIO'!$K$22:$K6417,'LISTA DE INVENTARIO'!$C$22:$C6417,C894,'LISTA DE INVENTARIO'!$Q$22:$Q6417,'LISTA DE INVENTARIO'!$O$9)-SUMIFS($L$22:$L6689,$C$22:$C6689,C894),SUMIFS('LISTA DE INVENTARIO'!$K$22:$K6417,'LISTA DE INVENTARIO'!$C$22:$C6417,C894,'LISTA DE INVENTARIO'!$Q$22:$Q6417,'LISTA DE INVENTARIO'!$O$9)-SUMIFS($L$22:$L6689,$C$22:$C6689,C894)))</f>
        <v/>
      </c>
      <c r="N894" s="157" t="str">
        <f t="shared" si="29"/>
        <v/>
      </c>
      <c r="O894" s="163"/>
      <c r="P894" s="159" t="str">
        <f t="shared" si="30"/>
        <v/>
      </c>
      <c r="Q894" s="159" t="str">
        <f>IF(ISBLANK(C894),"",SUMIFS($P$22:$P6692,$C$22:$C6692,C894)-SUMIFS('LISTA DE INVENTARIO'!$N$22:$N6419,'LISTA DE INVENTARIO'!$C$22:$C6419,C894))</f>
        <v/>
      </c>
      <c r="R894" s="160"/>
      <c r="S894" s="162" t="str">
        <f ca="1"/>
        <v/>
      </c>
      <c r="T894" s="182"/>
      <c r="U894" s="180"/>
    </row>
    <row r="895" spans="2:21" ht="20.149999999999999" customHeight="1">
      <c r="B895" s="125">
        <v>874</v>
      </c>
      <c r="C895" s="253"/>
      <c r="D895" s="253"/>
      <c r="E895" s="253"/>
      <c r="F895" s="253"/>
      <c r="G895" s="253"/>
      <c r="H895" s="253"/>
      <c r="I895" s="253"/>
      <c r="J895" s="156"/>
      <c r="K895" s="126"/>
      <c r="L895" s="126"/>
      <c r="M895" s="157" t="str">
        <f>IF(ISBLANK(C895),"",IF('LISTA DE INVENTARIO'!$Q$22:$Q6418='LISTA DE INVENTARIO'!$O$9,SUMIFS('LISTA DE INVENTARIO'!$K$22:$K6418,'LISTA DE INVENTARIO'!$C$22:$C6418,C895,'LISTA DE INVENTARIO'!$Q$22:$Q6418,'LISTA DE INVENTARIO'!$O$9)-SUMIFS($L$22:$L6690,$C$22:$C6690,C895),SUMIFS('LISTA DE INVENTARIO'!$K$22:$K6418,'LISTA DE INVENTARIO'!$C$22:$C6418,C895,'LISTA DE INVENTARIO'!$Q$22:$Q6418,'LISTA DE INVENTARIO'!$O$9)-SUMIFS($L$22:$L6690,$C$22:$C6690,C895)))</f>
        <v/>
      </c>
      <c r="N895" s="157" t="str">
        <f t="shared" si="29"/>
        <v/>
      </c>
      <c r="O895" s="163"/>
      <c r="P895" s="159" t="str">
        <f t="shared" si="30"/>
        <v/>
      </c>
      <c r="Q895" s="159" t="str">
        <f>IF(ISBLANK(C895),"",SUMIFS($P$22:$P6693,$C$22:$C6693,C895)-SUMIFS('LISTA DE INVENTARIO'!$N$22:$N6420,'LISTA DE INVENTARIO'!$C$22:$C6420,C895))</f>
        <v/>
      </c>
      <c r="R895" s="160"/>
      <c r="S895" s="162" t="str">
        <f ca="1"/>
        <v/>
      </c>
      <c r="T895" s="182"/>
      <c r="U895" s="180"/>
    </row>
    <row r="896" spans="2:21" ht="20.149999999999999" customHeight="1">
      <c r="B896" s="125">
        <v>875</v>
      </c>
      <c r="C896" s="253"/>
      <c r="D896" s="253"/>
      <c r="E896" s="253"/>
      <c r="F896" s="253"/>
      <c r="G896" s="253"/>
      <c r="H896" s="253"/>
      <c r="I896" s="253"/>
      <c r="J896" s="156"/>
      <c r="K896" s="126"/>
      <c r="L896" s="126"/>
      <c r="M896" s="157" t="str">
        <f>IF(ISBLANK(C896),"",IF('LISTA DE INVENTARIO'!$Q$22:$Q6419='LISTA DE INVENTARIO'!$O$9,SUMIFS('LISTA DE INVENTARIO'!$K$22:$K6419,'LISTA DE INVENTARIO'!$C$22:$C6419,C896,'LISTA DE INVENTARIO'!$Q$22:$Q6419,'LISTA DE INVENTARIO'!$O$9)-SUMIFS($L$22:$L6691,$C$22:$C6691,C896),SUMIFS('LISTA DE INVENTARIO'!$K$22:$K6419,'LISTA DE INVENTARIO'!$C$22:$C6419,C896,'LISTA DE INVENTARIO'!$Q$22:$Q6419,'LISTA DE INVENTARIO'!$O$9)-SUMIFS($L$22:$L6691,$C$22:$C6691,C896)))</f>
        <v/>
      </c>
      <c r="N896" s="157" t="str">
        <f t="shared" si="29"/>
        <v/>
      </c>
      <c r="O896" s="163"/>
      <c r="P896" s="159" t="str">
        <f t="shared" si="30"/>
        <v/>
      </c>
      <c r="Q896" s="159" t="str">
        <f>IF(ISBLANK(C896),"",SUMIFS($P$22:$P6694,$C$22:$C6694,C896)-SUMIFS('LISTA DE INVENTARIO'!$N$22:$N6421,'LISTA DE INVENTARIO'!$C$22:$C6421,C896))</f>
        <v/>
      </c>
      <c r="R896" s="160"/>
      <c r="S896" s="162" t="str">
        <f ca="1"/>
        <v/>
      </c>
      <c r="T896" s="182"/>
      <c r="U896" s="180"/>
    </row>
    <row r="897" spans="2:21" ht="20.149999999999999" customHeight="1">
      <c r="B897" s="125">
        <v>876</v>
      </c>
      <c r="C897" s="253"/>
      <c r="D897" s="253"/>
      <c r="E897" s="253"/>
      <c r="F897" s="253"/>
      <c r="G897" s="253"/>
      <c r="H897" s="253"/>
      <c r="I897" s="253"/>
      <c r="J897" s="156"/>
      <c r="K897" s="126"/>
      <c r="L897" s="126"/>
      <c r="M897" s="157" t="str">
        <f>IF(ISBLANK(C897),"",IF('LISTA DE INVENTARIO'!$Q$22:$Q6420='LISTA DE INVENTARIO'!$O$9,SUMIFS('LISTA DE INVENTARIO'!$K$22:$K6420,'LISTA DE INVENTARIO'!$C$22:$C6420,C897,'LISTA DE INVENTARIO'!$Q$22:$Q6420,'LISTA DE INVENTARIO'!$O$9)-SUMIFS($L$22:$L6692,$C$22:$C6692,C897),SUMIFS('LISTA DE INVENTARIO'!$K$22:$K6420,'LISTA DE INVENTARIO'!$C$22:$C6420,C897,'LISTA DE INVENTARIO'!$Q$22:$Q6420,'LISTA DE INVENTARIO'!$O$9)-SUMIFS($L$22:$L6692,$C$22:$C6692,C897)))</f>
        <v/>
      </c>
      <c r="N897" s="157" t="str">
        <f t="shared" si="29"/>
        <v/>
      </c>
      <c r="O897" s="163"/>
      <c r="P897" s="159" t="str">
        <f t="shared" si="30"/>
        <v/>
      </c>
      <c r="Q897" s="159" t="str">
        <f>IF(ISBLANK(C897),"",SUMIFS($P$22:$P6695,$C$22:$C6695,C897)-SUMIFS('LISTA DE INVENTARIO'!$N$22:$N6422,'LISTA DE INVENTARIO'!$C$22:$C6422,C897))</f>
        <v/>
      </c>
      <c r="R897" s="160"/>
      <c r="S897" s="162" t="str">
        <f ca="1"/>
        <v/>
      </c>
      <c r="T897" s="182"/>
      <c r="U897" s="180"/>
    </row>
    <row r="898" spans="2:21" ht="20.149999999999999" customHeight="1">
      <c r="B898" s="125">
        <v>877</v>
      </c>
      <c r="C898" s="253"/>
      <c r="D898" s="253"/>
      <c r="E898" s="253"/>
      <c r="F898" s="253"/>
      <c r="G898" s="253"/>
      <c r="H898" s="253"/>
      <c r="I898" s="253"/>
      <c r="J898" s="156"/>
      <c r="K898" s="126"/>
      <c r="L898" s="126"/>
      <c r="M898" s="157" t="str">
        <f>IF(ISBLANK(C898),"",IF('LISTA DE INVENTARIO'!$Q$22:$Q6421='LISTA DE INVENTARIO'!$O$9,SUMIFS('LISTA DE INVENTARIO'!$K$22:$K6421,'LISTA DE INVENTARIO'!$C$22:$C6421,C898,'LISTA DE INVENTARIO'!$Q$22:$Q6421,'LISTA DE INVENTARIO'!$O$9)-SUMIFS($L$22:$L6693,$C$22:$C6693,C898),SUMIFS('LISTA DE INVENTARIO'!$K$22:$K6421,'LISTA DE INVENTARIO'!$C$22:$C6421,C898,'LISTA DE INVENTARIO'!$Q$22:$Q6421,'LISTA DE INVENTARIO'!$O$9)-SUMIFS($L$22:$L6693,$C$22:$C6693,C898)))</f>
        <v/>
      </c>
      <c r="N898" s="157" t="str">
        <f t="shared" si="29"/>
        <v/>
      </c>
      <c r="O898" s="163"/>
      <c r="P898" s="159" t="str">
        <f t="shared" si="30"/>
        <v/>
      </c>
      <c r="Q898" s="159" t="str">
        <f>IF(ISBLANK(C898),"",SUMIFS($P$22:$P6696,$C$22:$C6696,C898)-SUMIFS('LISTA DE INVENTARIO'!$N$22:$N6423,'LISTA DE INVENTARIO'!$C$22:$C6423,C898))</f>
        <v/>
      </c>
      <c r="R898" s="160"/>
      <c r="S898" s="162" t="str">
        <f ca="1"/>
        <v/>
      </c>
      <c r="T898" s="182"/>
      <c r="U898" s="180"/>
    </row>
    <row r="899" spans="2:21" ht="20.149999999999999" customHeight="1">
      <c r="B899" s="125">
        <v>878</v>
      </c>
      <c r="C899" s="253"/>
      <c r="D899" s="253"/>
      <c r="E899" s="253"/>
      <c r="F899" s="253"/>
      <c r="G899" s="253"/>
      <c r="H899" s="253"/>
      <c r="I899" s="253"/>
      <c r="J899" s="156"/>
      <c r="K899" s="126"/>
      <c r="L899" s="126"/>
      <c r="M899" s="157" t="str">
        <f>IF(ISBLANK(C899),"",IF('LISTA DE INVENTARIO'!$Q$22:$Q6422='LISTA DE INVENTARIO'!$O$9,SUMIFS('LISTA DE INVENTARIO'!$K$22:$K6422,'LISTA DE INVENTARIO'!$C$22:$C6422,C899,'LISTA DE INVENTARIO'!$Q$22:$Q6422,'LISTA DE INVENTARIO'!$O$9)-SUMIFS($L$22:$L6694,$C$22:$C6694,C899),SUMIFS('LISTA DE INVENTARIO'!$K$22:$K6422,'LISTA DE INVENTARIO'!$C$22:$C6422,C899,'LISTA DE INVENTARIO'!$Q$22:$Q6422,'LISTA DE INVENTARIO'!$O$9)-SUMIFS($L$22:$L6694,$C$22:$C6694,C899)))</f>
        <v/>
      </c>
      <c r="N899" s="157" t="str">
        <f t="shared" si="29"/>
        <v/>
      </c>
      <c r="O899" s="163"/>
      <c r="P899" s="159" t="str">
        <f t="shared" si="30"/>
        <v/>
      </c>
      <c r="Q899" s="159" t="str">
        <f>IF(ISBLANK(C899),"",SUMIFS($P$22:$P6697,$C$22:$C6697,C899)-SUMIFS('LISTA DE INVENTARIO'!$N$22:$N6424,'LISTA DE INVENTARIO'!$C$22:$C6424,C899))</f>
        <v/>
      </c>
      <c r="R899" s="160"/>
      <c r="S899" s="162" t="str">
        <f ca="1"/>
        <v/>
      </c>
      <c r="T899" s="182"/>
      <c r="U899" s="180"/>
    </row>
    <row r="900" spans="2:21" ht="20.149999999999999" customHeight="1">
      <c r="B900" s="125">
        <v>879</v>
      </c>
      <c r="C900" s="253"/>
      <c r="D900" s="253"/>
      <c r="E900" s="253"/>
      <c r="F900" s="253"/>
      <c r="G900" s="253"/>
      <c r="H900" s="253"/>
      <c r="I900" s="253"/>
      <c r="J900" s="156"/>
      <c r="K900" s="126"/>
      <c r="L900" s="126"/>
      <c r="M900" s="157" t="str">
        <f>IF(ISBLANK(C900),"",IF('LISTA DE INVENTARIO'!$Q$22:$Q6423='LISTA DE INVENTARIO'!$O$9,SUMIFS('LISTA DE INVENTARIO'!$K$22:$K6423,'LISTA DE INVENTARIO'!$C$22:$C6423,C900,'LISTA DE INVENTARIO'!$Q$22:$Q6423,'LISTA DE INVENTARIO'!$O$9)-SUMIFS($L$22:$L6695,$C$22:$C6695,C900),SUMIFS('LISTA DE INVENTARIO'!$K$22:$K6423,'LISTA DE INVENTARIO'!$C$22:$C6423,C900,'LISTA DE INVENTARIO'!$Q$22:$Q6423,'LISTA DE INVENTARIO'!$O$9)-SUMIFS($L$22:$L6695,$C$22:$C6695,C900)))</f>
        <v/>
      </c>
      <c r="N900" s="157" t="str">
        <f t="shared" si="29"/>
        <v/>
      </c>
      <c r="O900" s="163"/>
      <c r="P900" s="159" t="str">
        <f t="shared" si="30"/>
        <v/>
      </c>
      <c r="Q900" s="159" t="str">
        <f>IF(ISBLANK(C900),"",SUMIFS($P$22:$P6698,$C$22:$C6698,C900)-SUMIFS('LISTA DE INVENTARIO'!$N$22:$N6425,'LISTA DE INVENTARIO'!$C$22:$C6425,C900))</f>
        <v/>
      </c>
      <c r="R900" s="160"/>
      <c r="S900" s="162" t="str">
        <f ca="1"/>
        <v/>
      </c>
      <c r="T900" s="182"/>
      <c r="U900" s="180"/>
    </row>
    <row r="901" spans="2:21" ht="20.149999999999999" customHeight="1">
      <c r="B901" s="125">
        <v>880</v>
      </c>
      <c r="C901" s="253"/>
      <c r="D901" s="253"/>
      <c r="E901" s="253"/>
      <c r="F901" s="253"/>
      <c r="G901" s="253"/>
      <c r="H901" s="253"/>
      <c r="I901" s="253"/>
      <c r="J901" s="156"/>
      <c r="K901" s="126"/>
      <c r="L901" s="126"/>
      <c r="M901" s="157" t="str">
        <f>IF(ISBLANK(C901),"",IF('LISTA DE INVENTARIO'!$Q$22:$Q6424='LISTA DE INVENTARIO'!$O$9,SUMIFS('LISTA DE INVENTARIO'!$K$22:$K6424,'LISTA DE INVENTARIO'!$C$22:$C6424,C901,'LISTA DE INVENTARIO'!$Q$22:$Q6424,'LISTA DE INVENTARIO'!$O$9)-SUMIFS($L$22:$L6696,$C$22:$C6696,C901),SUMIFS('LISTA DE INVENTARIO'!$K$22:$K6424,'LISTA DE INVENTARIO'!$C$22:$C6424,C901,'LISTA DE INVENTARIO'!$Q$22:$Q6424,'LISTA DE INVENTARIO'!$O$9)-SUMIFS($L$22:$L6696,$C$22:$C6696,C901)))</f>
        <v/>
      </c>
      <c r="N901" s="157" t="str">
        <f t="shared" si="29"/>
        <v/>
      </c>
      <c r="O901" s="163"/>
      <c r="P901" s="159" t="str">
        <f t="shared" si="30"/>
        <v/>
      </c>
      <c r="Q901" s="159" t="str">
        <f>IF(ISBLANK(C901),"",SUMIFS($P$22:$P6699,$C$22:$C6699,C901)-SUMIFS('LISTA DE INVENTARIO'!$N$22:$N6426,'LISTA DE INVENTARIO'!$C$22:$C6426,C901))</f>
        <v/>
      </c>
      <c r="R901" s="160"/>
      <c r="S901" s="162" t="str">
        <f ca="1"/>
        <v/>
      </c>
      <c r="T901" s="182"/>
      <c r="U901" s="180"/>
    </row>
    <row r="902" spans="2:21" ht="20.149999999999999" customHeight="1">
      <c r="B902" s="125">
        <v>881</v>
      </c>
      <c r="C902" s="253"/>
      <c r="D902" s="253"/>
      <c r="E902" s="253"/>
      <c r="F902" s="253"/>
      <c r="G902" s="253"/>
      <c r="H902" s="253"/>
      <c r="I902" s="253"/>
      <c r="J902" s="156"/>
      <c r="K902" s="126"/>
      <c r="L902" s="126"/>
      <c r="M902" s="157" t="str">
        <f>IF(ISBLANK(C902),"",IF('LISTA DE INVENTARIO'!$Q$22:$Q6425='LISTA DE INVENTARIO'!$O$9,SUMIFS('LISTA DE INVENTARIO'!$K$22:$K6425,'LISTA DE INVENTARIO'!$C$22:$C6425,C902,'LISTA DE INVENTARIO'!$Q$22:$Q6425,'LISTA DE INVENTARIO'!$O$9)-SUMIFS($L$22:$L6697,$C$22:$C6697,C902),SUMIFS('LISTA DE INVENTARIO'!$K$22:$K6425,'LISTA DE INVENTARIO'!$C$22:$C6425,C902,'LISTA DE INVENTARIO'!$Q$22:$Q6425,'LISTA DE INVENTARIO'!$O$9)-SUMIFS($L$22:$L6697,$C$22:$C6697,C902)))</f>
        <v/>
      </c>
      <c r="N902" s="157" t="str">
        <f t="shared" si="29"/>
        <v/>
      </c>
      <c r="O902" s="163"/>
      <c r="P902" s="159" t="str">
        <f t="shared" si="30"/>
        <v/>
      </c>
      <c r="Q902" s="159" t="str">
        <f>IF(ISBLANK(C902),"",SUMIFS($P$22:$P6700,$C$22:$C6700,C902)-SUMIFS('LISTA DE INVENTARIO'!$N$22:$N6427,'LISTA DE INVENTARIO'!$C$22:$C6427,C902))</f>
        <v/>
      </c>
      <c r="R902" s="160"/>
      <c r="S902" s="162" t="str">
        <f ca="1"/>
        <v/>
      </c>
      <c r="T902" s="182"/>
      <c r="U902" s="180"/>
    </row>
    <row r="903" spans="2:21" ht="20.149999999999999" customHeight="1">
      <c r="B903" s="125">
        <v>882</v>
      </c>
      <c r="C903" s="253"/>
      <c r="D903" s="253"/>
      <c r="E903" s="253"/>
      <c r="F903" s="253"/>
      <c r="G903" s="253"/>
      <c r="H903" s="253"/>
      <c r="I903" s="253"/>
      <c r="J903" s="156"/>
      <c r="K903" s="126"/>
      <c r="L903" s="126"/>
      <c r="M903" s="157" t="str">
        <f>IF(ISBLANK(C903),"",IF('LISTA DE INVENTARIO'!$Q$22:$Q6426='LISTA DE INVENTARIO'!$O$9,SUMIFS('LISTA DE INVENTARIO'!$K$22:$K6426,'LISTA DE INVENTARIO'!$C$22:$C6426,C903,'LISTA DE INVENTARIO'!$Q$22:$Q6426,'LISTA DE INVENTARIO'!$O$9)-SUMIFS($L$22:$L6698,$C$22:$C6698,C903),SUMIFS('LISTA DE INVENTARIO'!$K$22:$K6426,'LISTA DE INVENTARIO'!$C$22:$C6426,C903,'LISTA DE INVENTARIO'!$Q$22:$Q6426,'LISTA DE INVENTARIO'!$O$9)-SUMIFS($L$22:$L6698,$C$22:$C6698,C903)))</f>
        <v/>
      </c>
      <c r="N903" s="157" t="str">
        <f t="shared" si="29"/>
        <v/>
      </c>
      <c r="O903" s="163"/>
      <c r="P903" s="159" t="str">
        <f t="shared" si="30"/>
        <v/>
      </c>
      <c r="Q903" s="159" t="str">
        <f>IF(ISBLANK(C903),"",SUMIFS($P$22:$P6701,$C$22:$C6701,C903)-SUMIFS('LISTA DE INVENTARIO'!$N$22:$N6428,'LISTA DE INVENTARIO'!$C$22:$C6428,C903))</f>
        <v/>
      </c>
      <c r="R903" s="160"/>
      <c r="S903" s="162" t="str">
        <f ca="1"/>
        <v/>
      </c>
      <c r="T903" s="182"/>
      <c r="U903" s="180"/>
    </row>
    <row r="904" spans="2:21" ht="20.149999999999999" customHeight="1">
      <c r="B904" s="125">
        <v>883</v>
      </c>
      <c r="C904" s="253"/>
      <c r="D904" s="253"/>
      <c r="E904" s="253"/>
      <c r="F904" s="253"/>
      <c r="G904" s="253"/>
      <c r="H904" s="253"/>
      <c r="I904" s="253"/>
      <c r="J904" s="156"/>
      <c r="K904" s="126"/>
      <c r="L904" s="126"/>
      <c r="M904" s="157" t="str">
        <f>IF(ISBLANK(C904),"",IF('LISTA DE INVENTARIO'!$Q$22:$Q6427='LISTA DE INVENTARIO'!$O$9,SUMIFS('LISTA DE INVENTARIO'!$K$22:$K6427,'LISTA DE INVENTARIO'!$C$22:$C6427,C904,'LISTA DE INVENTARIO'!$Q$22:$Q6427,'LISTA DE INVENTARIO'!$O$9)-SUMIFS($L$22:$L6699,$C$22:$C6699,C904),SUMIFS('LISTA DE INVENTARIO'!$K$22:$K6427,'LISTA DE INVENTARIO'!$C$22:$C6427,C904,'LISTA DE INVENTARIO'!$Q$22:$Q6427,'LISTA DE INVENTARIO'!$O$9)-SUMIFS($L$22:$L6699,$C$22:$C6699,C904)))</f>
        <v/>
      </c>
      <c r="N904" s="157" t="str">
        <f t="shared" si="29"/>
        <v/>
      </c>
      <c r="O904" s="163"/>
      <c r="P904" s="159" t="str">
        <f t="shared" si="30"/>
        <v/>
      </c>
      <c r="Q904" s="159" t="str">
        <f>IF(ISBLANK(C904),"",SUMIFS($P$22:$P6702,$C$22:$C6702,C904)-SUMIFS('LISTA DE INVENTARIO'!$N$22:$N6429,'LISTA DE INVENTARIO'!$C$22:$C6429,C904))</f>
        <v/>
      </c>
      <c r="R904" s="160"/>
      <c r="S904" s="162" t="str">
        <f ca="1"/>
        <v/>
      </c>
      <c r="T904" s="182"/>
      <c r="U904" s="180"/>
    </row>
    <row r="905" spans="2:21" ht="20.149999999999999" customHeight="1">
      <c r="B905" s="125">
        <v>884</v>
      </c>
      <c r="C905" s="253"/>
      <c r="D905" s="253"/>
      <c r="E905" s="253"/>
      <c r="F905" s="253"/>
      <c r="G905" s="253"/>
      <c r="H905" s="253"/>
      <c r="I905" s="253"/>
      <c r="J905" s="156"/>
      <c r="K905" s="126"/>
      <c r="L905" s="126"/>
      <c r="M905" s="157" t="str">
        <f>IF(ISBLANK(C905),"",IF('LISTA DE INVENTARIO'!$Q$22:$Q6428='LISTA DE INVENTARIO'!$O$9,SUMIFS('LISTA DE INVENTARIO'!$K$22:$K6428,'LISTA DE INVENTARIO'!$C$22:$C6428,C905,'LISTA DE INVENTARIO'!$Q$22:$Q6428,'LISTA DE INVENTARIO'!$O$9)-SUMIFS($L$22:$L6700,$C$22:$C6700,C905),SUMIFS('LISTA DE INVENTARIO'!$K$22:$K6428,'LISTA DE INVENTARIO'!$C$22:$C6428,C905,'LISTA DE INVENTARIO'!$Q$22:$Q6428,'LISTA DE INVENTARIO'!$O$9)-SUMIFS($L$22:$L6700,$C$22:$C6700,C905)))</f>
        <v/>
      </c>
      <c r="N905" s="157" t="str">
        <f t="shared" si="29"/>
        <v/>
      </c>
      <c r="O905" s="163"/>
      <c r="P905" s="159" t="str">
        <f t="shared" si="30"/>
        <v/>
      </c>
      <c r="Q905" s="159" t="str">
        <f>IF(ISBLANK(C905),"",SUMIFS($P$22:$P6703,$C$22:$C6703,C905)-SUMIFS('LISTA DE INVENTARIO'!$N$22:$N6430,'LISTA DE INVENTARIO'!$C$22:$C6430,C905))</f>
        <v/>
      </c>
      <c r="R905" s="160"/>
      <c r="S905" s="162" t="str">
        <f ca="1"/>
        <v/>
      </c>
      <c r="T905" s="182"/>
      <c r="U905" s="180"/>
    </row>
    <row r="906" spans="2:21" ht="20.149999999999999" customHeight="1">
      <c r="B906" s="125">
        <v>885</v>
      </c>
      <c r="C906" s="253"/>
      <c r="D906" s="253"/>
      <c r="E906" s="253"/>
      <c r="F906" s="253"/>
      <c r="G906" s="253"/>
      <c r="H906" s="253"/>
      <c r="I906" s="253"/>
      <c r="J906" s="156"/>
      <c r="K906" s="126"/>
      <c r="L906" s="126"/>
      <c r="M906" s="157" t="str">
        <f>IF(ISBLANK(C906),"",IF('LISTA DE INVENTARIO'!$Q$22:$Q6429='LISTA DE INVENTARIO'!$O$9,SUMIFS('LISTA DE INVENTARIO'!$K$22:$K6429,'LISTA DE INVENTARIO'!$C$22:$C6429,C906,'LISTA DE INVENTARIO'!$Q$22:$Q6429,'LISTA DE INVENTARIO'!$O$9)-SUMIFS($L$22:$L6701,$C$22:$C6701,C906),SUMIFS('LISTA DE INVENTARIO'!$K$22:$K6429,'LISTA DE INVENTARIO'!$C$22:$C6429,C906,'LISTA DE INVENTARIO'!$Q$22:$Q6429,'LISTA DE INVENTARIO'!$O$9)-SUMIFS($L$22:$L6701,$C$22:$C6701,C906)))</f>
        <v/>
      </c>
      <c r="N906" s="157" t="str">
        <f t="shared" si="29"/>
        <v/>
      </c>
      <c r="O906" s="163"/>
      <c r="P906" s="159" t="str">
        <f t="shared" si="30"/>
        <v/>
      </c>
      <c r="Q906" s="159" t="str">
        <f>IF(ISBLANK(C906),"",SUMIFS($P$22:$P6704,$C$22:$C6704,C906)-SUMIFS('LISTA DE INVENTARIO'!$N$22:$N6431,'LISTA DE INVENTARIO'!$C$22:$C6431,C906))</f>
        <v/>
      </c>
      <c r="R906" s="160"/>
      <c r="S906" s="162" t="str">
        <f ca="1"/>
        <v/>
      </c>
      <c r="T906" s="182"/>
      <c r="U906" s="180"/>
    </row>
    <row r="907" spans="2:21" ht="20.149999999999999" customHeight="1">
      <c r="B907" s="125">
        <v>886</v>
      </c>
      <c r="C907" s="253"/>
      <c r="D907" s="253"/>
      <c r="E907" s="253"/>
      <c r="F907" s="253"/>
      <c r="G907" s="253"/>
      <c r="H907" s="253"/>
      <c r="I907" s="253"/>
      <c r="J907" s="156"/>
      <c r="K907" s="126"/>
      <c r="L907" s="126"/>
      <c r="M907" s="157" t="str">
        <f>IF(ISBLANK(C907),"",IF('LISTA DE INVENTARIO'!$Q$22:$Q6430='LISTA DE INVENTARIO'!$O$9,SUMIFS('LISTA DE INVENTARIO'!$K$22:$K6430,'LISTA DE INVENTARIO'!$C$22:$C6430,C907,'LISTA DE INVENTARIO'!$Q$22:$Q6430,'LISTA DE INVENTARIO'!$O$9)-SUMIFS($L$22:$L6702,$C$22:$C6702,C907),SUMIFS('LISTA DE INVENTARIO'!$K$22:$K6430,'LISTA DE INVENTARIO'!$C$22:$C6430,C907,'LISTA DE INVENTARIO'!$Q$22:$Q6430,'LISTA DE INVENTARIO'!$O$9)-SUMIFS($L$22:$L6702,$C$22:$C6702,C907)))</f>
        <v/>
      </c>
      <c r="N907" s="157" t="str">
        <f t="shared" si="29"/>
        <v/>
      </c>
      <c r="O907" s="163"/>
      <c r="P907" s="159" t="str">
        <f t="shared" si="30"/>
        <v/>
      </c>
      <c r="Q907" s="159" t="str">
        <f>IF(ISBLANK(C907),"",SUMIFS($P$22:$P6705,$C$22:$C6705,C907)-SUMIFS('LISTA DE INVENTARIO'!$N$22:$N6432,'LISTA DE INVENTARIO'!$C$22:$C6432,C907))</f>
        <v/>
      </c>
      <c r="R907" s="160"/>
      <c r="S907" s="162" t="str">
        <f ca="1"/>
        <v/>
      </c>
      <c r="T907" s="182"/>
      <c r="U907" s="180"/>
    </row>
    <row r="908" spans="2:21" ht="20.149999999999999" customHeight="1">
      <c r="B908" s="125">
        <v>887</v>
      </c>
      <c r="C908" s="253"/>
      <c r="D908" s="253"/>
      <c r="E908" s="253"/>
      <c r="F908" s="253"/>
      <c r="G908" s="253"/>
      <c r="H908" s="253"/>
      <c r="I908" s="253"/>
      <c r="J908" s="156"/>
      <c r="K908" s="126"/>
      <c r="L908" s="126"/>
      <c r="M908" s="157" t="str">
        <f>IF(ISBLANK(C908),"",IF('LISTA DE INVENTARIO'!$Q$22:$Q6431='LISTA DE INVENTARIO'!$O$9,SUMIFS('LISTA DE INVENTARIO'!$K$22:$K6431,'LISTA DE INVENTARIO'!$C$22:$C6431,C908,'LISTA DE INVENTARIO'!$Q$22:$Q6431,'LISTA DE INVENTARIO'!$O$9)-SUMIFS($L$22:$L6703,$C$22:$C6703,C908),SUMIFS('LISTA DE INVENTARIO'!$K$22:$K6431,'LISTA DE INVENTARIO'!$C$22:$C6431,C908,'LISTA DE INVENTARIO'!$Q$22:$Q6431,'LISTA DE INVENTARIO'!$O$9)-SUMIFS($L$22:$L6703,$C$22:$C6703,C908)))</f>
        <v/>
      </c>
      <c r="N908" s="157" t="str">
        <f t="shared" si="29"/>
        <v/>
      </c>
      <c r="O908" s="163"/>
      <c r="P908" s="159" t="str">
        <f t="shared" si="30"/>
        <v/>
      </c>
      <c r="Q908" s="159" t="str">
        <f>IF(ISBLANK(C908),"",SUMIFS($P$22:$P6706,$C$22:$C6706,C908)-SUMIFS('LISTA DE INVENTARIO'!$N$22:$N6433,'LISTA DE INVENTARIO'!$C$22:$C6433,C908))</f>
        <v/>
      </c>
      <c r="R908" s="160"/>
      <c r="S908" s="162" t="str">
        <f ca="1"/>
        <v/>
      </c>
      <c r="T908" s="182"/>
      <c r="U908" s="180"/>
    </row>
    <row r="909" spans="2:21" ht="20.149999999999999" customHeight="1">
      <c r="B909" s="125">
        <v>888</v>
      </c>
      <c r="C909" s="253"/>
      <c r="D909" s="253"/>
      <c r="E909" s="253"/>
      <c r="F909" s="253"/>
      <c r="G909" s="253"/>
      <c r="H909" s="253"/>
      <c r="I909" s="253"/>
      <c r="J909" s="156"/>
      <c r="K909" s="126"/>
      <c r="L909" s="126"/>
      <c r="M909" s="157" t="str">
        <f>IF(ISBLANK(C909),"",IF('LISTA DE INVENTARIO'!$Q$22:$Q6432='LISTA DE INVENTARIO'!$O$9,SUMIFS('LISTA DE INVENTARIO'!$K$22:$K6432,'LISTA DE INVENTARIO'!$C$22:$C6432,C909,'LISTA DE INVENTARIO'!$Q$22:$Q6432,'LISTA DE INVENTARIO'!$O$9)-SUMIFS($L$22:$L6704,$C$22:$C6704,C909),SUMIFS('LISTA DE INVENTARIO'!$K$22:$K6432,'LISTA DE INVENTARIO'!$C$22:$C6432,C909,'LISTA DE INVENTARIO'!$Q$22:$Q6432,'LISTA DE INVENTARIO'!$O$9)-SUMIFS($L$22:$L6704,$C$22:$C6704,C909)))</f>
        <v/>
      </c>
      <c r="N909" s="157" t="str">
        <f t="shared" si="29"/>
        <v/>
      </c>
      <c r="O909" s="163"/>
      <c r="P909" s="159" t="str">
        <f t="shared" si="30"/>
        <v/>
      </c>
      <c r="Q909" s="159" t="str">
        <f>IF(ISBLANK(C909),"",SUMIFS($P$22:$P6707,$C$22:$C6707,C909)-SUMIFS('LISTA DE INVENTARIO'!$N$22:$N6434,'LISTA DE INVENTARIO'!$C$22:$C6434,C909))</f>
        <v/>
      </c>
      <c r="R909" s="160"/>
      <c r="S909" s="162" t="str">
        <f ca="1"/>
        <v/>
      </c>
      <c r="T909" s="182"/>
      <c r="U909" s="180"/>
    </row>
    <row r="910" spans="2:21" ht="20.149999999999999" customHeight="1">
      <c r="B910" s="125">
        <v>889</v>
      </c>
      <c r="C910" s="253"/>
      <c r="D910" s="253"/>
      <c r="E910" s="253"/>
      <c r="F910" s="253"/>
      <c r="G910" s="253"/>
      <c r="H910" s="253"/>
      <c r="I910" s="253"/>
      <c r="J910" s="156"/>
      <c r="K910" s="126"/>
      <c r="L910" s="126"/>
      <c r="M910" s="157" t="str">
        <f>IF(ISBLANK(C910),"",IF('LISTA DE INVENTARIO'!$Q$22:$Q6433='LISTA DE INVENTARIO'!$O$9,SUMIFS('LISTA DE INVENTARIO'!$K$22:$K6433,'LISTA DE INVENTARIO'!$C$22:$C6433,C910,'LISTA DE INVENTARIO'!$Q$22:$Q6433,'LISTA DE INVENTARIO'!$O$9)-SUMIFS($L$22:$L6705,$C$22:$C6705,C910),SUMIFS('LISTA DE INVENTARIO'!$K$22:$K6433,'LISTA DE INVENTARIO'!$C$22:$C6433,C910,'LISTA DE INVENTARIO'!$Q$22:$Q6433,'LISTA DE INVENTARIO'!$O$9)-SUMIFS($L$22:$L6705,$C$22:$C6705,C910)))</f>
        <v/>
      </c>
      <c r="N910" s="157" t="str">
        <f t="shared" si="29"/>
        <v/>
      </c>
      <c r="O910" s="163"/>
      <c r="P910" s="159" t="str">
        <f t="shared" si="30"/>
        <v/>
      </c>
      <c r="Q910" s="159" t="str">
        <f>IF(ISBLANK(C910),"",SUMIFS($P$22:$P6708,$C$22:$C6708,C910)-SUMIFS('LISTA DE INVENTARIO'!$N$22:$N6435,'LISTA DE INVENTARIO'!$C$22:$C6435,C910))</f>
        <v/>
      </c>
      <c r="R910" s="160"/>
      <c r="S910" s="162" t="str">
        <f ca="1"/>
        <v/>
      </c>
      <c r="T910" s="182"/>
      <c r="U910" s="180"/>
    </row>
    <row r="911" spans="2:21" ht="20.149999999999999" customHeight="1">
      <c r="B911" s="125">
        <v>890</v>
      </c>
      <c r="C911" s="253"/>
      <c r="D911" s="253"/>
      <c r="E911" s="253"/>
      <c r="F911" s="253"/>
      <c r="G911" s="253"/>
      <c r="H911" s="253"/>
      <c r="I911" s="253"/>
      <c r="J911" s="156"/>
      <c r="K911" s="126"/>
      <c r="L911" s="126"/>
      <c r="M911" s="157" t="str">
        <f>IF(ISBLANK(C911),"",IF('LISTA DE INVENTARIO'!$Q$22:$Q6434='LISTA DE INVENTARIO'!$O$9,SUMIFS('LISTA DE INVENTARIO'!$K$22:$K6434,'LISTA DE INVENTARIO'!$C$22:$C6434,C911,'LISTA DE INVENTARIO'!$Q$22:$Q6434,'LISTA DE INVENTARIO'!$O$9)-SUMIFS($L$22:$L6706,$C$22:$C6706,C911),SUMIFS('LISTA DE INVENTARIO'!$K$22:$K6434,'LISTA DE INVENTARIO'!$C$22:$C6434,C911,'LISTA DE INVENTARIO'!$Q$22:$Q6434,'LISTA DE INVENTARIO'!$O$9)-SUMIFS($L$22:$L6706,$C$22:$C6706,C911)))</f>
        <v/>
      </c>
      <c r="N911" s="157" t="str">
        <f t="shared" si="29"/>
        <v/>
      </c>
      <c r="O911" s="163"/>
      <c r="P911" s="159" t="str">
        <f t="shared" si="30"/>
        <v/>
      </c>
      <c r="Q911" s="159" t="str">
        <f>IF(ISBLANK(C911),"",SUMIFS($P$22:$P6709,$C$22:$C6709,C911)-SUMIFS('LISTA DE INVENTARIO'!$N$22:$N6436,'LISTA DE INVENTARIO'!$C$22:$C6436,C911))</f>
        <v/>
      </c>
      <c r="R911" s="160"/>
      <c r="S911" s="162" t="str">
        <f ca="1"/>
        <v/>
      </c>
      <c r="T911" s="182"/>
      <c r="U911" s="180"/>
    </row>
    <row r="912" spans="2:21" ht="20.149999999999999" customHeight="1">
      <c r="B912" s="125">
        <v>891</v>
      </c>
      <c r="C912" s="253"/>
      <c r="D912" s="253"/>
      <c r="E912" s="253"/>
      <c r="F912" s="253"/>
      <c r="G912" s="253"/>
      <c r="H912" s="253"/>
      <c r="I912" s="253"/>
      <c r="J912" s="156"/>
      <c r="K912" s="126"/>
      <c r="L912" s="126"/>
      <c r="M912" s="157" t="str">
        <f>IF(ISBLANK(C912),"",IF('LISTA DE INVENTARIO'!$Q$22:$Q6435='LISTA DE INVENTARIO'!$O$9,SUMIFS('LISTA DE INVENTARIO'!$K$22:$K6435,'LISTA DE INVENTARIO'!$C$22:$C6435,C912,'LISTA DE INVENTARIO'!$Q$22:$Q6435,'LISTA DE INVENTARIO'!$O$9)-SUMIFS($L$22:$L6707,$C$22:$C6707,C912),SUMIFS('LISTA DE INVENTARIO'!$K$22:$K6435,'LISTA DE INVENTARIO'!$C$22:$C6435,C912,'LISTA DE INVENTARIO'!$Q$22:$Q6435,'LISTA DE INVENTARIO'!$O$9)-SUMIFS($L$22:$L6707,$C$22:$C6707,C912)))</f>
        <v/>
      </c>
      <c r="N912" s="157" t="str">
        <f t="shared" si="29"/>
        <v/>
      </c>
      <c r="O912" s="163"/>
      <c r="P912" s="159" t="str">
        <f t="shared" si="30"/>
        <v/>
      </c>
      <c r="Q912" s="159" t="str">
        <f>IF(ISBLANK(C912),"",SUMIFS($P$22:$P6710,$C$22:$C6710,C912)-SUMIFS('LISTA DE INVENTARIO'!$N$22:$N6437,'LISTA DE INVENTARIO'!$C$22:$C6437,C912))</f>
        <v/>
      </c>
      <c r="R912" s="160"/>
      <c r="S912" s="162" t="str">
        <f ca="1"/>
        <v/>
      </c>
      <c r="T912" s="182"/>
      <c r="U912" s="180"/>
    </row>
    <row r="913" spans="2:21" ht="20.149999999999999" customHeight="1">
      <c r="B913" s="125">
        <v>892</v>
      </c>
      <c r="C913" s="253"/>
      <c r="D913" s="253"/>
      <c r="E913" s="253"/>
      <c r="F913" s="253"/>
      <c r="G913" s="253"/>
      <c r="H913" s="253"/>
      <c r="I913" s="253"/>
      <c r="J913" s="156"/>
      <c r="K913" s="126"/>
      <c r="L913" s="126"/>
      <c r="M913" s="157" t="str">
        <f>IF(ISBLANK(C913),"",IF('LISTA DE INVENTARIO'!$Q$22:$Q6436='LISTA DE INVENTARIO'!$O$9,SUMIFS('LISTA DE INVENTARIO'!$K$22:$K6436,'LISTA DE INVENTARIO'!$C$22:$C6436,C913,'LISTA DE INVENTARIO'!$Q$22:$Q6436,'LISTA DE INVENTARIO'!$O$9)-SUMIFS($L$22:$L6708,$C$22:$C6708,C913),SUMIFS('LISTA DE INVENTARIO'!$K$22:$K6436,'LISTA DE INVENTARIO'!$C$22:$C6436,C913,'LISTA DE INVENTARIO'!$Q$22:$Q6436,'LISTA DE INVENTARIO'!$O$9)-SUMIFS($L$22:$L6708,$C$22:$C6708,C913)))</f>
        <v/>
      </c>
      <c r="N913" s="157" t="str">
        <f t="shared" si="29"/>
        <v/>
      </c>
      <c r="O913" s="163"/>
      <c r="P913" s="159" t="str">
        <f t="shared" si="30"/>
        <v/>
      </c>
      <c r="Q913" s="159" t="str">
        <f>IF(ISBLANK(C913),"",SUMIFS($P$22:$P6711,$C$22:$C6711,C913)-SUMIFS('LISTA DE INVENTARIO'!$N$22:$N6438,'LISTA DE INVENTARIO'!$C$22:$C6438,C913))</f>
        <v/>
      </c>
      <c r="R913" s="160"/>
      <c r="S913" s="162" t="str">
        <f ca="1"/>
        <v/>
      </c>
      <c r="T913" s="182"/>
      <c r="U913" s="180"/>
    </row>
    <row r="914" spans="2:21" ht="20.149999999999999" customHeight="1">
      <c r="B914" s="125">
        <v>893</v>
      </c>
      <c r="C914" s="253"/>
      <c r="D914" s="253"/>
      <c r="E914" s="253"/>
      <c r="F914" s="253"/>
      <c r="G914" s="253"/>
      <c r="H914" s="253"/>
      <c r="I914" s="253"/>
      <c r="J914" s="156"/>
      <c r="K914" s="126"/>
      <c r="L914" s="126"/>
      <c r="M914" s="157" t="str">
        <f>IF(ISBLANK(C914),"",IF('LISTA DE INVENTARIO'!$Q$22:$Q6437='LISTA DE INVENTARIO'!$O$9,SUMIFS('LISTA DE INVENTARIO'!$K$22:$K6437,'LISTA DE INVENTARIO'!$C$22:$C6437,C914,'LISTA DE INVENTARIO'!$Q$22:$Q6437,'LISTA DE INVENTARIO'!$O$9)-SUMIFS($L$22:$L6709,$C$22:$C6709,C914),SUMIFS('LISTA DE INVENTARIO'!$K$22:$K6437,'LISTA DE INVENTARIO'!$C$22:$C6437,C914,'LISTA DE INVENTARIO'!$Q$22:$Q6437,'LISTA DE INVENTARIO'!$O$9)-SUMIFS($L$22:$L6709,$C$22:$C6709,C914)))</f>
        <v/>
      </c>
      <c r="N914" s="157" t="str">
        <f t="shared" si="29"/>
        <v/>
      </c>
      <c r="O914" s="163"/>
      <c r="P914" s="159" t="str">
        <f t="shared" si="30"/>
        <v/>
      </c>
      <c r="Q914" s="159" t="str">
        <f>IF(ISBLANK(C914),"",SUMIFS($P$22:$P6712,$C$22:$C6712,C914)-SUMIFS('LISTA DE INVENTARIO'!$N$22:$N6439,'LISTA DE INVENTARIO'!$C$22:$C6439,C914))</f>
        <v/>
      </c>
      <c r="R914" s="160"/>
      <c r="S914" s="162" t="str">
        <f ca="1"/>
        <v/>
      </c>
      <c r="T914" s="182"/>
      <c r="U914" s="180"/>
    </row>
    <row r="915" spans="2:21" ht="20.149999999999999" customHeight="1">
      <c r="B915" s="125">
        <v>894</v>
      </c>
      <c r="C915" s="253"/>
      <c r="D915" s="253"/>
      <c r="E915" s="253"/>
      <c r="F915" s="253"/>
      <c r="G915" s="253"/>
      <c r="H915" s="253"/>
      <c r="I915" s="253"/>
      <c r="J915" s="156"/>
      <c r="K915" s="126"/>
      <c r="L915" s="126"/>
      <c r="M915" s="157" t="str">
        <f>IF(ISBLANK(C915),"",IF('LISTA DE INVENTARIO'!$Q$22:$Q6438='LISTA DE INVENTARIO'!$O$9,SUMIFS('LISTA DE INVENTARIO'!$K$22:$K6438,'LISTA DE INVENTARIO'!$C$22:$C6438,C915,'LISTA DE INVENTARIO'!$Q$22:$Q6438,'LISTA DE INVENTARIO'!$O$9)-SUMIFS($L$22:$L6710,$C$22:$C6710,C915),SUMIFS('LISTA DE INVENTARIO'!$K$22:$K6438,'LISTA DE INVENTARIO'!$C$22:$C6438,C915,'LISTA DE INVENTARIO'!$Q$22:$Q6438,'LISTA DE INVENTARIO'!$O$9)-SUMIFS($L$22:$L6710,$C$22:$C6710,C915)))</f>
        <v/>
      </c>
      <c r="N915" s="157" t="str">
        <f t="shared" si="29"/>
        <v/>
      </c>
      <c r="O915" s="163"/>
      <c r="P915" s="159" t="str">
        <f t="shared" si="30"/>
        <v/>
      </c>
      <c r="Q915" s="159" t="str">
        <f>IF(ISBLANK(C915),"",SUMIFS($P$22:$P6713,$C$22:$C6713,C915)-SUMIFS('LISTA DE INVENTARIO'!$N$22:$N6440,'LISTA DE INVENTARIO'!$C$22:$C6440,C915))</f>
        <v/>
      </c>
      <c r="R915" s="160"/>
      <c r="S915" s="162" t="str">
        <f ca="1"/>
        <v/>
      </c>
      <c r="T915" s="182"/>
      <c r="U915" s="180"/>
    </row>
    <row r="916" spans="2:21" ht="20.149999999999999" customHeight="1">
      <c r="B916" s="125">
        <v>895</v>
      </c>
      <c r="C916" s="253"/>
      <c r="D916" s="253"/>
      <c r="E916" s="253"/>
      <c r="F916" s="253"/>
      <c r="G916" s="253"/>
      <c r="H916" s="253"/>
      <c r="I916" s="253"/>
      <c r="J916" s="156"/>
      <c r="K916" s="126"/>
      <c r="L916" s="126"/>
      <c r="M916" s="157" t="str">
        <f>IF(ISBLANK(C916),"",IF('LISTA DE INVENTARIO'!$Q$22:$Q6439='LISTA DE INVENTARIO'!$O$9,SUMIFS('LISTA DE INVENTARIO'!$K$22:$K6439,'LISTA DE INVENTARIO'!$C$22:$C6439,C916,'LISTA DE INVENTARIO'!$Q$22:$Q6439,'LISTA DE INVENTARIO'!$O$9)-SUMIFS($L$22:$L6711,$C$22:$C6711,C916),SUMIFS('LISTA DE INVENTARIO'!$K$22:$K6439,'LISTA DE INVENTARIO'!$C$22:$C6439,C916,'LISTA DE INVENTARIO'!$Q$22:$Q6439,'LISTA DE INVENTARIO'!$O$9)-SUMIFS($L$22:$L6711,$C$22:$C6711,C916)))</f>
        <v/>
      </c>
      <c r="N916" s="157" t="str">
        <f t="shared" si="29"/>
        <v/>
      </c>
      <c r="O916" s="163"/>
      <c r="P916" s="159" t="str">
        <f t="shared" si="30"/>
        <v/>
      </c>
      <c r="Q916" s="159" t="str">
        <f>IF(ISBLANK(C916),"",SUMIFS($P$22:$P6714,$C$22:$C6714,C916)-SUMIFS('LISTA DE INVENTARIO'!$N$22:$N6441,'LISTA DE INVENTARIO'!$C$22:$C6441,C916))</f>
        <v/>
      </c>
      <c r="R916" s="160"/>
      <c r="S916" s="162" t="str">
        <f ca="1"/>
        <v/>
      </c>
      <c r="T916" s="182"/>
      <c r="U916" s="180"/>
    </row>
    <row r="917" spans="2:21" ht="20.149999999999999" customHeight="1">
      <c r="B917" s="125">
        <v>896</v>
      </c>
      <c r="C917" s="253"/>
      <c r="D917" s="253"/>
      <c r="E917" s="253"/>
      <c r="F917" s="253"/>
      <c r="G917" s="253"/>
      <c r="H917" s="253"/>
      <c r="I917" s="253"/>
      <c r="J917" s="156"/>
      <c r="K917" s="126"/>
      <c r="L917" s="126"/>
      <c r="M917" s="157" t="str">
        <f>IF(ISBLANK(C917),"",IF('LISTA DE INVENTARIO'!$Q$22:$Q6440='LISTA DE INVENTARIO'!$O$9,SUMIFS('LISTA DE INVENTARIO'!$K$22:$K6440,'LISTA DE INVENTARIO'!$C$22:$C6440,C917,'LISTA DE INVENTARIO'!$Q$22:$Q6440,'LISTA DE INVENTARIO'!$O$9)-SUMIFS($L$22:$L6712,$C$22:$C6712,C917),SUMIFS('LISTA DE INVENTARIO'!$K$22:$K6440,'LISTA DE INVENTARIO'!$C$22:$C6440,C917,'LISTA DE INVENTARIO'!$Q$22:$Q6440,'LISTA DE INVENTARIO'!$O$9)-SUMIFS($L$22:$L6712,$C$22:$C6712,C917)))</f>
        <v/>
      </c>
      <c r="N917" s="157" t="str">
        <f t="shared" si="29"/>
        <v/>
      </c>
      <c r="O917" s="163"/>
      <c r="P917" s="159" t="str">
        <f t="shared" si="30"/>
        <v/>
      </c>
      <c r="Q917" s="159" t="str">
        <f>IF(ISBLANK(C917),"",SUMIFS($P$22:$P6715,$C$22:$C6715,C917)-SUMIFS('LISTA DE INVENTARIO'!$N$22:$N6442,'LISTA DE INVENTARIO'!$C$22:$C6442,C917))</f>
        <v/>
      </c>
      <c r="R917" s="160"/>
      <c r="S917" s="162" t="str">
        <f ca="1"/>
        <v/>
      </c>
      <c r="T917" s="182"/>
      <c r="U917" s="180"/>
    </row>
    <row r="918" spans="2:21" ht="20.149999999999999" customHeight="1">
      <c r="B918" s="125">
        <v>897</v>
      </c>
      <c r="C918" s="253"/>
      <c r="D918" s="253"/>
      <c r="E918" s="253"/>
      <c r="F918" s="253"/>
      <c r="G918" s="253"/>
      <c r="H918" s="253"/>
      <c r="I918" s="253"/>
      <c r="J918" s="156"/>
      <c r="K918" s="126"/>
      <c r="L918" s="126"/>
      <c r="M918" s="157" t="str">
        <f>IF(ISBLANK(C918),"",IF('LISTA DE INVENTARIO'!$Q$22:$Q6441='LISTA DE INVENTARIO'!$O$9,SUMIFS('LISTA DE INVENTARIO'!$K$22:$K6441,'LISTA DE INVENTARIO'!$C$22:$C6441,C918,'LISTA DE INVENTARIO'!$Q$22:$Q6441,'LISTA DE INVENTARIO'!$O$9)-SUMIFS($L$22:$L6713,$C$22:$C6713,C918),SUMIFS('LISTA DE INVENTARIO'!$K$22:$K6441,'LISTA DE INVENTARIO'!$C$22:$C6441,C918,'LISTA DE INVENTARIO'!$Q$22:$Q6441,'LISTA DE INVENTARIO'!$O$9)-SUMIFS($L$22:$L6713,$C$22:$C6713,C918)))</f>
        <v/>
      </c>
      <c r="N918" s="157" t="str">
        <f t="shared" si="29"/>
        <v/>
      </c>
      <c r="O918" s="163"/>
      <c r="P918" s="159" t="str">
        <f t="shared" si="30"/>
        <v/>
      </c>
      <c r="Q918" s="159" t="str">
        <f>IF(ISBLANK(C918),"",SUMIFS($P$22:$P6716,$C$22:$C6716,C918)-SUMIFS('LISTA DE INVENTARIO'!$N$22:$N6443,'LISTA DE INVENTARIO'!$C$22:$C6443,C918))</f>
        <v/>
      </c>
      <c r="R918" s="160"/>
      <c r="S918" s="162" t="str">
        <f ca="1"/>
        <v/>
      </c>
      <c r="T918" s="182"/>
      <c r="U918" s="180"/>
    </row>
    <row r="919" spans="2:21" ht="20.149999999999999" customHeight="1">
      <c r="B919" s="125">
        <v>898</v>
      </c>
      <c r="C919" s="253"/>
      <c r="D919" s="253"/>
      <c r="E919" s="253"/>
      <c r="F919" s="253"/>
      <c r="G919" s="253"/>
      <c r="H919" s="253"/>
      <c r="I919" s="253"/>
      <c r="J919" s="156"/>
      <c r="K919" s="126"/>
      <c r="L919" s="126"/>
      <c r="M919" s="157" t="str">
        <f>IF(ISBLANK(C919),"",IF('LISTA DE INVENTARIO'!$Q$22:$Q6442='LISTA DE INVENTARIO'!$O$9,SUMIFS('LISTA DE INVENTARIO'!$K$22:$K6442,'LISTA DE INVENTARIO'!$C$22:$C6442,C919,'LISTA DE INVENTARIO'!$Q$22:$Q6442,'LISTA DE INVENTARIO'!$O$9)-SUMIFS($L$22:$L6714,$C$22:$C6714,C919),SUMIFS('LISTA DE INVENTARIO'!$K$22:$K6442,'LISTA DE INVENTARIO'!$C$22:$C6442,C919,'LISTA DE INVENTARIO'!$Q$22:$Q6442,'LISTA DE INVENTARIO'!$O$9)-SUMIFS($L$22:$L6714,$C$22:$C6714,C919)))</f>
        <v/>
      </c>
      <c r="N919" s="157" t="str">
        <f t="shared" si="29"/>
        <v/>
      </c>
      <c r="O919" s="163"/>
      <c r="P919" s="159" t="str">
        <f t="shared" si="30"/>
        <v/>
      </c>
      <c r="Q919" s="159" t="str">
        <f>IF(ISBLANK(C919),"",SUMIFS($P$22:$P6717,$C$22:$C6717,C919)-SUMIFS('LISTA DE INVENTARIO'!$N$22:$N6444,'LISTA DE INVENTARIO'!$C$22:$C6444,C919))</f>
        <v/>
      </c>
      <c r="R919" s="160"/>
      <c r="S919" s="162" t="str">
        <f ca="1"/>
        <v/>
      </c>
      <c r="T919" s="182"/>
      <c r="U919" s="180"/>
    </row>
    <row r="920" spans="2:21" ht="20.149999999999999" customHeight="1">
      <c r="B920" s="125">
        <v>899</v>
      </c>
      <c r="C920" s="253"/>
      <c r="D920" s="253"/>
      <c r="E920" s="253"/>
      <c r="F920" s="253"/>
      <c r="G920" s="253"/>
      <c r="H920" s="253"/>
      <c r="I920" s="253"/>
      <c r="J920" s="156"/>
      <c r="K920" s="126"/>
      <c r="L920" s="126"/>
      <c r="M920" s="157" t="str">
        <f>IF(ISBLANK(C920),"",IF('LISTA DE INVENTARIO'!$Q$22:$Q6443='LISTA DE INVENTARIO'!$O$9,SUMIFS('LISTA DE INVENTARIO'!$K$22:$K6443,'LISTA DE INVENTARIO'!$C$22:$C6443,C920,'LISTA DE INVENTARIO'!$Q$22:$Q6443,'LISTA DE INVENTARIO'!$O$9)-SUMIFS($L$22:$L6715,$C$22:$C6715,C920),SUMIFS('LISTA DE INVENTARIO'!$K$22:$K6443,'LISTA DE INVENTARIO'!$C$22:$C6443,C920,'LISTA DE INVENTARIO'!$Q$22:$Q6443,'LISTA DE INVENTARIO'!$O$9)-SUMIFS($L$22:$L6715,$C$22:$C6715,C920)))</f>
        <v/>
      </c>
      <c r="N920" s="157" t="str">
        <f t="shared" si="29"/>
        <v/>
      </c>
      <c r="O920" s="163"/>
      <c r="P920" s="159" t="str">
        <f t="shared" si="30"/>
        <v/>
      </c>
      <c r="Q920" s="159" t="str">
        <f>IF(ISBLANK(C920),"",SUMIFS($P$22:$P6718,$C$22:$C6718,C920)-SUMIFS('LISTA DE INVENTARIO'!$N$22:$N6445,'LISTA DE INVENTARIO'!$C$22:$C6445,C920))</f>
        <v/>
      </c>
      <c r="R920" s="160"/>
      <c r="S920" s="162" t="str">
        <f ca="1"/>
        <v/>
      </c>
      <c r="T920" s="182"/>
      <c r="U920" s="180"/>
    </row>
    <row r="921" spans="2:21" ht="20.149999999999999" customHeight="1">
      <c r="B921" s="125">
        <v>900</v>
      </c>
      <c r="C921" s="253"/>
      <c r="D921" s="253"/>
      <c r="E921" s="253"/>
      <c r="F921" s="253"/>
      <c r="G921" s="253"/>
      <c r="H921" s="253"/>
      <c r="I921" s="253"/>
      <c r="J921" s="156"/>
      <c r="K921" s="126"/>
      <c r="L921" s="126"/>
      <c r="M921" s="157" t="str">
        <f>IF(ISBLANK(C921),"",IF('LISTA DE INVENTARIO'!$Q$22:$Q6444='LISTA DE INVENTARIO'!$O$9,SUMIFS('LISTA DE INVENTARIO'!$K$22:$K6444,'LISTA DE INVENTARIO'!$C$22:$C6444,C921,'LISTA DE INVENTARIO'!$Q$22:$Q6444,'LISTA DE INVENTARIO'!$O$9)-SUMIFS($L$22:$L6716,$C$22:$C6716,C921),SUMIFS('LISTA DE INVENTARIO'!$K$22:$K6444,'LISTA DE INVENTARIO'!$C$22:$C6444,C921,'LISTA DE INVENTARIO'!$Q$22:$Q6444,'LISTA DE INVENTARIO'!$O$9)-SUMIFS($L$22:$L6716,$C$22:$C6716,C921)))</f>
        <v/>
      </c>
      <c r="N921" s="157" t="str">
        <f t="shared" si="29"/>
        <v/>
      </c>
      <c r="O921" s="163"/>
      <c r="P921" s="159" t="str">
        <f t="shared" si="30"/>
        <v/>
      </c>
      <c r="Q921" s="159" t="str">
        <f>IF(ISBLANK(C921),"",SUMIFS($P$22:$P6719,$C$22:$C6719,C921)-SUMIFS('LISTA DE INVENTARIO'!$N$22:$N6446,'LISTA DE INVENTARIO'!$C$22:$C6446,C921))</f>
        <v/>
      </c>
      <c r="R921" s="160"/>
      <c r="S921" s="162" t="str">
        <f ca="1"/>
        <v/>
      </c>
      <c r="T921" s="182"/>
      <c r="U921" s="180"/>
    </row>
    <row r="922" spans="2:21" ht="20.149999999999999" customHeight="1">
      <c r="B922" s="125">
        <v>901</v>
      </c>
      <c r="C922" s="253"/>
      <c r="D922" s="253"/>
      <c r="E922" s="253"/>
      <c r="F922" s="253"/>
      <c r="G922" s="253"/>
      <c r="H922" s="253"/>
      <c r="I922" s="253"/>
      <c r="J922" s="156"/>
      <c r="K922" s="126"/>
      <c r="L922" s="126"/>
      <c r="M922" s="157" t="str">
        <f>IF(ISBLANK(C922),"",IF('LISTA DE INVENTARIO'!$Q$22:$Q6445='LISTA DE INVENTARIO'!$O$9,SUMIFS('LISTA DE INVENTARIO'!$K$22:$K6445,'LISTA DE INVENTARIO'!$C$22:$C6445,C922,'LISTA DE INVENTARIO'!$Q$22:$Q6445,'LISTA DE INVENTARIO'!$O$9)-SUMIFS($L$22:$L6717,$C$22:$C6717,C922),SUMIFS('LISTA DE INVENTARIO'!$K$22:$K6445,'LISTA DE INVENTARIO'!$C$22:$C6445,C922,'LISTA DE INVENTARIO'!$Q$22:$Q6445,'LISTA DE INVENTARIO'!$O$9)-SUMIFS($L$22:$L6717,$C$22:$C6717,C922)))</f>
        <v/>
      </c>
      <c r="N922" s="157" t="str">
        <f t="shared" si="29"/>
        <v/>
      </c>
      <c r="O922" s="163"/>
      <c r="P922" s="159" t="str">
        <f t="shared" si="30"/>
        <v/>
      </c>
      <c r="Q922" s="159" t="str">
        <f>IF(ISBLANK(C922),"",SUMIFS($P$22:$P6720,$C$22:$C6720,C922)-SUMIFS('LISTA DE INVENTARIO'!$N$22:$N6447,'LISTA DE INVENTARIO'!$C$22:$C6447,C922))</f>
        <v/>
      </c>
      <c r="R922" s="160"/>
      <c r="S922" s="162" t="str">
        <f ca="1"/>
        <v/>
      </c>
      <c r="T922" s="182"/>
      <c r="U922" s="180"/>
    </row>
    <row r="923" spans="2:21" ht="20.149999999999999" customHeight="1">
      <c r="B923" s="125">
        <v>902</v>
      </c>
      <c r="C923" s="253"/>
      <c r="D923" s="253"/>
      <c r="E923" s="253"/>
      <c r="F923" s="253"/>
      <c r="G923" s="253"/>
      <c r="H923" s="253"/>
      <c r="I923" s="253"/>
      <c r="J923" s="156"/>
      <c r="K923" s="126"/>
      <c r="L923" s="126"/>
      <c r="M923" s="157" t="str">
        <f>IF(ISBLANK(C923),"",IF('LISTA DE INVENTARIO'!$Q$22:$Q6446='LISTA DE INVENTARIO'!$O$9,SUMIFS('LISTA DE INVENTARIO'!$K$22:$K6446,'LISTA DE INVENTARIO'!$C$22:$C6446,C923,'LISTA DE INVENTARIO'!$Q$22:$Q6446,'LISTA DE INVENTARIO'!$O$9)-SUMIFS($L$22:$L6718,$C$22:$C6718,C923),SUMIFS('LISTA DE INVENTARIO'!$K$22:$K6446,'LISTA DE INVENTARIO'!$C$22:$C6446,C923,'LISTA DE INVENTARIO'!$Q$22:$Q6446,'LISTA DE INVENTARIO'!$O$9)-SUMIFS($L$22:$L6718,$C$22:$C6718,C923)))</f>
        <v/>
      </c>
      <c r="N923" s="157" t="str">
        <f t="shared" si="29"/>
        <v/>
      </c>
      <c r="O923" s="163"/>
      <c r="P923" s="159" t="str">
        <f t="shared" si="30"/>
        <v/>
      </c>
      <c r="Q923" s="159" t="str">
        <f>IF(ISBLANK(C923),"",SUMIFS($P$22:$P6721,$C$22:$C6721,C923)-SUMIFS('LISTA DE INVENTARIO'!$N$22:$N6448,'LISTA DE INVENTARIO'!$C$22:$C6448,C923))</f>
        <v/>
      </c>
      <c r="R923" s="160"/>
      <c r="S923" s="162" t="str">
        <f ca="1"/>
        <v/>
      </c>
      <c r="T923" s="182"/>
      <c r="U923" s="180"/>
    </row>
    <row r="924" spans="2:21" ht="20.149999999999999" customHeight="1">
      <c r="B924" s="125">
        <v>903</v>
      </c>
      <c r="C924" s="253"/>
      <c r="D924" s="253"/>
      <c r="E924" s="253"/>
      <c r="F924" s="253"/>
      <c r="G924" s="253"/>
      <c r="H924" s="253"/>
      <c r="I924" s="253"/>
      <c r="J924" s="156"/>
      <c r="K924" s="126"/>
      <c r="L924" s="126"/>
      <c r="M924" s="157" t="str">
        <f>IF(ISBLANK(C924),"",IF('LISTA DE INVENTARIO'!$Q$22:$Q6447='LISTA DE INVENTARIO'!$O$9,SUMIFS('LISTA DE INVENTARIO'!$K$22:$K6447,'LISTA DE INVENTARIO'!$C$22:$C6447,C924,'LISTA DE INVENTARIO'!$Q$22:$Q6447,'LISTA DE INVENTARIO'!$O$9)-SUMIFS($L$22:$L6719,$C$22:$C6719,C924),SUMIFS('LISTA DE INVENTARIO'!$K$22:$K6447,'LISTA DE INVENTARIO'!$C$22:$C6447,C924,'LISTA DE INVENTARIO'!$Q$22:$Q6447,'LISTA DE INVENTARIO'!$O$9)-SUMIFS($L$22:$L6719,$C$22:$C6719,C924)))</f>
        <v/>
      </c>
      <c r="N924" s="157" t="str">
        <f t="shared" si="29"/>
        <v/>
      </c>
      <c r="O924" s="163"/>
      <c r="P924" s="159" t="str">
        <f t="shared" si="30"/>
        <v/>
      </c>
      <c r="Q924" s="159" t="str">
        <f>IF(ISBLANK(C924),"",SUMIFS($P$22:$P6722,$C$22:$C6722,C924)-SUMIFS('LISTA DE INVENTARIO'!$N$22:$N6449,'LISTA DE INVENTARIO'!$C$22:$C6449,C924))</f>
        <v/>
      </c>
      <c r="R924" s="160"/>
      <c r="S924" s="162" t="str">
        <f ca="1"/>
        <v/>
      </c>
      <c r="T924" s="182"/>
      <c r="U924" s="180"/>
    </row>
    <row r="925" spans="2:21" ht="20.149999999999999" customHeight="1">
      <c r="B925" s="125">
        <v>904</v>
      </c>
      <c r="C925" s="253"/>
      <c r="D925" s="253"/>
      <c r="E925" s="253"/>
      <c r="F925" s="253"/>
      <c r="G925" s="253"/>
      <c r="H925" s="253"/>
      <c r="I925" s="253"/>
      <c r="J925" s="156"/>
      <c r="K925" s="126"/>
      <c r="L925" s="126"/>
      <c r="M925" s="157" t="str">
        <f>IF(ISBLANK(C925),"",IF('LISTA DE INVENTARIO'!$Q$22:$Q6448='LISTA DE INVENTARIO'!$O$9,SUMIFS('LISTA DE INVENTARIO'!$K$22:$K6448,'LISTA DE INVENTARIO'!$C$22:$C6448,C925,'LISTA DE INVENTARIO'!$Q$22:$Q6448,'LISTA DE INVENTARIO'!$O$9)-SUMIFS($L$22:$L6720,$C$22:$C6720,C925),SUMIFS('LISTA DE INVENTARIO'!$K$22:$K6448,'LISTA DE INVENTARIO'!$C$22:$C6448,C925,'LISTA DE INVENTARIO'!$Q$22:$Q6448,'LISTA DE INVENTARIO'!$O$9)-SUMIFS($L$22:$L6720,$C$22:$C6720,C925)))</f>
        <v/>
      </c>
      <c r="N925" s="157" t="str">
        <f t="shared" si="29"/>
        <v/>
      </c>
      <c r="O925" s="163"/>
      <c r="P925" s="159" t="str">
        <f t="shared" si="30"/>
        <v/>
      </c>
      <c r="Q925" s="159" t="str">
        <f>IF(ISBLANK(C925),"",SUMIFS($P$22:$P6723,$C$22:$C6723,C925)-SUMIFS('LISTA DE INVENTARIO'!$N$22:$N6450,'LISTA DE INVENTARIO'!$C$22:$C6450,C925))</f>
        <v/>
      </c>
      <c r="R925" s="160"/>
      <c r="S925" s="162" t="str">
        <f ca="1"/>
        <v/>
      </c>
      <c r="T925" s="182"/>
      <c r="U925" s="180"/>
    </row>
    <row r="926" spans="2:21" ht="20.149999999999999" customHeight="1">
      <c r="B926" s="125">
        <v>905</v>
      </c>
      <c r="C926" s="253"/>
      <c r="D926" s="253"/>
      <c r="E926" s="253"/>
      <c r="F926" s="253"/>
      <c r="G926" s="253"/>
      <c r="H926" s="253"/>
      <c r="I926" s="253"/>
      <c r="J926" s="156"/>
      <c r="K926" s="126"/>
      <c r="L926" s="126"/>
      <c r="M926" s="157" t="str">
        <f>IF(ISBLANK(C926),"",IF('LISTA DE INVENTARIO'!$Q$22:$Q6449='LISTA DE INVENTARIO'!$O$9,SUMIFS('LISTA DE INVENTARIO'!$K$22:$K6449,'LISTA DE INVENTARIO'!$C$22:$C6449,C926,'LISTA DE INVENTARIO'!$Q$22:$Q6449,'LISTA DE INVENTARIO'!$O$9)-SUMIFS($L$22:$L6721,$C$22:$C6721,C926),SUMIFS('LISTA DE INVENTARIO'!$K$22:$K6449,'LISTA DE INVENTARIO'!$C$22:$C6449,C926,'LISTA DE INVENTARIO'!$Q$22:$Q6449,'LISTA DE INVENTARIO'!$O$9)-SUMIFS($L$22:$L6721,$C$22:$C6721,C926)))</f>
        <v/>
      </c>
      <c r="N926" s="157" t="str">
        <f t="shared" si="29"/>
        <v/>
      </c>
      <c r="O926" s="163"/>
      <c r="P926" s="159" t="str">
        <f t="shared" si="30"/>
        <v/>
      </c>
      <c r="Q926" s="159" t="str">
        <f>IF(ISBLANK(C926),"",SUMIFS($P$22:$P6724,$C$22:$C6724,C926)-SUMIFS('LISTA DE INVENTARIO'!$N$22:$N6451,'LISTA DE INVENTARIO'!$C$22:$C6451,C926))</f>
        <v/>
      </c>
      <c r="R926" s="160"/>
      <c r="S926" s="162" t="str">
        <f ca="1"/>
        <v/>
      </c>
      <c r="T926" s="182"/>
      <c r="U926" s="180"/>
    </row>
    <row r="927" spans="2:21" ht="20.149999999999999" customHeight="1">
      <c r="B927" s="125">
        <v>906</v>
      </c>
      <c r="C927" s="253"/>
      <c r="D927" s="253"/>
      <c r="E927" s="253"/>
      <c r="F927" s="253"/>
      <c r="G927" s="253"/>
      <c r="H927" s="253"/>
      <c r="I927" s="253"/>
      <c r="J927" s="156"/>
      <c r="K927" s="126"/>
      <c r="L927" s="126"/>
      <c r="M927" s="157" t="str">
        <f>IF(ISBLANK(C927),"",IF('LISTA DE INVENTARIO'!$Q$22:$Q6450='LISTA DE INVENTARIO'!$O$9,SUMIFS('LISTA DE INVENTARIO'!$K$22:$K6450,'LISTA DE INVENTARIO'!$C$22:$C6450,C927,'LISTA DE INVENTARIO'!$Q$22:$Q6450,'LISTA DE INVENTARIO'!$O$9)-SUMIFS($L$22:$L6722,$C$22:$C6722,C927),SUMIFS('LISTA DE INVENTARIO'!$K$22:$K6450,'LISTA DE INVENTARIO'!$C$22:$C6450,C927,'LISTA DE INVENTARIO'!$Q$22:$Q6450,'LISTA DE INVENTARIO'!$O$9)-SUMIFS($L$22:$L6722,$C$22:$C6722,C927)))</f>
        <v/>
      </c>
      <c r="N927" s="157" t="str">
        <f t="shared" si="29"/>
        <v/>
      </c>
      <c r="O927" s="163"/>
      <c r="P927" s="159" t="str">
        <f t="shared" si="30"/>
        <v/>
      </c>
      <c r="Q927" s="159" t="str">
        <f>IF(ISBLANK(C927),"",SUMIFS($P$22:$P6725,$C$22:$C6725,C927)-SUMIFS('LISTA DE INVENTARIO'!$N$22:$N6452,'LISTA DE INVENTARIO'!$C$22:$C6452,C927))</f>
        <v/>
      </c>
      <c r="R927" s="160"/>
      <c r="S927" s="162" t="str">
        <f ca="1"/>
        <v/>
      </c>
      <c r="T927" s="182"/>
      <c r="U927" s="180"/>
    </row>
    <row r="928" spans="2:21" ht="20.149999999999999" customHeight="1">
      <c r="B928" s="125">
        <v>907</v>
      </c>
      <c r="C928" s="253"/>
      <c r="D928" s="253"/>
      <c r="E928" s="253"/>
      <c r="F928" s="253"/>
      <c r="G928" s="253"/>
      <c r="H928" s="253"/>
      <c r="I928" s="253"/>
      <c r="J928" s="156"/>
      <c r="K928" s="126"/>
      <c r="L928" s="126"/>
      <c r="M928" s="157" t="str">
        <f>IF(ISBLANK(C928),"",IF('LISTA DE INVENTARIO'!$Q$22:$Q6451='LISTA DE INVENTARIO'!$O$9,SUMIFS('LISTA DE INVENTARIO'!$K$22:$K6451,'LISTA DE INVENTARIO'!$C$22:$C6451,C928,'LISTA DE INVENTARIO'!$Q$22:$Q6451,'LISTA DE INVENTARIO'!$O$9)-SUMIFS($L$22:$L6723,$C$22:$C6723,C928),SUMIFS('LISTA DE INVENTARIO'!$K$22:$K6451,'LISTA DE INVENTARIO'!$C$22:$C6451,C928,'LISTA DE INVENTARIO'!$Q$22:$Q6451,'LISTA DE INVENTARIO'!$O$9)-SUMIFS($L$22:$L6723,$C$22:$C6723,C928)))</f>
        <v/>
      </c>
      <c r="N928" s="157" t="str">
        <f t="shared" si="29"/>
        <v/>
      </c>
      <c r="O928" s="163"/>
      <c r="P928" s="159" t="str">
        <f t="shared" si="30"/>
        <v/>
      </c>
      <c r="Q928" s="159" t="str">
        <f>IF(ISBLANK(C928),"",SUMIFS($P$22:$P6726,$C$22:$C6726,C928)-SUMIFS('LISTA DE INVENTARIO'!$N$22:$N6453,'LISTA DE INVENTARIO'!$C$22:$C6453,C928))</f>
        <v/>
      </c>
      <c r="R928" s="160"/>
      <c r="S928" s="162" t="str">
        <f ca="1"/>
        <v/>
      </c>
      <c r="T928" s="182"/>
      <c r="U928" s="180"/>
    </row>
    <row r="929" spans="2:21" ht="20.149999999999999" customHeight="1">
      <c r="B929" s="125">
        <v>908</v>
      </c>
      <c r="C929" s="253"/>
      <c r="D929" s="253"/>
      <c r="E929" s="253"/>
      <c r="F929" s="253"/>
      <c r="G929" s="253"/>
      <c r="H929" s="253"/>
      <c r="I929" s="253"/>
      <c r="J929" s="156"/>
      <c r="K929" s="126"/>
      <c r="L929" s="126"/>
      <c r="M929" s="157" t="str">
        <f>IF(ISBLANK(C929),"",IF('LISTA DE INVENTARIO'!$Q$22:$Q6452='LISTA DE INVENTARIO'!$O$9,SUMIFS('LISTA DE INVENTARIO'!$K$22:$K6452,'LISTA DE INVENTARIO'!$C$22:$C6452,C929,'LISTA DE INVENTARIO'!$Q$22:$Q6452,'LISTA DE INVENTARIO'!$O$9)-SUMIFS($L$22:$L6724,$C$22:$C6724,C929),SUMIFS('LISTA DE INVENTARIO'!$K$22:$K6452,'LISTA DE INVENTARIO'!$C$22:$C6452,C929,'LISTA DE INVENTARIO'!$Q$22:$Q6452,'LISTA DE INVENTARIO'!$O$9)-SUMIFS($L$22:$L6724,$C$22:$C6724,C929)))</f>
        <v/>
      </c>
      <c r="N929" s="157" t="str">
        <f t="shared" si="29"/>
        <v/>
      </c>
      <c r="O929" s="163"/>
      <c r="P929" s="159" t="str">
        <f t="shared" si="30"/>
        <v/>
      </c>
      <c r="Q929" s="159" t="str">
        <f>IF(ISBLANK(C929),"",SUMIFS($P$22:$P6727,$C$22:$C6727,C929)-SUMIFS('LISTA DE INVENTARIO'!$N$22:$N6454,'LISTA DE INVENTARIO'!$C$22:$C6454,C929))</f>
        <v/>
      </c>
      <c r="R929" s="160"/>
      <c r="S929" s="162" t="str">
        <f ca="1"/>
        <v/>
      </c>
      <c r="T929" s="182"/>
      <c r="U929" s="180"/>
    </row>
    <row r="930" spans="2:21" ht="20.149999999999999" customHeight="1">
      <c r="B930" s="125">
        <v>909</v>
      </c>
      <c r="C930" s="253"/>
      <c r="D930" s="253"/>
      <c r="E930" s="253"/>
      <c r="F930" s="253"/>
      <c r="G930" s="253"/>
      <c r="H930" s="253"/>
      <c r="I930" s="253"/>
      <c r="J930" s="156"/>
      <c r="K930" s="126"/>
      <c r="L930" s="126"/>
      <c r="M930" s="157" t="str">
        <f>IF(ISBLANK(C930),"",IF('LISTA DE INVENTARIO'!$Q$22:$Q6453='LISTA DE INVENTARIO'!$O$9,SUMIFS('LISTA DE INVENTARIO'!$K$22:$K6453,'LISTA DE INVENTARIO'!$C$22:$C6453,C930,'LISTA DE INVENTARIO'!$Q$22:$Q6453,'LISTA DE INVENTARIO'!$O$9)-SUMIFS($L$22:$L6725,$C$22:$C6725,C930),SUMIFS('LISTA DE INVENTARIO'!$K$22:$K6453,'LISTA DE INVENTARIO'!$C$22:$C6453,C930,'LISTA DE INVENTARIO'!$Q$22:$Q6453,'LISTA DE INVENTARIO'!$O$9)-SUMIFS($L$22:$L6725,$C$22:$C6725,C930)))</f>
        <v/>
      </c>
      <c r="N930" s="157" t="str">
        <f t="shared" si="29"/>
        <v/>
      </c>
      <c r="O930" s="163"/>
      <c r="P930" s="159" t="str">
        <f t="shared" si="30"/>
        <v/>
      </c>
      <c r="Q930" s="159" t="str">
        <f>IF(ISBLANK(C930),"",SUMIFS($P$22:$P6728,$C$22:$C6728,C930)-SUMIFS('LISTA DE INVENTARIO'!$N$22:$N6455,'LISTA DE INVENTARIO'!$C$22:$C6455,C930))</f>
        <v/>
      </c>
      <c r="R930" s="160"/>
      <c r="S930" s="162" t="str">
        <f ca="1"/>
        <v/>
      </c>
      <c r="T930" s="182"/>
      <c r="U930" s="180"/>
    </row>
    <row r="931" spans="2:21" ht="20.149999999999999" customHeight="1">
      <c r="B931" s="125">
        <v>910</v>
      </c>
      <c r="C931" s="253"/>
      <c r="D931" s="253"/>
      <c r="E931" s="253"/>
      <c r="F931" s="253"/>
      <c r="G931" s="253"/>
      <c r="H931" s="253"/>
      <c r="I931" s="253"/>
      <c r="J931" s="156"/>
      <c r="K931" s="126"/>
      <c r="L931" s="126"/>
      <c r="M931" s="157" t="str">
        <f>IF(ISBLANK(C931),"",IF('LISTA DE INVENTARIO'!$Q$22:$Q6454='LISTA DE INVENTARIO'!$O$9,SUMIFS('LISTA DE INVENTARIO'!$K$22:$K6454,'LISTA DE INVENTARIO'!$C$22:$C6454,C931,'LISTA DE INVENTARIO'!$Q$22:$Q6454,'LISTA DE INVENTARIO'!$O$9)-SUMIFS($L$22:$L6726,$C$22:$C6726,C931),SUMIFS('LISTA DE INVENTARIO'!$K$22:$K6454,'LISTA DE INVENTARIO'!$C$22:$C6454,C931,'LISTA DE INVENTARIO'!$Q$22:$Q6454,'LISTA DE INVENTARIO'!$O$9)-SUMIFS($L$22:$L6726,$C$22:$C6726,C931)))</f>
        <v/>
      </c>
      <c r="N931" s="157" t="str">
        <f t="shared" si="29"/>
        <v/>
      </c>
      <c r="O931" s="163"/>
      <c r="P931" s="159" t="str">
        <f t="shared" si="30"/>
        <v/>
      </c>
      <c r="Q931" s="159" t="str">
        <f>IF(ISBLANK(C931),"",SUMIFS($P$22:$P6729,$C$22:$C6729,C931)-SUMIFS('LISTA DE INVENTARIO'!$N$22:$N6456,'LISTA DE INVENTARIO'!$C$22:$C6456,C931))</f>
        <v/>
      </c>
      <c r="R931" s="160"/>
      <c r="S931" s="162" t="str">
        <f ca="1"/>
        <v/>
      </c>
      <c r="T931" s="182"/>
      <c r="U931" s="180"/>
    </row>
    <row r="932" spans="2:21" ht="20.149999999999999" customHeight="1">
      <c r="B932" s="125">
        <v>911</v>
      </c>
      <c r="C932" s="253"/>
      <c r="D932" s="253"/>
      <c r="E932" s="253"/>
      <c r="F932" s="253"/>
      <c r="G932" s="253"/>
      <c r="H932" s="253"/>
      <c r="I932" s="253"/>
      <c r="J932" s="156"/>
      <c r="K932" s="126"/>
      <c r="L932" s="126"/>
      <c r="M932" s="157" t="str">
        <f>IF(ISBLANK(C932),"",IF('LISTA DE INVENTARIO'!$Q$22:$Q6455='LISTA DE INVENTARIO'!$O$9,SUMIFS('LISTA DE INVENTARIO'!$K$22:$K6455,'LISTA DE INVENTARIO'!$C$22:$C6455,C932,'LISTA DE INVENTARIO'!$Q$22:$Q6455,'LISTA DE INVENTARIO'!$O$9)-SUMIFS($L$22:$L6727,$C$22:$C6727,C932),SUMIFS('LISTA DE INVENTARIO'!$K$22:$K6455,'LISTA DE INVENTARIO'!$C$22:$C6455,C932,'LISTA DE INVENTARIO'!$Q$22:$Q6455,'LISTA DE INVENTARIO'!$O$9)-SUMIFS($L$22:$L6727,$C$22:$C6727,C932)))</f>
        <v/>
      </c>
      <c r="N932" s="157" t="str">
        <f t="shared" si="29"/>
        <v/>
      </c>
      <c r="O932" s="163"/>
      <c r="P932" s="159" t="str">
        <f t="shared" si="30"/>
        <v/>
      </c>
      <c r="Q932" s="159" t="str">
        <f>IF(ISBLANK(C932),"",SUMIFS($P$22:$P6730,$C$22:$C6730,C932)-SUMIFS('LISTA DE INVENTARIO'!$N$22:$N6457,'LISTA DE INVENTARIO'!$C$22:$C6457,C932))</f>
        <v/>
      </c>
      <c r="R932" s="160"/>
      <c r="S932" s="162" t="str">
        <f ca="1"/>
        <v/>
      </c>
      <c r="T932" s="182"/>
      <c r="U932" s="180"/>
    </row>
    <row r="933" spans="2:21" ht="20.149999999999999" customHeight="1">
      <c r="B933" s="125">
        <v>912</v>
      </c>
      <c r="C933" s="253"/>
      <c r="D933" s="253"/>
      <c r="E933" s="253"/>
      <c r="F933" s="253"/>
      <c r="G933" s="253"/>
      <c r="H933" s="253"/>
      <c r="I933" s="253"/>
      <c r="J933" s="156"/>
      <c r="K933" s="126"/>
      <c r="L933" s="126"/>
      <c r="M933" s="157" t="str">
        <f>IF(ISBLANK(C933),"",IF('LISTA DE INVENTARIO'!$Q$22:$Q6456='LISTA DE INVENTARIO'!$O$9,SUMIFS('LISTA DE INVENTARIO'!$K$22:$K6456,'LISTA DE INVENTARIO'!$C$22:$C6456,C933,'LISTA DE INVENTARIO'!$Q$22:$Q6456,'LISTA DE INVENTARIO'!$O$9)-SUMIFS($L$22:$L6728,$C$22:$C6728,C933),SUMIFS('LISTA DE INVENTARIO'!$K$22:$K6456,'LISTA DE INVENTARIO'!$C$22:$C6456,C933,'LISTA DE INVENTARIO'!$Q$22:$Q6456,'LISTA DE INVENTARIO'!$O$9)-SUMIFS($L$22:$L6728,$C$22:$C6728,C933)))</f>
        <v/>
      </c>
      <c r="N933" s="157" t="str">
        <f t="shared" si="29"/>
        <v/>
      </c>
      <c r="O933" s="163"/>
      <c r="P933" s="159" t="str">
        <f t="shared" si="30"/>
        <v/>
      </c>
      <c r="Q933" s="159" t="str">
        <f>IF(ISBLANK(C933),"",SUMIFS($P$22:$P6731,$C$22:$C6731,C933)-SUMIFS('LISTA DE INVENTARIO'!$N$22:$N6458,'LISTA DE INVENTARIO'!$C$22:$C6458,C933))</f>
        <v/>
      </c>
      <c r="R933" s="160"/>
      <c r="S933" s="162" t="str">
        <f ca="1"/>
        <v/>
      </c>
      <c r="T933" s="182"/>
      <c r="U933" s="180"/>
    </row>
    <row r="934" spans="2:21" ht="20.149999999999999" customHeight="1">
      <c r="B934" s="125">
        <v>913</v>
      </c>
      <c r="C934" s="253"/>
      <c r="D934" s="253"/>
      <c r="E934" s="253"/>
      <c r="F934" s="253"/>
      <c r="G934" s="253"/>
      <c r="H934" s="253"/>
      <c r="I934" s="253"/>
      <c r="J934" s="156"/>
      <c r="K934" s="126"/>
      <c r="L934" s="126"/>
      <c r="M934" s="157" t="str">
        <f>IF(ISBLANK(C934),"",IF('LISTA DE INVENTARIO'!$Q$22:$Q6457='LISTA DE INVENTARIO'!$O$9,SUMIFS('LISTA DE INVENTARIO'!$K$22:$K6457,'LISTA DE INVENTARIO'!$C$22:$C6457,C934,'LISTA DE INVENTARIO'!$Q$22:$Q6457,'LISTA DE INVENTARIO'!$O$9)-SUMIFS($L$22:$L6729,$C$22:$C6729,C934),SUMIFS('LISTA DE INVENTARIO'!$K$22:$K6457,'LISTA DE INVENTARIO'!$C$22:$C6457,C934,'LISTA DE INVENTARIO'!$Q$22:$Q6457,'LISTA DE INVENTARIO'!$O$9)-SUMIFS($L$22:$L6729,$C$22:$C6729,C934)))</f>
        <v/>
      </c>
      <c r="N934" s="157" t="str">
        <f t="shared" si="29"/>
        <v/>
      </c>
      <c r="O934" s="163"/>
      <c r="P934" s="159" t="str">
        <f t="shared" si="30"/>
        <v/>
      </c>
      <c r="Q934" s="159" t="str">
        <f>IF(ISBLANK(C934),"",SUMIFS($P$22:$P6732,$C$22:$C6732,C934)-SUMIFS('LISTA DE INVENTARIO'!$N$22:$N6459,'LISTA DE INVENTARIO'!$C$22:$C6459,C934))</f>
        <v/>
      </c>
      <c r="R934" s="160"/>
      <c r="S934" s="162" t="str">
        <f ca="1"/>
        <v/>
      </c>
      <c r="T934" s="182"/>
      <c r="U934" s="180"/>
    </row>
    <row r="935" spans="2:21" ht="20.149999999999999" customHeight="1">
      <c r="B935" s="125">
        <v>914</v>
      </c>
      <c r="C935" s="253"/>
      <c r="D935" s="253"/>
      <c r="E935" s="253"/>
      <c r="F935" s="253"/>
      <c r="G935" s="253"/>
      <c r="H935" s="253"/>
      <c r="I935" s="253"/>
      <c r="J935" s="156"/>
      <c r="K935" s="126"/>
      <c r="L935" s="126"/>
      <c r="M935" s="157" t="str">
        <f>IF(ISBLANK(C935),"",IF('LISTA DE INVENTARIO'!$Q$22:$Q6458='LISTA DE INVENTARIO'!$O$9,SUMIFS('LISTA DE INVENTARIO'!$K$22:$K6458,'LISTA DE INVENTARIO'!$C$22:$C6458,C935,'LISTA DE INVENTARIO'!$Q$22:$Q6458,'LISTA DE INVENTARIO'!$O$9)-SUMIFS($L$22:$L6730,$C$22:$C6730,C935),SUMIFS('LISTA DE INVENTARIO'!$K$22:$K6458,'LISTA DE INVENTARIO'!$C$22:$C6458,C935,'LISTA DE INVENTARIO'!$Q$22:$Q6458,'LISTA DE INVENTARIO'!$O$9)-SUMIFS($L$22:$L6730,$C$22:$C6730,C935)))</f>
        <v/>
      </c>
      <c r="N935" s="157" t="str">
        <f t="shared" ref="N935:N998" si="31">IF(T935=TRUE,"ENVIADO",IF(ISBLANK(C935),"",IF((AND(M935&lt;=0)),$K$9,IF(AND(M935&gt;0,M935&lt;=10),$O$9,$M$9))))</f>
        <v/>
      </c>
      <c r="O935" s="163"/>
      <c r="P935" s="159" t="str">
        <f t="shared" ref="P935:P998" si="32">IF(ISBLANK(C935),"",L935*O935)</f>
        <v/>
      </c>
      <c r="Q935" s="159" t="str">
        <f>IF(ISBLANK(C935),"",SUMIFS($P$22:$P6733,$C$22:$C6733,C935)-SUMIFS('LISTA DE INVENTARIO'!$N$22:$N6460,'LISTA DE INVENTARIO'!$C$22:$C6460,C935))</f>
        <v/>
      </c>
      <c r="R935" s="160"/>
      <c r="S935" s="162" t="str">
        <f ca="1"/>
        <v/>
      </c>
      <c r="T935" s="182"/>
      <c r="U935" s="180"/>
    </row>
    <row r="936" spans="2:21" ht="20.149999999999999" customHeight="1">
      <c r="B936" s="125">
        <v>915</v>
      </c>
      <c r="C936" s="253"/>
      <c r="D936" s="253"/>
      <c r="E936" s="253"/>
      <c r="F936" s="253"/>
      <c r="G936" s="253"/>
      <c r="H936" s="253"/>
      <c r="I936" s="253"/>
      <c r="J936" s="156"/>
      <c r="K936" s="126"/>
      <c r="L936" s="126"/>
      <c r="M936" s="157" t="str">
        <f>IF(ISBLANK(C936),"",IF('LISTA DE INVENTARIO'!$Q$22:$Q6459='LISTA DE INVENTARIO'!$O$9,SUMIFS('LISTA DE INVENTARIO'!$K$22:$K6459,'LISTA DE INVENTARIO'!$C$22:$C6459,C936,'LISTA DE INVENTARIO'!$Q$22:$Q6459,'LISTA DE INVENTARIO'!$O$9)-SUMIFS($L$22:$L6731,$C$22:$C6731,C936),SUMIFS('LISTA DE INVENTARIO'!$K$22:$K6459,'LISTA DE INVENTARIO'!$C$22:$C6459,C936,'LISTA DE INVENTARIO'!$Q$22:$Q6459,'LISTA DE INVENTARIO'!$O$9)-SUMIFS($L$22:$L6731,$C$22:$C6731,C936)))</f>
        <v/>
      </c>
      <c r="N936" s="157" t="str">
        <f t="shared" si="31"/>
        <v/>
      </c>
      <c r="O936" s="163"/>
      <c r="P936" s="159" t="str">
        <f t="shared" si="32"/>
        <v/>
      </c>
      <c r="Q936" s="159" t="str">
        <f>IF(ISBLANK(C936),"",SUMIFS($P$22:$P6734,$C$22:$C6734,C936)-SUMIFS('LISTA DE INVENTARIO'!$N$22:$N6461,'LISTA DE INVENTARIO'!$C$22:$C6461,C936))</f>
        <v/>
      </c>
      <c r="R936" s="160"/>
      <c r="S936" s="162" t="str">
        <f ca="1"/>
        <v/>
      </c>
      <c r="T936" s="182"/>
      <c r="U936" s="180"/>
    </row>
    <row r="937" spans="2:21" ht="20.149999999999999" customHeight="1">
      <c r="B937" s="125">
        <v>916</v>
      </c>
      <c r="C937" s="253"/>
      <c r="D937" s="253"/>
      <c r="E937" s="253"/>
      <c r="F937" s="253"/>
      <c r="G937" s="253"/>
      <c r="H937" s="253"/>
      <c r="I937" s="253"/>
      <c r="J937" s="156"/>
      <c r="K937" s="126"/>
      <c r="L937" s="126"/>
      <c r="M937" s="157" t="str">
        <f>IF(ISBLANK(C937),"",IF('LISTA DE INVENTARIO'!$Q$22:$Q6460='LISTA DE INVENTARIO'!$O$9,SUMIFS('LISTA DE INVENTARIO'!$K$22:$K6460,'LISTA DE INVENTARIO'!$C$22:$C6460,C937,'LISTA DE INVENTARIO'!$Q$22:$Q6460,'LISTA DE INVENTARIO'!$O$9)-SUMIFS($L$22:$L6732,$C$22:$C6732,C937),SUMIFS('LISTA DE INVENTARIO'!$K$22:$K6460,'LISTA DE INVENTARIO'!$C$22:$C6460,C937,'LISTA DE INVENTARIO'!$Q$22:$Q6460,'LISTA DE INVENTARIO'!$O$9)-SUMIFS($L$22:$L6732,$C$22:$C6732,C937)))</f>
        <v/>
      </c>
      <c r="N937" s="157" t="str">
        <f t="shared" si="31"/>
        <v/>
      </c>
      <c r="O937" s="163"/>
      <c r="P937" s="159" t="str">
        <f t="shared" si="32"/>
        <v/>
      </c>
      <c r="Q937" s="159" t="str">
        <f>IF(ISBLANK(C937),"",SUMIFS($P$22:$P6735,$C$22:$C6735,C937)-SUMIFS('LISTA DE INVENTARIO'!$N$22:$N6462,'LISTA DE INVENTARIO'!$C$22:$C6462,C937))</f>
        <v/>
      </c>
      <c r="R937" s="160"/>
      <c r="S937" s="162" t="str">
        <f ca="1"/>
        <v/>
      </c>
      <c r="T937" s="182"/>
      <c r="U937" s="180"/>
    </row>
    <row r="938" spans="2:21" ht="20.149999999999999" customHeight="1">
      <c r="B938" s="125">
        <v>917</v>
      </c>
      <c r="C938" s="253"/>
      <c r="D938" s="253"/>
      <c r="E938" s="253"/>
      <c r="F938" s="253"/>
      <c r="G938" s="253"/>
      <c r="H938" s="253"/>
      <c r="I938" s="253"/>
      <c r="J938" s="156"/>
      <c r="K938" s="126"/>
      <c r="L938" s="126"/>
      <c r="M938" s="157" t="str">
        <f>IF(ISBLANK(C938),"",IF('LISTA DE INVENTARIO'!$Q$22:$Q6461='LISTA DE INVENTARIO'!$O$9,SUMIFS('LISTA DE INVENTARIO'!$K$22:$K6461,'LISTA DE INVENTARIO'!$C$22:$C6461,C938,'LISTA DE INVENTARIO'!$Q$22:$Q6461,'LISTA DE INVENTARIO'!$O$9)-SUMIFS($L$22:$L6733,$C$22:$C6733,C938),SUMIFS('LISTA DE INVENTARIO'!$K$22:$K6461,'LISTA DE INVENTARIO'!$C$22:$C6461,C938,'LISTA DE INVENTARIO'!$Q$22:$Q6461,'LISTA DE INVENTARIO'!$O$9)-SUMIFS($L$22:$L6733,$C$22:$C6733,C938)))</f>
        <v/>
      </c>
      <c r="N938" s="157" t="str">
        <f t="shared" si="31"/>
        <v/>
      </c>
      <c r="O938" s="163"/>
      <c r="P938" s="159" t="str">
        <f t="shared" si="32"/>
        <v/>
      </c>
      <c r="Q938" s="159" t="str">
        <f>IF(ISBLANK(C938),"",SUMIFS($P$22:$P6736,$C$22:$C6736,C938)-SUMIFS('LISTA DE INVENTARIO'!$N$22:$N6463,'LISTA DE INVENTARIO'!$C$22:$C6463,C938))</f>
        <v/>
      </c>
      <c r="R938" s="160"/>
      <c r="S938" s="162" t="str">
        <f ca="1"/>
        <v/>
      </c>
      <c r="T938" s="182"/>
      <c r="U938" s="180"/>
    </row>
    <row r="939" spans="2:21" ht="20.149999999999999" customHeight="1">
      <c r="B939" s="125">
        <v>918</v>
      </c>
      <c r="C939" s="253"/>
      <c r="D939" s="253"/>
      <c r="E939" s="253"/>
      <c r="F939" s="253"/>
      <c r="G939" s="253"/>
      <c r="H939" s="253"/>
      <c r="I939" s="253"/>
      <c r="J939" s="156"/>
      <c r="K939" s="126"/>
      <c r="L939" s="126"/>
      <c r="M939" s="157" t="str">
        <f>IF(ISBLANK(C939),"",IF('LISTA DE INVENTARIO'!$Q$22:$Q6462='LISTA DE INVENTARIO'!$O$9,SUMIFS('LISTA DE INVENTARIO'!$K$22:$K6462,'LISTA DE INVENTARIO'!$C$22:$C6462,C939,'LISTA DE INVENTARIO'!$Q$22:$Q6462,'LISTA DE INVENTARIO'!$O$9)-SUMIFS($L$22:$L6734,$C$22:$C6734,C939),SUMIFS('LISTA DE INVENTARIO'!$K$22:$K6462,'LISTA DE INVENTARIO'!$C$22:$C6462,C939,'LISTA DE INVENTARIO'!$Q$22:$Q6462,'LISTA DE INVENTARIO'!$O$9)-SUMIFS($L$22:$L6734,$C$22:$C6734,C939)))</f>
        <v/>
      </c>
      <c r="N939" s="157" t="str">
        <f t="shared" si="31"/>
        <v/>
      </c>
      <c r="O939" s="163"/>
      <c r="P939" s="159" t="str">
        <f t="shared" si="32"/>
        <v/>
      </c>
      <c r="Q939" s="159" t="str">
        <f>IF(ISBLANK(C939),"",SUMIFS($P$22:$P6737,$C$22:$C6737,C939)-SUMIFS('LISTA DE INVENTARIO'!$N$22:$N6464,'LISTA DE INVENTARIO'!$C$22:$C6464,C939))</f>
        <v/>
      </c>
      <c r="R939" s="160"/>
      <c r="S939" s="162" t="str">
        <f ca="1"/>
        <v/>
      </c>
      <c r="T939" s="182"/>
      <c r="U939" s="180"/>
    </row>
    <row r="940" spans="2:21" ht="20.149999999999999" customHeight="1">
      <c r="B940" s="125">
        <v>919</v>
      </c>
      <c r="C940" s="253"/>
      <c r="D940" s="253"/>
      <c r="E940" s="253"/>
      <c r="F940" s="253"/>
      <c r="G940" s="253"/>
      <c r="H940" s="253"/>
      <c r="I940" s="253"/>
      <c r="J940" s="156"/>
      <c r="K940" s="126"/>
      <c r="L940" s="126"/>
      <c r="M940" s="157" t="str">
        <f>IF(ISBLANK(C940),"",IF('LISTA DE INVENTARIO'!$Q$22:$Q6463='LISTA DE INVENTARIO'!$O$9,SUMIFS('LISTA DE INVENTARIO'!$K$22:$K6463,'LISTA DE INVENTARIO'!$C$22:$C6463,C940,'LISTA DE INVENTARIO'!$Q$22:$Q6463,'LISTA DE INVENTARIO'!$O$9)-SUMIFS($L$22:$L6735,$C$22:$C6735,C940),SUMIFS('LISTA DE INVENTARIO'!$K$22:$K6463,'LISTA DE INVENTARIO'!$C$22:$C6463,C940,'LISTA DE INVENTARIO'!$Q$22:$Q6463,'LISTA DE INVENTARIO'!$O$9)-SUMIFS($L$22:$L6735,$C$22:$C6735,C940)))</f>
        <v/>
      </c>
      <c r="N940" s="157" t="str">
        <f t="shared" si="31"/>
        <v/>
      </c>
      <c r="O940" s="163"/>
      <c r="P940" s="159" t="str">
        <f t="shared" si="32"/>
        <v/>
      </c>
      <c r="Q940" s="159" t="str">
        <f>IF(ISBLANK(C940),"",SUMIFS($P$22:$P6738,$C$22:$C6738,C940)-SUMIFS('LISTA DE INVENTARIO'!$N$22:$N6465,'LISTA DE INVENTARIO'!$C$22:$C6465,C940))</f>
        <v/>
      </c>
      <c r="R940" s="160"/>
      <c r="S940" s="162" t="str">
        <f ca="1"/>
        <v/>
      </c>
      <c r="T940" s="182"/>
      <c r="U940" s="180"/>
    </row>
    <row r="941" spans="2:21" ht="20.149999999999999" customHeight="1">
      <c r="B941" s="125">
        <v>920</v>
      </c>
      <c r="C941" s="253"/>
      <c r="D941" s="253"/>
      <c r="E941" s="253"/>
      <c r="F941" s="253"/>
      <c r="G941" s="253"/>
      <c r="H941" s="253"/>
      <c r="I941" s="253"/>
      <c r="J941" s="156"/>
      <c r="K941" s="126"/>
      <c r="L941" s="126"/>
      <c r="M941" s="157" t="str">
        <f>IF(ISBLANK(C941),"",IF('LISTA DE INVENTARIO'!$Q$22:$Q6464='LISTA DE INVENTARIO'!$O$9,SUMIFS('LISTA DE INVENTARIO'!$K$22:$K6464,'LISTA DE INVENTARIO'!$C$22:$C6464,C941,'LISTA DE INVENTARIO'!$Q$22:$Q6464,'LISTA DE INVENTARIO'!$O$9)-SUMIFS($L$22:$L6736,$C$22:$C6736,C941),SUMIFS('LISTA DE INVENTARIO'!$K$22:$K6464,'LISTA DE INVENTARIO'!$C$22:$C6464,C941,'LISTA DE INVENTARIO'!$Q$22:$Q6464,'LISTA DE INVENTARIO'!$O$9)-SUMIFS($L$22:$L6736,$C$22:$C6736,C941)))</f>
        <v/>
      </c>
      <c r="N941" s="157" t="str">
        <f t="shared" si="31"/>
        <v/>
      </c>
      <c r="O941" s="163"/>
      <c r="P941" s="159" t="str">
        <f t="shared" si="32"/>
        <v/>
      </c>
      <c r="Q941" s="159" t="str">
        <f>IF(ISBLANK(C941),"",SUMIFS($P$22:$P6739,$C$22:$C6739,C941)-SUMIFS('LISTA DE INVENTARIO'!$N$22:$N6466,'LISTA DE INVENTARIO'!$C$22:$C6466,C941))</f>
        <v/>
      </c>
      <c r="R941" s="160"/>
      <c r="S941" s="162" t="str">
        <f ca="1"/>
        <v/>
      </c>
      <c r="T941" s="182"/>
      <c r="U941" s="180"/>
    </row>
    <row r="942" spans="2:21" ht="20.149999999999999" customHeight="1">
      <c r="B942" s="125">
        <v>921</v>
      </c>
      <c r="C942" s="253"/>
      <c r="D942" s="253"/>
      <c r="E942" s="253"/>
      <c r="F942" s="253"/>
      <c r="G942" s="253"/>
      <c r="H942" s="253"/>
      <c r="I942" s="253"/>
      <c r="J942" s="156"/>
      <c r="K942" s="126"/>
      <c r="L942" s="126"/>
      <c r="M942" s="157" t="str">
        <f>IF(ISBLANK(C942),"",IF('LISTA DE INVENTARIO'!$Q$22:$Q6465='LISTA DE INVENTARIO'!$O$9,SUMIFS('LISTA DE INVENTARIO'!$K$22:$K6465,'LISTA DE INVENTARIO'!$C$22:$C6465,C942,'LISTA DE INVENTARIO'!$Q$22:$Q6465,'LISTA DE INVENTARIO'!$O$9)-SUMIFS($L$22:$L6737,$C$22:$C6737,C942),SUMIFS('LISTA DE INVENTARIO'!$K$22:$K6465,'LISTA DE INVENTARIO'!$C$22:$C6465,C942,'LISTA DE INVENTARIO'!$Q$22:$Q6465,'LISTA DE INVENTARIO'!$O$9)-SUMIFS($L$22:$L6737,$C$22:$C6737,C942)))</f>
        <v/>
      </c>
      <c r="N942" s="157" t="str">
        <f t="shared" si="31"/>
        <v/>
      </c>
      <c r="O942" s="163"/>
      <c r="P942" s="159" t="str">
        <f t="shared" si="32"/>
        <v/>
      </c>
      <c r="Q942" s="159" t="str">
        <f>IF(ISBLANK(C942),"",SUMIFS($P$22:$P6740,$C$22:$C6740,C942)-SUMIFS('LISTA DE INVENTARIO'!$N$22:$N6467,'LISTA DE INVENTARIO'!$C$22:$C6467,C942))</f>
        <v/>
      </c>
      <c r="R942" s="160"/>
      <c r="S942" s="162" t="str">
        <f ca="1"/>
        <v/>
      </c>
      <c r="T942" s="182"/>
      <c r="U942" s="180"/>
    </row>
    <row r="943" spans="2:21" ht="20.149999999999999" customHeight="1">
      <c r="B943" s="125">
        <v>922</v>
      </c>
      <c r="C943" s="253"/>
      <c r="D943" s="253"/>
      <c r="E943" s="253"/>
      <c r="F943" s="253"/>
      <c r="G943" s="253"/>
      <c r="H943" s="253"/>
      <c r="I943" s="253"/>
      <c r="J943" s="156"/>
      <c r="K943" s="126"/>
      <c r="L943" s="126"/>
      <c r="M943" s="157" t="str">
        <f>IF(ISBLANK(C943),"",IF('LISTA DE INVENTARIO'!$Q$22:$Q6466='LISTA DE INVENTARIO'!$O$9,SUMIFS('LISTA DE INVENTARIO'!$K$22:$K6466,'LISTA DE INVENTARIO'!$C$22:$C6466,C943,'LISTA DE INVENTARIO'!$Q$22:$Q6466,'LISTA DE INVENTARIO'!$O$9)-SUMIFS($L$22:$L6738,$C$22:$C6738,C943),SUMIFS('LISTA DE INVENTARIO'!$K$22:$K6466,'LISTA DE INVENTARIO'!$C$22:$C6466,C943,'LISTA DE INVENTARIO'!$Q$22:$Q6466,'LISTA DE INVENTARIO'!$O$9)-SUMIFS($L$22:$L6738,$C$22:$C6738,C943)))</f>
        <v/>
      </c>
      <c r="N943" s="157" t="str">
        <f t="shared" si="31"/>
        <v/>
      </c>
      <c r="O943" s="163"/>
      <c r="P943" s="159" t="str">
        <f t="shared" si="32"/>
        <v/>
      </c>
      <c r="Q943" s="159" t="str">
        <f>IF(ISBLANK(C943),"",SUMIFS($P$22:$P6741,$C$22:$C6741,C943)-SUMIFS('LISTA DE INVENTARIO'!$N$22:$N6468,'LISTA DE INVENTARIO'!$C$22:$C6468,C943))</f>
        <v/>
      </c>
      <c r="R943" s="160"/>
      <c r="S943" s="162" t="str">
        <f ca="1"/>
        <v/>
      </c>
      <c r="T943" s="182"/>
      <c r="U943" s="180"/>
    </row>
    <row r="944" spans="2:21" ht="20.149999999999999" customHeight="1">
      <c r="B944" s="125">
        <v>923</v>
      </c>
      <c r="C944" s="253"/>
      <c r="D944" s="253"/>
      <c r="E944" s="253"/>
      <c r="F944" s="253"/>
      <c r="G944" s="253"/>
      <c r="H944" s="253"/>
      <c r="I944" s="253"/>
      <c r="J944" s="156"/>
      <c r="K944" s="126"/>
      <c r="L944" s="126"/>
      <c r="M944" s="157" t="str">
        <f>IF(ISBLANK(C944),"",IF('LISTA DE INVENTARIO'!$Q$22:$Q6467='LISTA DE INVENTARIO'!$O$9,SUMIFS('LISTA DE INVENTARIO'!$K$22:$K6467,'LISTA DE INVENTARIO'!$C$22:$C6467,C944,'LISTA DE INVENTARIO'!$Q$22:$Q6467,'LISTA DE INVENTARIO'!$O$9)-SUMIFS($L$22:$L6739,$C$22:$C6739,C944),SUMIFS('LISTA DE INVENTARIO'!$K$22:$K6467,'LISTA DE INVENTARIO'!$C$22:$C6467,C944,'LISTA DE INVENTARIO'!$Q$22:$Q6467,'LISTA DE INVENTARIO'!$O$9)-SUMIFS($L$22:$L6739,$C$22:$C6739,C944)))</f>
        <v/>
      </c>
      <c r="N944" s="157" t="str">
        <f t="shared" si="31"/>
        <v/>
      </c>
      <c r="O944" s="163"/>
      <c r="P944" s="159" t="str">
        <f t="shared" si="32"/>
        <v/>
      </c>
      <c r="Q944" s="159" t="str">
        <f>IF(ISBLANK(C944),"",SUMIFS($P$22:$P6742,$C$22:$C6742,C944)-SUMIFS('LISTA DE INVENTARIO'!$N$22:$N6469,'LISTA DE INVENTARIO'!$C$22:$C6469,C944))</f>
        <v/>
      </c>
      <c r="R944" s="160"/>
      <c r="S944" s="162" t="str">
        <f ca="1"/>
        <v/>
      </c>
      <c r="T944" s="182"/>
      <c r="U944" s="180"/>
    </row>
    <row r="945" spans="2:21" ht="20.149999999999999" customHeight="1">
      <c r="B945" s="125">
        <v>924</v>
      </c>
      <c r="C945" s="253"/>
      <c r="D945" s="253"/>
      <c r="E945" s="253"/>
      <c r="F945" s="253"/>
      <c r="G945" s="253"/>
      <c r="H945" s="253"/>
      <c r="I945" s="253"/>
      <c r="J945" s="156"/>
      <c r="K945" s="126"/>
      <c r="L945" s="126"/>
      <c r="M945" s="157" t="str">
        <f>IF(ISBLANK(C945),"",IF('LISTA DE INVENTARIO'!$Q$22:$Q6468='LISTA DE INVENTARIO'!$O$9,SUMIFS('LISTA DE INVENTARIO'!$K$22:$K6468,'LISTA DE INVENTARIO'!$C$22:$C6468,C945,'LISTA DE INVENTARIO'!$Q$22:$Q6468,'LISTA DE INVENTARIO'!$O$9)-SUMIFS($L$22:$L6740,$C$22:$C6740,C945),SUMIFS('LISTA DE INVENTARIO'!$K$22:$K6468,'LISTA DE INVENTARIO'!$C$22:$C6468,C945,'LISTA DE INVENTARIO'!$Q$22:$Q6468,'LISTA DE INVENTARIO'!$O$9)-SUMIFS($L$22:$L6740,$C$22:$C6740,C945)))</f>
        <v/>
      </c>
      <c r="N945" s="157" t="str">
        <f t="shared" si="31"/>
        <v/>
      </c>
      <c r="O945" s="163"/>
      <c r="P945" s="159" t="str">
        <f t="shared" si="32"/>
        <v/>
      </c>
      <c r="Q945" s="159" t="str">
        <f>IF(ISBLANK(C945),"",SUMIFS($P$22:$P6743,$C$22:$C6743,C945)-SUMIFS('LISTA DE INVENTARIO'!$N$22:$N6470,'LISTA DE INVENTARIO'!$C$22:$C6470,C945))</f>
        <v/>
      </c>
      <c r="R945" s="160"/>
      <c r="S945" s="162" t="str">
        <f ca="1"/>
        <v/>
      </c>
      <c r="T945" s="182"/>
      <c r="U945" s="180"/>
    </row>
    <row r="946" spans="2:21" ht="20.149999999999999" customHeight="1">
      <c r="B946" s="125">
        <v>925</v>
      </c>
      <c r="C946" s="253"/>
      <c r="D946" s="253"/>
      <c r="E946" s="253"/>
      <c r="F946" s="253"/>
      <c r="G946" s="253"/>
      <c r="H946" s="253"/>
      <c r="I946" s="253"/>
      <c r="J946" s="156"/>
      <c r="K946" s="126"/>
      <c r="L946" s="126"/>
      <c r="M946" s="157" t="str">
        <f>IF(ISBLANK(C946),"",IF('LISTA DE INVENTARIO'!$Q$22:$Q6469='LISTA DE INVENTARIO'!$O$9,SUMIFS('LISTA DE INVENTARIO'!$K$22:$K6469,'LISTA DE INVENTARIO'!$C$22:$C6469,C946,'LISTA DE INVENTARIO'!$Q$22:$Q6469,'LISTA DE INVENTARIO'!$O$9)-SUMIFS($L$22:$L6741,$C$22:$C6741,C946),SUMIFS('LISTA DE INVENTARIO'!$K$22:$K6469,'LISTA DE INVENTARIO'!$C$22:$C6469,C946,'LISTA DE INVENTARIO'!$Q$22:$Q6469,'LISTA DE INVENTARIO'!$O$9)-SUMIFS($L$22:$L6741,$C$22:$C6741,C946)))</f>
        <v/>
      </c>
      <c r="N946" s="157" t="str">
        <f t="shared" si="31"/>
        <v/>
      </c>
      <c r="O946" s="163"/>
      <c r="P946" s="159" t="str">
        <f t="shared" si="32"/>
        <v/>
      </c>
      <c r="Q946" s="159" t="str">
        <f>IF(ISBLANK(C946),"",SUMIFS($P$22:$P6744,$C$22:$C6744,C946)-SUMIFS('LISTA DE INVENTARIO'!$N$22:$N6471,'LISTA DE INVENTARIO'!$C$22:$C6471,C946))</f>
        <v/>
      </c>
      <c r="R946" s="160"/>
      <c r="S946" s="162" t="str">
        <f ca="1"/>
        <v/>
      </c>
      <c r="T946" s="182"/>
      <c r="U946" s="180"/>
    </row>
    <row r="947" spans="2:21" ht="20.149999999999999" customHeight="1">
      <c r="B947" s="125">
        <v>926</v>
      </c>
      <c r="C947" s="253"/>
      <c r="D947" s="253"/>
      <c r="E947" s="253"/>
      <c r="F947" s="253"/>
      <c r="G947" s="253"/>
      <c r="H947" s="253"/>
      <c r="I947" s="253"/>
      <c r="J947" s="156"/>
      <c r="K947" s="126"/>
      <c r="L947" s="126"/>
      <c r="M947" s="157" t="str">
        <f>IF(ISBLANK(C947),"",IF('LISTA DE INVENTARIO'!$Q$22:$Q6470='LISTA DE INVENTARIO'!$O$9,SUMIFS('LISTA DE INVENTARIO'!$K$22:$K6470,'LISTA DE INVENTARIO'!$C$22:$C6470,C947,'LISTA DE INVENTARIO'!$Q$22:$Q6470,'LISTA DE INVENTARIO'!$O$9)-SUMIFS($L$22:$L6742,$C$22:$C6742,C947),SUMIFS('LISTA DE INVENTARIO'!$K$22:$K6470,'LISTA DE INVENTARIO'!$C$22:$C6470,C947,'LISTA DE INVENTARIO'!$Q$22:$Q6470,'LISTA DE INVENTARIO'!$O$9)-SUMIFS($L$22:$L6742,$C$22:$C6742,C947)))</f>
        <v/>
      </c>
      <c r="N947" s="157" t="str">
        <f t="shared" si="31"/>
        <v/>
      </c>
      <c r="O947" s="163"/>
      <c r="P947" s="159" t="str">
        <f t="shared" si="32"/>
        <v/>
      </c>
      <c r="Q947" s="159" t="str">
        <f>IF(ISBLANK(C947),"",SUMIFS($P$22:$P6745,$C$22:$C6745,C947)-SUMIFS('LISTA DE INVENTARIO'!$N$22:$N6472,'LISTA DE INVENTARIO'!$C$22:$C6472,C947))</f>
        <v/>
      </c>
      <c r="R947" s="160"/>
      <c r="S947" s="162" t="str">
        <f ca="1"/>
        <v/>
      </c>
      <c r="T947" s="182"/>
      <c r="U947" s="180"/>
    </row>
    <row r="948" spans="2:21" ht="20.149999999999999" customHeight="1">
      <c r="B948" s="125">
        <v>927</v>
      </c>
      <c r="C948" s="253"/>
      <c r="D948" s="253"/>
      <c r="E948" s="253"/>
      <c r="F948" s="253"/>
      <c r="G948" s="253"/>
      <c r="H948" s="253"/>
      <c r="I948" s="253"/>
      <c r="J948" s="156"/>
      <c r="K948" s="126"/>
      <c r="L948" s="126"/>
      <c r="M948" s="157" t="str">
        <f>IF(ISBLANK(C948),"",IF('LISTA DE INVENTARIO'!$Q$22:$Q6471='LISTA DE INVENTARIO'!$O$9,SUMIFS('LISTA DE INVENTARIO'!$K$22:$K6471,'LISTA DE INVENTARIO'!$C$22:$C6471,C948,'LISTA DE INVENTARIO'!$Q$22:$Q6471,'LISTA DE INVENTARIO'!$O$9)-SUMIFS($L$22:$L6743,$C$22:$C6743,C948),SUMIFS('LISTA DE INVENTARIO'!$K$22:$K6471,'LISTA DE INVENTARIO'!$C$22:$C6471,C948,'LISTA DE INVENTARIO'!$Q$22:$Q6471,'LISTA DE INVENTARIO'!$O$9)-SUMIFS($L$22:$L6743,$C$22:$C6743,C948)))</f>
        <v/>
      </c>
      <c r="N948" s="157" t="str">
        <f t="shared" si="31"/>
        <v/>
      </c>
      <c r="O948" s="163"/>
      <c r="P948" s="159" t="str">
        <f t="shared" si="32"/>
        <v/>
      </c>
      <c r="Q948" s="159" t="str">
        <f>IF(ISBLANK(C948),"",SUMIFS($P$22:$P6746,$C$22:$C6746,C948)-SUMIFS('LISTA DE INVENTARIO'!$N$22:$N6473,'LISTA DE INVENTARIO'!$C$22:$C6473,C948))</f>
        <v/>
      </c>
      <c r="R948" s="160"/>
      <c r="S948" s="162" t="str">
        <f ca="1"/>
        <v/>
      </c>
      <c r="T948" s="182"/>
      <c r="U948" s="180"/>
    </row>
    <row r="949" spans="2:21" ht="20.149999999999999" customHeight="1">
      <c r="B949" s="125">
        <v>928</v>
      </c>
      <c r="C949" s="253"/>
      <c r="D949" s="253"/>
      <c r="E949" s="253"/>
      <c r="F949" s="253"/>
      <c r="G949" s="253"/>
      <c r="H949" s="253"/>
      <c r="I949" s="253"/>
      <c r="J949" s="156"/>
      <c r="K949" s="126"/>
      <c r="L949" s="126"/>
      <c r="M949" s="157" t="str">
        <f>IF(ISBLANK(C949),"",IF('LISTA DE INVENTARIO'!$Q$22:$Q6472='LISTA DE INVENTARIO'!$O$9,SUMIFS('LISTA DE INVENTARIO'!$K$22:$K6472,'LISTA DE INVENTARIO'!$C$22:$C6472,C949,'LISTA DE INVENTARIO'!$Q$22:$Q6472,'LISTA DE INVENTARIO'!$O$9)-SUMIFS($L$22:$L6744,$C$22:$C6744,C949),SUMIFS('LISTA DE INVENTARIO'!$K$22:$K6472,'LISTA DE INVENTARIO'!$C$22:$C6472,C949,'LISTA DE INVENTARIO'!$Q$22:$Q6472,'LISTA DE INVENTARIO'!$O$9)-SUMIFS($L$22:$L6744,$C$22:$C6744,C949)))</f>
        <v/>
      </c>
      <c r="N949" s="157" t="str">
        <f t="shared" si="31"/>
        <v/>
      </c>
      <c r="O949" s="163"/>
      <c r="P949" s="159" t="str">
        <f t="shared" si="32"/>
        <v/>
      </c>
      <c r="Q949" s="159" t="str">
        <f>IF(ISBLANK(C949),"",SUMIFS($P$22:$P6747,$C$22:$C6747,C949)-SUMIFS('LISTA DE INVENTARIO'!$N$22:$N6474,'LISTA DE INVENTARIO'!$C$22:$C6474,C949))</f>
        <v/>
      </c>
      <c r="R949" s="160"/>
      <c r="S949" s="162" t="str">
        <f ca="1"/>
        <v/>
      </c>
      <c r="T949" s="182"/>
      <c r="U949" s="180"/>
    </row>
    <row r="950" spans="2:21" ht="20.149999999999999" customHeight="1">
      <c r="B950" s="125">
        <v>929</v>
      </c>
      <c r="C950" s="253"/>
      <c r="D950" s="253"/>
      <c r="E950" s="253"/>
      <c r="F950" s="253"/>
      <c r="G950" s="253"/>
      <c r="H950" s="253"/>
      <c r="I950" s="253"/>
      <c r="J950" s="156"/>
      <c r="K950" s="126"/>
      <c r="L950" s="126"/>
      <c r="M950" s="157" t="str">
        <f>IF(ISBLANK(C950),"",IF('LISTA DE INVENTARIO'!$Q$22:$Q6473='LISTA DE INVENTARIO'!$O$9,SUMIFS('LISTA DE INVENTARIO'!$K$22:$K6473,'LISTA DE INVENTARIO'!$C$22:$C6473,C950,'LISTA DE INVENTARIO'!$Q$22:$Q6473,'LISTA DE INVENTARIO'!$O$9)-SUMIFS($L$22:$L6745,$C$22:$C6745,C950),SUMIFS('LISTA DE INVENTARIO'!$K$22:$K6473,'LISTA DE INVENTARIO'!$C$22:$C6473,C950,'LISTA DE INVENTARIO'!$Q$22:$Q6473,'LISTA DE INVENTARIO'!$O$9)-SUMIFS($L$22:$L6745,$C$22:$C6745,C950)))</f>
        <v/>
      </c>
      <c r="N950" s="157" t="str">
        <f t="shared" si="31"/>
        <v/>
      </c>
      <c r="O950" s="163"/>
      <c r="P950" s="159" t="str">
        <f t="shared" si="32"/>
        <v/>
      </c>
      <c r="Q950" s="159" t="str">
        <f>IF(ISBLANK(C950),"",SUMIFS($P$22:$P6748,$C$22:$C6748,C950)-SUMIFS('LISTA DE INVENTARIO'!$N$22:$N6475,'LISTA DE INVENTARIO'!$C$22:$C6475,C950))</f>
        <v/>
      </c>
      <c r="R950" s="160"/>
      <c r="S950" s="162" t="str">
        <f ca="1"/>
        <v/>
      </c>
      <c r="T950" s="182"/>
      <c r="U950" s="180"/>
    </row>
    <row r="951" spans="2:21" ht="20.149999999999999" customHeight="1">
      <c r="B951" s="125">
        <v>930</v>
      </c>
      <c r="C951" s="253"/>
      <c r="D951" s="253"/>
      <c r="E951" s="253"/>
      <c r="F951" s="253"/>
      <c r="G951" s="253"/>
      <c r="H951" s="253"/>
      <c r="I951" s="253"/>
      <c r="J951" s="156"/>
      <c r="K951" s="126"/>
      <c r="L951" s="126"/>
      <c r="M951" s="157" t="str">
        <f>IF(ISBLANK(C951),"",IF('LISTA DE INVENTARIO'!$Q$22:$Q6474='LISTA DE INVENTARIO'!$O$9,SUMIFS('LISTA DE INVENTARIO'!$K$22:$K6474,'LISTA DE INVENTARIO'!$C$22:$C6474,C951,'LISTA DE INVENTARIO'!$Q$22:$Q6474,'LISTA DE INVENTARIO'!$O$9)-SUMIFS($L$22:$L6746,$C$22:$C6746,C951),SUMIFS('LISTA DE INVENTARIO'!$K$22:$K6474,'LISTA DE INVENTARIO'!$C$22:$C6474,C951,'LISTA DE INVENTARIO'!$Q$22:$Q6474,'LISTA DE INVENTARIO'!$O$9)-SUMIFS($L$22:$L6746,$C$22:$C6746,C951)))</f>
        <v/>
      </c>
      <c r="N951" s="157" t="str">
        <f t="shared" si="31"/>
        <v/>
      </c>
      <c r="O951" s="163"/>
      <c r="P951" s="159" t="str">
        <f t="shared" si="32"/>
        <v/>
      </c>
      <c r="Q951" s="159" t="str">
        <f>IF(ISBLANK(C951),"",SUMIFS($P$22:$P6749,$C$22:$C6749,C951)-SUMIFS('LISTA DE INVENTARIO'!$N$22:$N6476,'LISTA DE INVENTARIO'!$C$22:$C6476,C951))</f>
        <v/>
      </c>
      <c r="R951" s="160"/>
      <c r="S951" s="162" t="str">
        <f ca="1"/>
        <v/>
      </c>
      <c r="T951" s="182"/>
      <c r="U951" s="180"/>
    </row>
    <row r="952" spans="2:21" ht="20.149999999999999" customHeight="1">
      <c r="B952" s="125">
        <v>931</v>
      </c>
      <c r="C952" s="253"/>
      <c r="D952" s="253"/>
      <c r="E952" s="253"/>
      <c r="F952" s="253"/>
      <c r="G952" s="253"/>
      <c r="H952" s="253"/>
      <c r="I952" s="253"/>
      <c r="J952" s="156"/>
      <c r="K952" s="126"/>
      <c r="L952" s="126"/>
      <c r="M952" s="157" t="str">
        <f>IF(ISBLANK(C952),"",IF('LISTA DE INVENTARIO'!$Q$22:$Q6475='LISTA DE INVENTARIO'!$O$9,SUMIFS('LISTA DE INVENTARIO'!$K$22:$K6475,'LISTA DE INVENTARIO'!$C$22:$C6475,C952,'LISTA DE INVENTARIO'!$Q$22:$Q6475,'LISTA DE INVENTARIO'!$O$9)-SUMIFS($L$22:$L6747,$C$22:$C6747,C952),SUMIFS('LISTA DE INVENTARIO'!$K$22:$K6475,'LISTA DE INVENTARIO'!$C$22:$C6475,C952,'LISTA DE INVENTARIO'!$Q$22:$Q6475,'LISTA DE INVENTARIO'!$O$9)-SUMIFS($L$22:$L6747,$C$22:$C6747,C952)))</f>
        <v/>
      </c>
      <c r="N952" s="157" t="str">
        <f t="shared" si="31"/>
        <v/>
      </c>
      <c r="O952" s="163"/>
      <c r="P952" s="159" t="str">
        <f t="shared" si="32"/>
        <v/>
      </c>
      <c r="Q952" s="159" t="str">
        <f>IF(ISBLANK(C952),"",SUMIFS($P$22:$P6750,$C$22:$C6750,C952)-SUMIFS('LISTA DE INVENTARIO'!$N$22:$N6477,'LISTA DE INVENTARIO'!$C$22:$C6477,C952))</f>
        <v/>
      </c>
      <c r="R952" s="160"/>
      <c r="S952" s="162" t="str">
        <f ca="1"/>
        <v/>
      </c>
      <c r="T952" s="182"/>
      <c r="U952" s="180"/>
    </row>
    <row r="953" spans="2:21" ht="20.149999999999999" customHeight="1">
      <c r="B953" s="125">
        <v>932</v>
      </c>
      <c r="C953" s="253"/>
      <c r="D953" s="253"/>
      <c r="E953" s="253"/>
      <c r="F953" s="253"/>
      <c r="G953" s="253"/>
      <c r="H953" s="253"/>
      <c r="I953" s="253"/>
      <c r="J953" s="156"/>
      <c r="K953" s="126"/>
      <c r="L953" s="126"/>
      <c r="M953" s="157" t="str">
        <f>IF(ISBLANK(C953),"",IF('LISTA DE INVENTARIO'!$Q$22:$Q6476='LISTA DE INVENTARIO'!$O$9,SUMIFS('LISTA DE INVENTARIO'!$K$22:$K6476,'LISTA DE INVENTARIO'!$C$22:$C6476,C953,'LISTA DE INVENTARIO'!$Q$22:$Q6476,'LISTA DE INVENTARIO'!$O$9)-SUMIFS($L$22:$L6748,$C$22:$C6748,C953),SUMIFS('LISTA DE INVENTARIO'!$K$22:$K6476,'LISTA DE INVENTARIO'!$C$22:$C6476,C953,'LISTA DE INVENTARIO'!$Q$22:$Q6476,'LISTA DE INVENTARIO'!$O$9)-SUMIFS($L$22:$L6748,$C$22:$C6748,C953)))</f>
        <v/>
      </c>
      <c r="N953" s="157" t="str">
        <f t="shared" si="31"/>
        <v/>
      </c>
      <c r="O953" s="163"/>
      <c r="P953" s="159" t="str">
        <f t="shared" si="32"/>
        <v/>
      </c>
      <c r="Q953" s="159" t="str">
        <f>IF(ISBLANK(C953),"",SUMIFS($P$22:$P6751,$C$22:$C6751,C953)-SUMIFS('LISTA DE INVENTARIO'!$N$22:$N6478,'LISTA DE INVENTARIO'!$C$22:$C6478,C953))</f>
        <v/>
      </c>
      <c r="R953" s="160"/>
      <c r="S953" s="162" t="str">
        <f ca="1"/>
        <v/>
      </c>
      <c r="T953" s="182"/>
      <c r="U953" s="180"/>
    </row>
    <row r="954" spans="2:21" ht="20.149999999999999" customHeight="1">
      <c r="B954" s="125">
        <v>933</v>
      </c>
      <c r="C954" s="253"/>
      <c r="D954" s="253"/>
      <c r="E954" s="253"/>
      <c r="F954" s="253"/>
      <c r="G954" s="253"/>
      <c r="H954" s="253"/>
      <c r="I954" s="253"/>
      <c r="J954" s="156"/>
      <c r="K954" s="126"/>
      <c r="L954" s="126"/>
      <c r="M954" s="157" t="str">
        <f>IF(ISBLANK(C954),"",IF('LISTA DE INVENTARIO'!$Q$22:$Q6477='LISTA DE INVENTARIO'!$O$9,SUMIFS('LISTA DE INVENTARIO'!$K$22:$K6477,'LISTA DE INVENTARIO'!$C$22:$C6477,C954,'LISTA DE INVENTARIO'!$Q$22:$Q6477,'LISTA DE INVENTARIO'!$O$9)-SUMIFS($L$22:$L6749,$C$22:$C6749,C954),SUMIFS('LISTA DE INVENTARIO'!$K$22:$K6477,'LISTA DE INVENTARIO'!$C$22:$C6477,C954,'LISTA DE INVENTARIO'!$Q$22:$Q6477,'LISTA DE INVENTARIO'!$O$9)-SUMIFS($L$22:$L6749,$C$22:$C6749,C954)))</f>
        <v/>
      </c>
      <c r="N954" s="157" t="str">
        <f t="shared" si="31"/>
        <v/>
      </c>
      <c r="O954" s="163"/>
      <c r="P954" s="159" t="str">
        <f t="shared" si="32"/>
        <v/>
      </c>
      <c r="Q954" s="159" t="str">
        <f>IF(ISBLANK(C954),"",SUMIFS($P$22:$P6752,$C$22:$C6752,C954)-SUMIFS('LISTA DE INVENTARIO'!$N$22:$N6479,'LISTA DE INVENTARIO'!$C$22:$C6479,C954))</f>
        <v/>
      </c>
      <c r="R954" s="160"/>
      <c r="S954" s="162" t="str">
        <f ca="1"/>
        <v/>
      </c>
      <c r="T954" s="182"/>
      <c r="U954" s="180"/>
    </row>
    <row r="955" spans="2:21" ht="20.149999999999999" customHeight="1">
      <c r="B955" s="125">
        <v>934</v>
      </c>
      <c r="C955" s="253"/>
      <c r="D955" s="253"/>
      <c r="E955" s="253"/>
      <c r="F955" s="253"/>
      <c r="G955" s="253"/>
      <c r="H955" s="253"/>
      <c r="I955" s="253"/>
      <c r="J955" s="156"/>
      <c r="K955" s="126"/>
      <c r="L955" s="126"/>
      <c r="M955" s="157" t="str">
        <f>IF(ISBLANK(C955),"",IF('LISTA DE INVENTARIO'!$Q$22:$Q6478='LISTA DE INVENTARIO'!$O$9,SUMIFS('LISTA DE INVENTARIO'!$K$22:$K6478,'LISTA DE INVENTARIO'!$C$22:$C6478,C955,'LISTA DE INVENTARIO'!$Q$22:$Q6478,'LISTA DE INVENTARIO'!$O$9)-SUMIFS($L$22:$L6750,$C$22:$C6750,C955),SUMIFS('LISTA DE INVENTARIO'!$K$22:$K6478,'LISTA DE INVENTARIO'!$C$22:$C6478,C955,'LISTA DE INVENTARIO'!$Q$22:$Q6478,'LISTA DE INVENTARIO'!$O$9)-SUMIFS($L$22:$L6750,$C$22:$C6750,C955)))</f>
        <v/>
      </c>
      <c r="N955" s="157" t="str">
        <f t="shared" si="31"/>
        <v/>
      </c>
      <c r="O955" s="163"/>
      <c r="P955" s="159" t="str">
        <f t="shared" si="32"/>
        <v/>
      </c>
      <c r="Q955" s="159" t="str">
        <f>IF(ISBLANK(C955),"",SUMIFS($P$22:$P6753,$C$22:$C6753,C955)-SUMIFS('LISTA DE INVENTARIO'!$N$22:$N6480,'LISTA DE INVENTARIO'!$C$22:$C6480,C955))</f>
        <v/>
      </c>
      <c r="R955" s="160"/>
      <c r="S955" s="162" t="str">
        <f ca="1"/>
        <v/>
      </c>
      <c r="T955" s="182"/>
      <c r="U955" s="180"/>
    </row>
    <row r="956" spans="2:21" ht="20.149999999999999" customHeight="1">
      <c r="B956" s="125">
        <v>935</v>
      </c>
      <c r="C956" s="253"/>
      <c r="D956" s="253"/>
      <c r="E956" s="253"/>
      <c r="F956" s="253"/>
      <c r="G956" s="253"/>
      <c r="H956" s="253"/>
      <c r="I956" s="253"/>
      <c r="J956" s="156"/>
      <c r="K956" s="126"/>
      <c r="L956" s="126"/>
      <c r="M956" s="157" t="str">
        <f>IF(ISBLANK(C956),"",IF('LISTA DE INVENTARIO'!$Q$22:$Q6479='LISTA DE INVENTARIO'!$O$9,SUMIFS('LISTA DE INVENTARIO'!$K$22:$K6479,'LISTA DE INVENTARIO'!$C$22:$C6479,C956,'LISTA DE INVENTARIO'!$Q$22:$Q6479,'LISTA DE INVENTARIO'!$O$9)-SUMIFS($L$22:$L6751,$C$22:$C6751,C956),SUMIFS('LISTA DE INVENTARIO'!$K$22:$K6479,'LISTA DE INVENTARIO'!$C$22:$C6479,C956,'LISTA DE INVENTARIO'!$Q$22:$Q6479,'LISTA DE INVENTARIO'!$O$9)-SUMIFS($L$22:$L6751,$C$22:$C6751,C956)))</f>
        <v/>
      </c>
      <c r="N956" s="157" t="str">
        <f t="shared" si="31"/>
        <v/>
      </c>
      <c r="O956" s="163"/>
      <c r="P956" s="159" t="str">
        <f t="shared" si="32"/>
        <v/>
      </c>
      <c r="Q956" s="159" t="str">
        <f>IF(ISBLANK(C956),"",SUMIFS($P$22:$P6754,$C$22:$C6754,C956)-SUMIFS('LISTA DE INVENTARIO'!$N$22:$N6481,'LISTA DE INVENTARIO'!$C$22:$C6481,C956))</f>
        <v/>
      </c>
      <c r="R956" s="160"/>
      <c r="S956" s="162" t="str">
        <f ca="1"/>
        <v/>
      </c>
      <c r="T956" s="182"/>
      <c r="U956" s="180"/>
    </row>
    <row r="957" spans="2:21" ht="20.149999999999999" customHeight="1">
      <c r="B957" s="125">
        <v>936</v>
      </c>
      <c r="C957" s="253"/>
      <c r="D957" s="253"/>
      <c r="E957" s="253"/>
      <c r="F957" s="253"/>
      <c r="G957" s="253"/>
      <c r="H957" s="253"/>
      <c r="I957" s="253"/>
      <c r="J957" s="156"/>
      <c r="K957" s="126"/>
      <c r="L957" s="126"/>
      <c r="M957" s="157" t="str">
        <f>IF(ISBLANK(C957),"",IF('LISTA DE INVENTARIO'!$Q$22:$Q6480='LISTA DE INVENTARIO'!$O$9,SUMIFS('LISTA DE INVENTARIO'!$K$22:$K6480,'LISTA DE INVENTARIO'!$C$22:$C6480,C957,'LISTA DE INVENTARIO'!$Q$22:$Q6480,'LISTA DE INVENTARIO'!$O$9)-SUMIFS($L$22:$L6752,$C$22:$C6752,C957),SUMIFS('LISTA DE INVENTARIO'!$K$22:$K6480,'LISTA DE INVENTARIO'!$C$22:$C6480,C957,'LISTA DE INVENTARIO'!$Q$22:$Q6480,'LISTA DE INVENTARIO'!$O$9)-SUMIFS($L$22:$L6752,$C$22:$C6752,C957)))</f>
        <v/>
      </c>
      <c r="N957" s="157" t="str">
        <f t="shared" si="31"/>
        <v/>
      </c>
      <c r="O957" s="163"/>
      <c r="P957" s="159" t="str">
        <f t="shared" si="32"/>
        <v/>
      </c>
      <c r="Q957" s="159" t="str">
        <f>IF(ISBLANK(C957),"",SUMIFS($P$22:$P6755,$C$22:$C6755,C957)-SUMIFS('LISTA DE INVENTARIO'!$N$22:$N6482,'LISTA DE INVENTARIO'!$C$22:$C6482,C957))</f>
        <v/>
      </c>
      <c r="R957" s="160"/>
      <c r="S957" s="162" t="str">
        <f ca="1"/>
        <v/>
      </c>
      <c r="T957" s="182"/>
      <c r="U957" s="180"/>
    </row>
    <row r="958" spans="2:21" ht="20.149999999999999" customHeight="1">
      <c r="B958" s="125">
        <v>937</v>
      </c>
      <c r="C958" s="253"/>
      <c r="D958" s="253"/>
      <c r="E958" s="253"/>
      <c r="F958" s="253"/>
      <c r="G958" s="253"/>
      <c r="H958" s="253"/>
      <c r="I958" s="253"/>
      <c r="J958" s="156"/>
      <c r="K958" s="126"/>
      <c r="L958" s="126"/>
      <c r="M958" s="157" t="str">
        <f>IF(ISBLANK(C958),"",IF('LISTA DE INVENTARIO'!$Q$22:$Q6481='LISTA DE INVENTARIO'!$O$9,SUMIFS('LISTA DE INVENTARIO'!$K$22:$K6481,'LISTA DE INVENTARIO'!$C$22:$C6481,C958,'LISTA DE INVENTARIO'!$Q$22:$Q6481,'LISTA DE INVENTARIO'!$O$9)-SUMIFS($L$22:$L6753,$C$22:$C6753,C958),SUMIFS('LISTA DE INVENTARIO'!$K$22:$K6481,'LISTA DE INVENTARIO'!$C$22:$C6481,C958,'LISTA DE INVENTARIO'!$Q$22:$Q6481,'LISTA DE INVENTARIO'!$O$9)-SUMIFS($L$22:$L6753,$C$22:$C6753,C958)))</f>
        <v/>
      </c>
      <c r="N958" s="157" t="str">
        <f t="shared" si="31"/>
        <v/>
      </c>
      <c r="O958" s="163"/>
      <c r="P958" s="159" t="str">
        <f t="shared" si="32"/>
        <v/>
      </c>
      <c r="Q958" s="159" t="str">
        <f>IF(ISBLANK(C958),"",SUMIFS($P$22:$P6756,$C$22:$C6756,C958)-SUMIFS('LISTA DE INVENTARIO'!$N$22:$N6483,'LISTA DE INVENTARIO'!$C$22:$C6483,C958))</f>
        <v/>
      </c>
      <c r="R958" s="160"/>
      <c r="S958" s="162" t="str">
        <f ca="1"/>
        <v/>
      </c>
      <c r="T958" s="182"/>
      <c r="U958" s="180"/>
    </row>
    <row r="959" spans="2:21" ht="20.149999999999999" customHeight="1">
      <c r="B959" s="125">
        <v>938</v>
      </c>
      <c r="C959" s="253"/>
      <c r="D959" s="253"/>
      <c r="E959" s="253"/>
      <c r="F959" s="253"/>
      <c r="G959" s="253"/>
      <c r="H959" s="253"/>
      <c r="I959" s="253"/>
      <c r="J959" s="156"/>
      <c r="K959" s="126"/>
      <c r="L959" s="126"/>
      <c r="M959" s="157" t="str">
        <f>IF(ISBLANK(C959),"",IF('LISTA DE INVENTARIO'!$Q$22:$Q6482='LISTA DE INVENTARIO'!$O$9,SUMIFS('LISTA DE INVENTARIO'!$K$22:$K6482,'LISTA DE INVENTARIO'!$C$22:$C6482,C959,'LISTA DE INVENTARIO'!$Q$22:$Q6482,'LISTA DE INVENTARIO'!$O$9)-SUMIFS($L$22:$L6754,$C$22:$C6754,C959),SUMIFS('LISTA DE INVENTARIO'!$K$22:$K6482,'LISTA DE INVENTARIO'!$C$22:$C6482,C959,'LISTA DE INVENTARIO'!$Q$22:$Q6482,'LISTA DE INVENTARIO'!$O$9)-SUMIFS($L$22:$L6754,$C$22:$C6754,C959)))</f>
        <v/>
      </c>
      <c r="N959" s="157" t="str">
        <f t="shared" si="31"/>
        <v/>
      </c>
      <c r="O959" s="163"/>
      <c r="P959" s="159" t="str">
        <f t="shared" si="32"/>
        <v/>
      </c>
      <c r="Q959" s="159" t="str">
        <f>IF(ISBLANK(C959),"",SUMIFS($P$22:$P6757,$C$22:$C6757,C959)-SUMIFS('LISTA DE INVENTARIO'!$N$22:$N6484,'LISTA DE INVENTARIO'!$C$22:$C6484,C959))</f>
        <v/>
      </c>
      <c r="R959" s="160"/>
      <c r="S959" s="162" t="str">
        <f ca="1"/>
        <v/>
      </c>
      <c r="T959" s="182"/>
      <c r="U959" s="180"/>
    </row>
    <row r="960" spans="2:21" ht="20.149999999999999" customHeight="1">
      <c r="B960" s="125">
        <v>939</v>
      </c>
      <c r="C960" s="253"/>
      <c r="D960" s="253"/>
      <c r="E960" s="253"/>
      <c r="F960" s="253"/>
      <c r="G960" s="253"/>
      <c r="H960" s="253"/>
      <c r="I960" s="253"/>
      <c r="J960" s="156"/>
      <c r="K960" s="126"/>
      <c r="L960" s="126"/>
      <c r="M960" s="157" t="str">
        <f>IF(ISBLANK(C960),"",IF('LISTA DE INVENTARIO'!$Q$22:$Q6483='LISTA DE INVENTARIO'!$O$9,SUMIFS('LISTA DE INVENTARIO'!$K$22:$K6483,'LISTA DE INVENTARIO'!$C$22:$C6483,C960,'LISTA DE INVENTARIO'!$Q$22:$Q6483,'LISTA DE INVENTARIO'!$O$9)-SUMIFS($L$22:$L6755,$C$22:$C6755,C960),SUMIFS('LISTA DE INVENTARIO'!$K$22:$K6483,'LISTA DE INVENTARIO'!$C$22:$C6483,C960,'LISTA DE INVENTARIO'!$Q$22:$Q6483,'LISTA DE INVENTARIO'!$O$9)-SUMIFS($L$22:$L6755,$C$22:$C6755,C960)))</f>
        <v/>
      </c>
      <c r="N960" s="157" t="str">
        <f t="shared" si="31"/>
        <v/>
      </c>
      <c r="O960" s="163"/>
      <c r="P960" s="159" t="str">
        <f t="shared" si="32"/>
        <v/>
      </c>
      <c r="Q960" s="159" t="str">
        <f>IF(ISBLANK(C960),"",SUMIFS($P$22:$P6758,$C$22:$C6758,C960)-SUMIFS('LISTA DE INVENTARIO'!$N$22:$N6485,'LISTA DE INVENTARIO'!$C$22:$C6485,C960))</f>
        <v/>
      </c>
      <c r="R960" s="160"/>
      <c r="S960" s="162" t="str">
        <f ca="1"/>
        <v/>
      </c>
      <c r="T960" s="182"/>
      <c r="U960" s="180"/>
    </row>
    <row r="961" spans="2:21" ht="20.149999999999999" customHeight="1">
      <c r="B961" s="125">
        <v>940</v>
      </c>
      <c r="C961" s="253"/>
      <c r="D961" s="253"/>
      <c r="E961" s="253"/>
      <c r="F961" s="253"/>
      <c r="G961" s="253"/>
      <c r="H961" s="253"/>
      <c r="I961" s="253"/>
      <c r="J961" s="156"/>
      <c r="K961" s="126"/>
      <c r="L961" s="126"/>
      <c r="M961" s="157" t="str">
        <f>IF(ISBLANK(C961),"",IF('LISTA DE INVENTARIO'!$Q$22:$Q6484='LISTA DE INVENTARIO'!$O$9,SUMIFS('LISTA DE INVENTARIO'!$K$22:$K6484,'LISTA DE INVENTARIO'!$C$22:$C6484,C961,'LISTA DE INVENTARIO'!$Q$22:$Q6484,'LISTA DE INVENTARIO'!$O$9)-SUMIFS($L$22:$L6756,$C$22:$C6756,C961),SUMIFS('LISTA DE INVENTARIO'!$K$22:$K6484,'LISTA DE INVENTARIO'!$C$22:$C6484,C961,'LISTA DE INVENTARIO'!$Q$22:$Q6484,'LISTA DE INVENTARIO'!$O$9)-SUMIFS($L$22:$L6756,$C$22:$C6756,C961)))</f>
        <v/>
      </c>
      <c r="N961" s="157" t="str">
        <f t="shared" si="31"/>
        <v/>
      </c>
      <c r="O961" s="163"/>
      <c r="P961" s="159" t="str">
        <f t="shared" si="32"/>
        <v/>
      </c>
      <c r="Q961" s="159" t="str">
        <f>IF(ISBLANK(C961),"",SUMIFS($P$22:$P6759,$C$22:$C6759,C961)-SUMIFS('LISTA DE INVENTARIO'!$N$22:$N6486,'LISTA DE INVENTARIO'!$C$22:$C6486,C961))</f>
        <v/>
      </c>
      <c r="R961" s="160"/>
      <c r="S961" s="162" t="str">
        <f ca="1"/>
        <v/>
      </c>
      <c r="T961" s="182"/>
      <c r="U961" s="180"/>
    </row>
    <row r="962" spans="2:21" ht="20.149999999999999" customHeight="1">
      <c r="B962" s="125">
        <v>941</v>
      </c>
      <c r="C962" s="253"/>
      <c r="D962" s="253"/>
      <c r="E962" s="253"/>
      <c r="F962" s="253"/>
      <c r="G962" s="253"/>
      <c r="H962" s="253"/>
      <c r="I962" s="253"/>
      <c r="J962" s="156"/>
      <c r="K962" s="126"/>
      <c r="L962" s="126"/>
      <c r="M962" s="157" t="str">
        <f>IF(ISBLANK(C962),"",IF('LISTA DE INVENTARIO'!$Q$22:$Q6485='LISTA DE INVENTARIO'!$O$9,SUMIFS('LISTA DE INVENTARIO'!$K$22:$K6485,'LISTA DE INVENTARIO'!$C$22:$C6485,C962,'LISTA DE INVENTARIO'!$Q$22:$Q6485,'LISTA DE INVENTARIO'!$O$9)-SUMIFS($L$22:$L6757,$C$22:$C6757,C962),SUMIFS('LISTA DE INVENTARIO'!$K$22:$K6485,'LISTA DE INVENTARIO'!$C$22:$C6485,C962,'LISTA DE INVENTARIO'!$Q$22:$Q6485,'LISTA DE INVENTARIO'!$O$9)-SUMIFS($L$22:$L6757,$C$22:$C6757,C962)))</f>
        <v/>
      </c>
      <c r="N962" s="157" t="str">
        <f t="shared" si="31"/>
        <v/>
      </c>
      <c r="O962" s="163"/>
      <c r="P962" s="159" t="str">
        <f t="shared" si="32"/>
        <v/>
      </c>
      <c r="Q962" s="159" t="str">
        <f>IF(ISBLANK(C962),"",SUMIFS($P$22:$P6760,$C$22:$C6760,C962)-SUMIFS('LISTA DE INVENTARIO'!$N$22:$N6487,'LISTA DE INVENTARIO'!$C$22:$C6487,C962))</f>
        <v/>
      </c>
      <c r="R962" s="160"/>
      <c r="S962" s="162" t="str">
        <f ca="1"/>
        <v/>
      </c>
      <c r="T962" s="182"/>
      <c r="U962" s="180"/>
    </row>
    <row r="963" spans="2:21" ht="20.149999999999999" customHeight="1">
      <c r="B963" s="125">
        <v>942</v>
      </c>
      <c r="C963" s="253"/>
      <c r="D963" s="253"/>
      <c r="E963" s="253"/>
      <c r="F963" s="253"/>
      <c r="G963" s="253"/>
      <c r="H963" s="253"/>
      <c r="I963" s="253"/>
      <c r="J963" s="156"/>
      <c r="K963" s="126"/>
      <c r="L963" s="126"/>
      <c r="M963" s="157" t="str">
        <f>IF(ISBLANK(C963),"",IF('LISTA DE INVENTARIO'!$Q$22:$Q6486='LISTA DE INVENTARIO'!$O$9,SUMIFS('LISTA DE INVENTARIO'!$K$22:$K6486,'LISTA DE INVENTARIO'!$C$22:$C6486,C963,'LISTA DE INVENTARIO'!$Q$22:$Q6486,'LISTA DE INVENTARIO'!$O$9)-SUMIFS($L$22:$L6758,$C$22:$C6758,C963),SUMIFS('LISTA DE INVENTARIO'!$K$22:$K6486,'LISTA DE INVENTARIO'!$C$22:$C6486,C963,'LISTA DE INVENTARIO'!$Q$22:$Q6486,'LISTA DE INVENTARIO'!$O$9)-SUMIFS($L$22:$L6758,$C$22:$C6758,C963)))</f>
        <v/>
      </c>
      <c r="N963" s="157" t="str">
        <f t="shared" si="31"/>
        <v/>
      </c>
      <c r="O963" s="163"/>
      <c r="P963" s="159" t="str">
        <f t="shared" si="32"/>
        <v/>
      </c>
      <c r="Q963" s="159" t="str">
        <f>IF(ISBLANK(C963),"",SUMIFS($P$22:$P6761,$C$22:$C6761,C963)-SUMIFS('LISTA DE INVENTARIO'!$N$22:$N6488,'LISTA DE INVENTARIO'!$C$22:$C6488,C963))</f>
        <v/>
      </c>
      <c r="R963" s="160"/>
      <c r="S963" s="162" t="str">
        <f ca="1"/>
        <v/>
      </c>
      <c r="T963" s="182"/>
      <c r="U963" s="180"/>
    </row>
    <row r="964" spans="2:21" ht="20.149999999999999" customHeight="1">
      <c r="B964" s="125">
        <v>943</v>
      </c>
      <c r="C964" s="253"/>
      <c r="D964" s="253"/>
      <c r="E964" s="253"/>
      <c r="F964" s="253"/>
      <c r="G964" s="253"/>
      <c r="H964" s="253"/>
      <c r="I964" s="253"/>
      <c r="J964" s="156"/>
      <c r="K964" s="126"/>
      <c r="L964" s="126"/>
      <c r="M964" s="157" t="str">
        <f>IF(ISBLANK(C964),"",IF('LISTA DE INVENTARIO'!$Q$22:$Q6487='LISTA DE INVENTARIO'!$O$9,SUMIFS('LISTA DE INVENTARIO'!$K$22:$K6487,'LISTA DE INVENTARIO'!$C$22:$C6487,C964,'LISTA DE INVENTARIO'!$Q$22:$Q6487,'LISTA DE INVENTARIO'!$O$9)-SUMIFS($L$22:$L6759,$C$22:$C6759,C964),SUMIFS('LISTA DE INVENTARIO'!$K$22:$K6487,'LISTA DE INVENTARIO'!$C$22:$C6487,C964,'LISTA DE INVENTARIO'!$Q$22:$Q6487,'LISTA DE INVENTARIO'!$O$9)-SUMIFS($L$22:$L6759,$C$22:$C6759,C964)))</f>
        <v/>
      </c>
      <c r="N964" s="157" t="str">
        <f t="shared" si="31"/>
        <v/>
      </c>
      <c r="O964" s="163"/>
      <c r="P964" s="159" t="str">
        <f t="shared" si="32"/>
        <v/>
      </c>
      <c r="Q964" s="159" t="str">
        <f>IF(ISBLANK(C964),"",SUMIFS($P$22:$P6762,$C$22:$C6762,C964)-SUMIFS('LISTA DE INVENTARIO'!$N$22:$N6489,'LISTA DE INVENTARIO'!$C$22:$C6489,C964))</f>
        <v/>
      </c>
      <c r="R964" s="160"/>
      <c r="S964" s="162" t="str">
        <f ca="1"/>
        <v/>
      </c>
      <c r="T964" s="182"/>
      <c r="U964" s="180"/>
    </row>
    <row r="965" spans="2:21" ht="20.149999999999999" customHeight="1">
      <c r="B965" s="125">
        <v>944</v>
      </c>
      <c r="C965" s="253"/>
      <c r="D965" s="253"/>
      <c r="E965" s="253"/>
      <c r="F965" s="253"/>
      <c r="G965" s="253"/>
      <c r="H965" s="253"/>
      <c r="I965" s="253"/>
      <c r="J965" s="156"/>
      <c r="K965" s="126"/>
      <c r="L965" s="126"/>
      <c r="M965" s="157" t="str">
        <f>IF(ISBLANK(C965),"",IF('LISTA DE INVENTARIO'!$Q$22:$Q6488='LISTA DE INVENTARIO'!$O$9,SUMIFS('LISTA DE INVENTARIO'!$K$22:$K6488,'LISTA DE INVENTARIO'!$C$22:$C6488,C965,'LISTA DE INVENTARIO'!$Q$22:$Q6488,'LISTA DE INVENTARIO'!$O$9)-SUMIFS($L$22:$L6760,$C$22:$C6760,C965),SUMIFS('LISTA DE INVENTARIO'!$K$22:$K6488,'LISTA DE INVENTARIO'!$C$22:$C6488,C965,'LISTA DE INVENTARIO'!$Q$22:$Q6488,'LISTA DE INVENTARIO'!$O$9)-SUMIFS($L$22:$L6760,$C$22:$C6760,C965)))</f>
        <v/>
      </c>
      <c r="N965" s="157" t="str">
        <f t="shared" si="31"/>
        <v/>
      </c>
      <c r="O965" s="163"/>
      <c r="P965" s="159" t="str">
        <f t="shared" si="32"/>
        <v/>
      </c>
      <c r="Q965" s="159" t="str">
        <f>IF(ISBLANK(C965),"",SUMIFS($P$22:$P6763,$C$22:$C6763,C965)-SUMIFS('LISTA DE INVENTARIO'!$N$22:$N6490,'LISTA DE INVENTARIO'!$C$22:$C6490,C965))</f>
        <v/>
      </c>
      <c r="R965" s="160"/>
      <c r="S965" s="162" t="str">
        <f ca="1"/>
        <v/>
      </c>
      <c r="T965" s="182"/>
      <c r="U965" s="180"/>
    </row>
    <row r="966" spans="2:21" ht="20.149999999999999" customHeight="1">
      <c r="B966" s="125">
        <v>945</v>
      </c>
      <c r="C966" s="253"/>
      <c r="D966" s="253"/>
      <c r="E966" s="253"/>
      <c r="F966" s="253"/>
      <c r="G966" s="253"/>
      <c r="H966" s="253"/>
      <c r="I966" s="253"/>
      <c r="J966" s="156"/>
      <c r="K966" s="126"/>
      <c r="L966" s="126"/>
      <c r="M966" s="157" t="str">
        <f>IF(ISBLANK(C966),"",IF('LISTA DE INVENTARIO'!$Q$22:$Q6489='LISTA DE INVENTARIO'!$O$9,SUMIFS('LISTA DE INVENTARIO'!$K$22:$K6489,'LISTA DE INVENTARIO'!$C$22:$C6489,C966,'LISTA DE INVENTARIO'!$Q$22:$Q6489,'LISTA DE INVENTARIO'!$O$9)-SUMIFS($L$22:$L6761,$C$22:$C6761,C966),SUMIFS('LISTA DE INVENTARIO'!$K$22:$K6489,'LISTA DE INVENTARIO'!$C$22:$C6489,C966,'LISTA DE INVENTARIO'!$Q$22:$Q6489,'LISTA DE INVENTARIO'!$O$9)-SUMIFS($L$22:$L6761,$C$22:$C6761,C966)))</f>
        <v/>
      </c>
      <c r="N966" s="157" t="str">
        <f t="shared" si="31"/>
        <v/>
      </c>
      <c r="O966" s="163"/>
      <c r="P966" s="159" t="str">
        <f t="shared" si="32"/>
        <v/>
      </c>
      <c r="Q966" s="159" t="str">
        <f>IF(ISBLANK(C966),"",SUMIFS($P$22:$P6764,$C$22:$C6764,C966)-SUMIFS('LISTA DE INVENTARIO'!$N$22:$N6491,'LISTA DE INVENTARIO'!$C$22:$C6491,C966))</f>
        <v/>
      </c>
      <c r="R966" s="160"/>
      <c r="S966" s="162" t="str">
        <f ca="1"/>
        <v/>
      </c>
      <c r="T966" s="182"/>
      <c r="U966" s="180"/>
    </row>
    <row r="967" spans="2:21" ht="20.149999999999999" customHeight="1">
      <c r="B967" s="125">
        <v>946</v>
      </c>
      <c r="C967" s="253"/>
      <c r="D967" s="253"/>
      <c r="E967" s="253"/>
      <c r="F967" s="253"/>
      <c r="G967" s="253"/>
      <c r="H967" s="253"/>
      <c r="I967" s="253"/>
      <c r="J967" s="156"/>
      <c r="K967" s="126"/>
      <c r="L967" s="126"/>
      <c r="M967" s="157" t="str">
        <f>IF(ISBLANK(C967),"",IF('LISTA DE INVENTARIO'!$Q$22:$Q6490='LISTA DE INVENTARIO'!$O$9,SUMIFS('LISTA DE INVENTARIO'!$K$22:$K6490,'LISTA DE INVENTARIO'!$C$22:$C6490,C967,'LISTA DE INVENTARIO'!$Q$22:$Q6490,'LISTA DE INVENTARIO'!$O$9)-SUMIFS($L$22:$L6762,$C$22:$C6762,C967),SUMIFS('LISTA DE INVENTARIO'!$K$22:$K6490,'LISTA DE INVENTARIO'!$C$22:$C6490,C967,'LISTA DE INVENTARIO'!$Q$22:$Q6490,'LISTA DE INVENTARIO'!$O$9)-SUMIFS($L$22:$L6762,$C$22:$C6762,C967)))</f>
        <v/>
      </c>
      <c r="N967" s="157" t="str">
        <f t="shared" si="31"/>
        <v/>
      </c>
      <c r="O967" s="163"/>
      <c r="P967" s="159" t="str">
        <f t="shared" si="32"/>
        <v/>
      </c>
      <c r="Q967" s="159" t="str">
        <f>IF(ISBLANK(C967),"",SUMIFS($P$22:$P6765,$C$22:$C6765,C967)-SUMIFS('LISTA DE INVENTARIO'!$N$22:$N6492,'LISTA DE INVENTARIO'!$C$22:$C6492,C967))</f>
        <v/>
      </c>
      <c r="R967" s="160"/>
      <c r="S967" s="162" t="str">
        <f ca="1"/>
        <v/>
      </c>
      <c r="T967" s="182"/>
      <c r="U967" s="180"/>
    </row>
    <row r="968" spans="2:21" ht="20.149999999999999" customHeight="1">
      <c r="B968" s="125">
        <v>947</v>
      </c>
      <c r="C968" s="253"/>
      <c r="D968" s="253"/>
      <c r="E968" s="253"/>
      <c r="F968" s="253"/>
      <c r="G968" s="253"/>
      <c r="H968" s="253"/>
      <c r="I968" s="253"/>
      <c r="J968" s="156"/>
      <c r="K968" s="126"/>
      <c r="L968" s="126"/>
      <c r="M968" s="157" t="str">
        <f>IF(ISBLANK(C968),"",IF('LISTA DE INVENTARIO'!$Q$22:$Q6491='LISTA DE INVENTARIO'!$O$9,SUMIFS('LISTA DE INVENTARIO'!$K$22:$K6491,'LISTA DE INVENTARIO'!$C$22:$C6491,C968,'LISTA DE INVENTARIO'!$Q$22:$Q6491,'LISTA DE INVENTARIO'!$O$9)-SUMIFS($L$22:$L6763,$C$22:$C6763,C968),SUMIFS('LISTA DE INVENTARIO'!$K$22:$K6491,'LISTA DE INVENTARIO'!$C$22:$C6491,C968,'LISTA DE INVENTARIO'!$Q$22:$Q6491,'LISTA DE INVENTARIO'!$O$9)-SUMIFS($L$22:$L6763,$C$22:$C6763,C968)))</f>
        <v/>
      </c>
      <c r="N968" s="157" t="str">
        <f t="shared" si="31"/>
        <v/>
      </c>
      <c r="O968" s="163"/>
      <c r="P968" s="159" t="str">
        <f t="shared" si="32"/>
        <v/>
      </c>
      <c r="Q968" s="159" t="str">
        <f>IF(ISBLANK(C968),"",SUMIFS($P$22:$P6766,$C$22:$C6766,C968)-SUMIFS('LISTA DE INVENTARIO'!$N$22:$N6493,'LISTA DE INVENTARIO'!$C$22:$C6493,C968))</f>
        <v/>
      </c>
      <c r="R968" s="160"/>
      <c r="S968" s="162" t="str">
        <f ca="1"/>
        <v/>
      </c>
      <c r="T968" s="182"/>
      <c r="U968" s="180"/>
    </row>
    <row r="969" spans="2:21" ht="20.149999999999999" customHeight="1">
      <c r="B969" s="125">
        <v>948</v>
      </c>
      <c r="C969" s="253"/>
      <c r="D969" s="253"/>
      <c r="E969" s="253"/>
      <c r="F969" s="253"/>
      <c r="G969" s="253"/>
      <c r="H969" s="253"/>
      <c r="I969" s="253"/>
      <c r="J969" s="156"/>
      <c r="K969" s="126"/>
      <c r="L969" s="126"/>
      <c r="M969" s="157" t="str">
        <f>IF(ISBLANK(C969),"",IF('LISTA DE INVENTARIO'!$Q$22:$Q6492='LISTA DE INVENTARIO'!$O$9,SUMIFS('LISTA DE INVENTARIO'!$K$22:$K6492,'LISTA DE INVENTARIO'!$C$22:$C6492,C969,'LISTA DE INVENTARIO'!$Q$22:$Q6492,'LISTA DE INVENTARIO'!$O$9)-SUMIFS($L$22:$L6764,$C$22:$C6764,C969),SUMIFS('LISTA DE INVENTARIO'!$K$22:$K6492,'LISTA DE INVENTARIO'!$C$22:$C6492,C969,'LISTA DE INVENTARIO'!$Q$22:$Q6492,'LISTA DE INVENTARIO'!$O$9)-SUMIFS($L$22:$L6764,$C$22:$C6764,C969)))</f>
        <v/>
      </c>
      <c r="N969" s="157" t="str">
        <f t="shared" si="31"/>
        <v/>
      </c>
      <c r="O969" s="163"/>
      <c r="P969" s="159" t="str">
        <f t="shared" si="32"/>
        <v/>
      </c>
      <c r="Q969" s="159" t="str">
        <f>IF(ISBLANK(C969),"",SUMIFS($P$22:$P6767,$C$22:$C6767,C969)-SUMIFS('LISTA DE INVENTARIO'!$N$22:$N6494,'LISTA DE INVENTARIO'!$C$22:$C6494,C969))</f>
        <v/>
      </c>
      <c r="R969" s="160"/>
      <c r="S969" s="162" t="str">
        <f ca="1"/>
        <v/>
      </c>
      <c r="T969" s="182"/>
      <c r="U969" s="180"/>
    </row>
    <row r="970" spans="2:21" ht="20.149999999999999" customHeight="1">
      <c r="B970" s="125">
        <v>949</v>
      </c>
      <c r="C970" s="253"/>
      <c r="D970" s="253"/>
      <c r="E970" s="253"/>
      <c r="F970" s="253"/>
      <c r="G970" s="253"/>
      <c r="H970" s="253"/>
      <c r="I970" s="253"/>
      <c r="J970" s="156"/>
      <c r="K970" s="126"/>
      <c r="L970" s="126"/>
      <c r="M970" s="157" t="str">
        <f>IF(ISBLANK(C970),"",IF('LISTA DE INVENTARIO'!$Q$22:$Q6493='LISTA DE INVENTARIO'!$O$9,SUMIFS('LISTA DE INVENTARIO'!$K$22:$K6493,'LISTA DE INVENTARIO'!$C$22:$C6493,C970,'LISTA DE INVENTARIO'!$Q$22:$Q6493,'LISTA DE INVENTARIO'!$O$9)-SUMIFS($L$22:$L6765,$C$22:$C6765,C970),SUMIFS('LISTA DE INVENTARIO'!$K$22:$K6493,'LISTA DE INVENTARIO'!$C$22:$C6493,C970,'LISTA DE INVENTARIO'!$Q$22:$Q6493,'LISTA DE INVENTARIO'!$O$9)-SUMIFS($L$22:$L6765,$C$22:$C6765,C970)))</f>
        <v/>
      </c>
      <c r="N970" s="157" t="str">
        <f t="shared" si="31"/>
        <v/>
      </c>
      <c r="O970" s="163"/>
      <c r="P970" s="159" t="str">
        <f t="shared" si="32"/>
        <v/>
      </c>
      <c r="Q970" s="159" t="str">
        <f>IF(ISBLANK(C970),"",SUMIFS($P$22:$P6768,$C$22:$C6768,C970)-SUMIFS('LISTA DE INVENTARIO'!$N$22:$N6495,'LISTA DE INVENTARIO'!$C$22:$C6495,C970))</f>
        <v/>
      </c>
      <c r="R970" s="160"/>
      <c r="S970" s="162" t="str">
        <f ca="1"/>
        <v/>
      </c>
      <c r="T970" s="182"/>
      <c r="U970" s="180"/>
    </row>
    <row r="971" spans="2:21" ht="20.149999999999999" customHeight="1">
      <c r="B971" s="125">
        <v>950</v>
      </c>
      <c r="C971" s="253"/>
      <c r="D971" s="253"/>
      <c r="E971" s="253"/>
      <c r="F971" s="253"/>
      <c r="G971" s="253"/>
      <c r="H971" s="253"/>
      <c r="I971" s="253"/>
      <c r="J971" s="156"/>
      <c r="K971" s="126"/>
      <c r="L971" s="126"/>
      <c r="M971" s="157" t="str">
        <f>IF(ISBLANK(C971),"",IF('LISTA DE INVENTARIO'!$Q$22:$Q6494='LISTA DE INVENTARIO'!$O$9,SUMIFS('LISTA DE INVENTARIO'!$K$22:$K6494,'LISTA DE INVENTARIO'!$C$22:$C6494,C971,'LISTA DE INVENTARIO'!$Q$22:$Q6494,'LISTA DE INVENTARIO'!$O$9)-SUMIFS($L$22:$L6766,$C$22:$C6766,C971),SUMIFS('LISTA DE INVENTARIO'!$K$22:$K6494,'LISTA DE INVENTARIO'!$C$22:$C6494,C971,'LISTA DE INVENTARIO'!$Q$22:$Q6494,'LISTA DE INVENTARIO'!$O$9)-SUMIFS($L$22:$L6766,$C$22:$C6766,C971)))</f>
        <v/>
      </c>
      <c r="N971" s="157" t="str">
        <f t="shared" si="31"/>
        <v/>
      </c>
      <c r="O971" s="163"/>
      <c r="P971" s="159" t="str">
        <f t="shared" si="32"/>
        <v/>
      </c>
      <c r="Q971" s="159" t="str">
        <f>IF(ISBLANK(C971),"",SUMIFS($P$22:$P6769,$C$22:$C6769,C971)-SUMIFS('LISTA DE INVENTARIO'!$N$22:$N6496,'LISTA DE INVENTARIO'!$C$22:$C6496,C971))</f>
        <v/>
      </c>
      <c r="R971" s="160"/>
      <c r="S971" s="162" t="str">
        <f ca="1"/>
        <v/>
      </c>
      <c r="T971" s="182"/>
      <c r="U971" s="180"/>
    </row>
    <row r="972" spans="2:21" ht="20.149999999999999" customHeight="1">
      <c r="B972" s="125">
        <v>951</v>
      </c>
      <c r="C972" s="253"/>
      <c r="D972" s="253"/>
      <c r="E972" s="253"/>
      <c r="F972" s="253"/>
      <c r="G972" s="253"/>
      <c r="H972" s="253"/>
      <c r="I972" s="253"/>
      <c r="J972" s="156"/>
      <c r="K972" s="126"/>
      <c r="L972" s="126"/>
      <c r="M972" s="157" t="str">
        <f>IF(ISBLANK(C972),"",IF('LISTA DE INVENTARIO'!$Q$22:$Q6495='LISTA DE INVENTARIO'!$O$9,SUMIFS('LISTA DE INVENTARIO'!$K$22:$K6495,'LISTA DE INVENTARIO'!$C$22:$C6495,C972,'LISTA DE INVENTARIO'!$Q$22:$Q6495,'LISTA DE INVENTARIO'!$O$9)-SUMIFS($L$22:$L6767,$C$22:$C6767,C972),SUMIFS('LISTA DE INVENTARIO'!$K$22:$K6495,'LISTA DE INVENTARIO'!$C$22:$C6495,C972,'LISTA DE INVENTARIO'!$Q$22:$Q6495,'LISTA DE INVENTARIO'!$O$9)-SUMIFS($L$22:$L6767,$C$22:$C6767,C972)))</f>
        <v/>
      </c>
      <c r="N972" s="157" t="str">
        <f t="shared" si="31"/>
        <v/>
      </c>
      <c r="O972" s="163"/>
      <c r="P972" s="159" t="str">
        <f t="shared" si="32"/>
        <v/>
      </c>
      <c r="Q972" s="159" t="str">
        <f>IF(ISBLANK(C972),"",SUMIFS($P$22:$P6770,$C$22:$C6770,C972)-SUMIFS('LISTA DE INVENTARIO'!$N$22:$N6497,'LISTA DE INVENTARIO'!$C$22:$C6497,C972))</f>
        <v/>
      </c>
      <c r="R972" s="160"/>
      <c r="S972" s="162" t="str">
        <f ca="1"/>
        <v/>
      </c>
      <c r="T972" s="182"/>
      <c r="U972" s="180"/>
    </row>
    <row r="973" spans="2:21" ht="20.149999999999999" customHeight="1">
      <c r="B973" s="125">
        <v>952</v>
      </c>
      <c r="C973" s="253"/>
      <c r="D973" s="253"/>
      <c r="E973" s="253"/>
      <c r="F973" s="253"/>
      <c r="G973" s="253"/>
      <c r="H973" s="253"/>
      <c r="I973" s="253"/>
      <c r="J973" s="156"/>
      <c r="K973" s="126"/>
      <c r="L973" s="126"/>
      <c r="M973" s="157" t="str">
        <f>IF(ISBLANK(C973),"",IF('LISTA DE INVENTARIO'!$Q$22:$Q6496='LISTA DE INVENTARIO'!$O$9,SUMIFS('LISTA DE INVENTARIO'!$K$22:$K6496,'LISTA DE INVENTARIO'!$C$22:$C6496,C973,'LISTA DE INVENTARIO'!$Q$22:$Q6496,'LISTA DE INVENTARIO'!$O$9)-SUMIFS($L$22:$L6768,$C$22:$C6768,C973),SUMIFS('LISTA DE INVENTARIO'!$K$22:$K6496,'LISTA DE INVENTARIO'!$C$22:$C6496,C973,'LISTA DE INVENTARIO'!$Q$22:$Q6496,'LISTA DE INVENTARIO'!$O$9)-SUMIFS($L$22:$L6768,$C$22:$C6768,C973)))</f>
        <v/>
      </c>
      <c r="N973" s="157" t="str">
        <f t="shared" si="31"/>
        <v/>
      </c>
      <c r="O973" s="163"/>
      <c r="P973" s="159" t="str">
        <f t="shared" si="32"/>
        <v/>
      </c>
      <c r="Q973" s="159" t="str">
        <f>IF(ISBLANK(C973),"",SUMIFS($P$22:$P6771,$C$22:$C6771,C973)-SUMIFS('LISTA DE INVENTARIO'!$N$22:$N6498,'LISTA DE INVENTARIO'!$C$22:$C6498,C973))</f>
        <v/>
      </c>
      <c r="R973" s="160"/>
      <c r="S973" s="162" t="str">
        <f ca="1"/>
        <v/>
      </c>
      <c r="T973" s="182"/>
      <c r="U973" s="180"/>
    </row>
    <row r="974" spans="2:21" ht="20.149999999999999" customHeight="1">
      <c r="B974" s="125">
        <v>953</v>
      </c>
      <c r="C974" s="253"/>
      <c r="D974" s="253"/>
      <c r="E974" s="253"/>
      <c r="F974" s="253"/>
      <c r="G974" s="253"/>
      <c r="H974" s="253"/>
      <c r="I974" s="253"/>
      <c r="J974" s="156"/>
      <c r="K974" s="126"/>
      <c r="L974" s="126"/>
      <c r="M974" s="157" t="str">
        <f>IF(ISBLANK(C974),"",IF('LISTA DE INVENTARIO'!$Q$22:$Q6497='LISTA DE INVENTARIO'!$O$9,SUMIFS('LISTA DE INVENTARIO'!$K$22:$K6497,'LISTA DE INVENTARIO'!$C$22:$C6497,C974,'LISTA DE INVENTARIO'!$Q$22:$Q6497,'LISTA DE INVENTARIO'!$O$9)-SUMIFS($L$22:$L6769,$C$22:$C6769,C974),SUMIFS('LISTA DE INVENTARIO'!$K$22:$K6497,'LISTA DE INVENTARIO'!$C$22:$C6497,C974,'LISTA DE INVENTARIO'!$Q$22:$Q6497,'LISTA DE INVENTARIO'!$O$9)-SUMIFS($L$22:$L6769,$C$22:$C6769,C974)))</f>
        <v/>
      </c>
      <c r="N974" s="157" t="str">
        <f t="shared" si="31"/>
        <v/>
      </c>
      <c r="O974" s="163"/>
      <c r="P974" s="159" t="str">
        <f t="shared" si="32"/>
        <v/>
      </c>
      <c r="Q974" s="159" t="str">
        <f>IF(ISBLANK(C974),"",SUMIFS($P$22:$P6772,$C$22:$C6772,C974)-SUMIFS('LISTA DE INVENTARIO'!$N$22:$N6499,'LISTA DE INVENTARIO'!$C$22:$C6499,C974))</f>
        <v/>
      </c>
      <c r="R974" s="160"/>
      <c r="S974" s="162" t="str">
        <f ca="1"/>
        <v/>
      </c>
      <c r="T974" s="182"/>
      <c r="U974" s="180"/>
    </row>
    <row r="975" spans="2:21" ht="20.149999999999999" customHeight="1">
      <c r="B975" s="125">
        <v>954</v>
      </c>
      <c r="C975" s="253"/>
      <c r="D975" s="253"/>
      <c r="E975" s="253"/>
      <c r="F975" s="253"/>
      <c r="G975" s="253"/>
      <c r="H975" s="253"/>
      <c r="I975" s="253"/>
      <c r="J975" s="156"/>
      <c r="K975" s="126"/>
      <c r="L975" s="126"/>
      <c r="M975" s="157" t="str">
        <f>IF(ISBLANK(C975),"",IF('LISTA DE INVENTARIO'!$Q$22:$Q6498='LISTA DE INVENTARIO'!$O$9,SUMIFS('LISTA DE INVENTARIO'!$K$22:$K6498,'LISTA DE INVENTARIO'!$C$22:$C6498,C975,'LISTA DE INVENTARIO'!$Q$22:$Q6498,'LISTA DE INVENTARIO'!$O$9)-SUMIFS($L$22:$L6770,$C$22:$C6770,C975),SUMIFS('LISTA DE INVENTARIO'!$K$22:$K6498,'LISTA DE INVENTARIO'!$C$22:$C6498,C975,'LISTA DE INVENTARIO'!$Q$22:$Q6498,'LISTA DE INVENTARIO'!$O$9)-SUMIFS($L$22:$L6770,$C$22:$C6770,C975)))</f>
        <v/>
      </c>
      <c r="N975" s="157" t="str">
        <f t="shared" si="31"/>
        <v/>
      </c>
      <c r="O975" s="163"/>
      <c r="P975" s="159" t="str">
        <f t="shared" si="32"/>
        <v/>
      </c>
      <c r="Q975" s="159" t="str">
        <f>IF(ISBLANK(C975),"",SUMIFS($P$22:$P6773,$C$22:$C6773,C975)-SUMIFS('LISTA DE INVENTARIO'!$N$22:$N6500,'LISTA DE INVENTARIO'!$C$22:$C6500,C975))</f>
        <v/>
      </c>
      <c r="R975" s="160"/>
      <c r="S975" s="162" t="str">
        <f ca="1"/>
        <v/>
      </c>
      <c r="T975" s="182"/>
      <c r="U975" s="180"/>
    </row>
    <row r="976" spans="2:21" ht="20.149999999999999" customHeight="1">
      <c r="B976" s="125">
        <v>955</v>
      </c>
      <c r="C976" s="253"/>
      <c r="D976" s="253"/>
      <c r="E976" s="253"/>
      <c r="F976" s="253"/>
      <c r="G976" s="253"/>
      <c r="H976" s="253"/>
      <c r="I976" s="253"/>
      <c r="J976" s="156"/>
      <c r="K976" s="126"/>
      <c r="L976" s="126"/>
      <c r="M976" s="157" t="str">
        <f>IF(ISBLANK(C976),"",IF('LISTA DE INVENTARIO'!$Q$22:$Q6499='LISTA DE INVENTARIO'!$O$9,SUMIFS('LISTA DE INVENTARIO'!$K$22:$K6499,'LISTA DE INVENTARIO'!$C$22:$C6499,C976,'LISTA DE INVENTARIO'!$Q$22:$Q6499,'LISTA DE INVENTARIO'!$O$9)-SUMIFS($L$22:$L6771,$C$22:$C6771,C976),SUMIFS('LISTA DE INVENTARIO'!$K$22:$K6499,'LISTA DE INVENTARIO'!$C$22:$C6499,C976,'LISTA DE INVENTARIO'!$Q$22:$Q6499,'LISTA DE INVENTARIO'!$O$9)-SUMIFS($L$22:$L6771,$C$22:$C6771,C976)))</f>
        <v/>
      </c>
      <c r="N976" s="157" t="str">
        <f t="shared" si="31"/>
        <v/>
      </c>
      <c r="O976" s="163"/>
      <c r="P976" s="159" t="str">
        <f t="shared" si="32"/>
        <v/>
      </c>
      <c r="Q976" s="159" t="str">
        <f>IF(ISBLANK(C976),"",SUMIFS($P$22:$P6774,$C$22:$C6774,C976)-SUMIFS('LISTA DE INVENTARIO'!$N$22:$N6501,'LISTA DE INVENTARIO'!$C$22:$C6501,C976))</f>
        <v/>
      </c>
      <c r="R976" s="160"/>
      <c r="S976" s="162" t="str">
        <f ca="1"/>
        <v/>
      </c>
      <c r="T976" s="182"/>
      <c r="U976" s="180"/>
    </row>
    <row r="977" spans="2:21" ht="20.149999999999999" customHeight="1">
      <c r="B977" s="125">
        <v>956</v>
      </c>
      <c r="C977" s="253"/>
      <c r="D977" s="253"/>
      <c r="E977" s="253"/>
      <c r="F977" s="253"/>
      <c r="G977" s="253"/>
      <c r="H977" s="253"/>
      <c r="I977" s="253"/>
      <c r="J977" s="156"/>
      <c r="K977" s="126"/>
      <c r="L977" s="126"/>
      <c r="M977" s="157" t="str">
        <f>IF(ISBLANK(C977),"",IF('LISTA DE INVENTARIO'!$Q$22:$Q6500='LISTA DE INVENTARIO'!$O$9,SUMIFS('LISTA DE INVENTARIO'!$K$22:$K6500,'LISTA DE INVENTARIO'!$C$22:$C6500,C977,'LISTA DE INVENTARIO'!$Q$22:$Q6500,'LISTA DE INVENTARIO'!$O$9)-SUMIFS($L$22:$L6772,$C$22:$C6772,C977),SUMIFS('LISTA DE INVENTARIO'!$K$22:$K6500,'LISTA DE INVENTARIO'!$C$22:$C6500,C977,'LISTA DE INVENTARIO'!$Q$22:$Q6500,'LISTA DE INVENTARIO'!$O$9)-SUMIFS($L$22:$L6772,$C$22:$C6772,C977)))</f>
        <v/>
      </c>
      <c r="N977" s="157" t="str">
        <f t="shared" si="31"/>
        <v/>
      </c>
      <c r="O977" s="163"/>
      <c r="P977" s="159" t="str">
        <f t="shared" si="32"/>
        <v/>
      </c>
      <c r="Q977" s="159" t="str">
        <f>IF(ISBLANK(C977),"",SUMIFS($P$22:$P6775,$C$22:$C6775,C977)-SUMIFS('LISTA DE INVENTARIO'!$N$22:$N6502,'LISTA DE INVENTARIO'!$C$22:$C6502,C977))</f>
        <v/>
      </c>
      <c r="R977" s="160"/>
      <c r="S977" s="162" t="str">
        <f ca="1"/>
        <v/>
      </c>
      <c r="T977" s="182"/>
      <c r="U977" s="180"/>
    </row>
    <row r="978" spans="2:21" ht="20.149999999999999" customHeight="1">
      <c r="B978" s="125">
        <v>957</v>
      </c>
      <c r="C978" s="253"/>
      <c r="D978" s="253"/>
      <c r="E978" s="253"/>
      <c r="F978" s="253"/>
      <c r="G978" s="253"/>
      <c r="H978" s="253"/>
      <c r="I978" s="253"/>
      <c r="J978" s="156"/>
      <c r="K978" s="126"/>
      <c r="L978" s="126"/>
      <c r="M978" s="157" t="str">
        <f>IF(ISBLANK(C978),"",IF('LISTA DE INVENTARIO'!$Q$22:$Q6501='LISTA DE INVENTARIO'!$O$9,SUMIFS('LISTA DE INVENTARIO'!$K$22:$K6501,'LISTA DE INVENTARIO'!$C$22:$C6501,C978,'LISTA DE INVENTARIO'!$Q$22:$Q6501,'LISTA DE INVENTARIO'!$O$9)-SUMIFS($L$22:$L6773,$C$22:$C6773,C978),SUMIFS('LISTA DE INVENTARIO'!$K$22:$K6501,'LISTA DE INVENTARIO'!$C$22:$C6501,C978,'LISTA DE INVENTARIO'!$Q$22:$Q6501,'LISTA DE INVENTARIO'!$O$9)-SUMIFS($L$22:$L6773,$C$22:$C6773,C978)))</f>
        <v/>
      </c>
      <c r="N978" s="157" t="str">
        <f t="shared" si="31"/>
        <v/>
      </c>
      <c r="O978" s="163"/>
      <c r="P978" s="159" t="str">
        <f t="shared" si="32"/>
        <v/>
      </c>
      <c r="Q978" s="159" t="str">
        <f>IF(ISBLANK(C978),"",SUMIFS($P$22:$P6776,$C$22:$C6776,C978)-SUMIFS('LISTA DE INVENTARIO'!$N$22:$N6503,'LISTA DE INVENTARIO'!$C$22:$C6503,C978))</f>
        <v/>
      </c>
      <c r="R978" s="160"/>
      <c r="S978" s="162" t="str">
        <f ca="1"/>
        <v/>
      </c>
      <c r="T978" s="182"/>
      <c r="U978" s="180"/>
    </row>
    <row r="979" spans="2:21" ht="20.149999999999999" customHeight="1">
      <c r="B979" s="125">
        <v>958</v>
      </c>
      <c r="C979" s="253"/>
      <c r="D979" s="253"/>
      <c r="E979" s="253"/>
      <c r="F979" s="253"/>
      <c r="G979" s="253"/>
      <c r="H979" s="253"/>
      <c r="I979" s="253"/>
      <c r="J979" s="156"/>
      <c r="K979" s="126"/>
      <c r="L979" s="126"/>
      <c r="M979" s="157" t="str">
        <f>IF(ISBLANK(C979),"",IF('LISTA DE INVENTARIO'!$Q$22:$Q6502='LISTA DE INVENTARIO'!$O$9,SUMIFS('LISTA DE INVENTARIO'!$K$22:$K6502,'LISTA DE INVENTARIO'!$C$22:$C6502,C979,'LISTA DE INVENTARIO'!$Q$22:$Q6502,'LISTA DE INVENTARIO'!$O$9)-SUMIFS($L$22:$L6774,$C$22:$C6774,C979),SUMIFS('LISTA DE INVENTARIO'!$K$22:$K6502,'LISTA DE INVENTARIO'!$C$22:$C6502,C979,'LISTA DE INVENTARIO'!$Q$22:$Q6502,'LISTA DE INVENTARIO'!$O$9)-SUMIFS($L$22:$L6774,$C$22:$C6774,C979)))</f>
        <v/>
      </c>
      <c r="N979" s="157" t="str">
        <f t="shared" si="31"/>
        <v/>
      </c>
      <c r="O979" s="163"/>
      <c r="P979" s="159" t="str">
        <f t="shared" si="32"/>
        <v/>
      </c>
      <c r="Q979" s="159" t="str">
        <f>IF(ISBLANK(C979),"",SUMIFS($P$22:$P6777,$C$22:$C6777,C979)-SUMIFS('LISTA DE INVENTARIO'!$N$22:$N6504,'LISTA DE INVENTARIO'!$C$22:$C6504,C979))</f>
        <v/>
      </c>
      <c r="R979" s="160"/>
      <c r="S979" s="162" t="str">
        <f ca="1"/>
        <v/>
      </c>
      <c r="T979" s="182"/>
      <c r="U979" s="180"/>
    </row>
    <row r="980" spans="2:21" ht="20.149999999999999" customHeight="1">
      <c r="B980" s="125">
        <v>959</v>
      </c>
      <c r="C980" s="253"/>
      <c r="D980" s="253"/>
      <c r="E980" s="253"/>
      <c r="F980" s="253"/>
      <c r="G980" s="253"/>
      <c r="H980" s="253"/>
      <c r="I980" s="253"/>
      <c r="J980" s="156"/>
      <c r="K980" s="126"/>
      <c r="L980" s="126"/>
      <c r="M980" s="157" t="str">
        <f>IF(ISBLANK(C980),"",IF('LISTA DE INVENTARIO'!$Q$22:$Q6503='LISTA DE INVENTARIO'!$O$9,SUMIFS('LISTA DE INVENTARIO'!$K$22:$K6503,'LISTA DE INVENTARIO'!$C$22:$C6503,C980,'LISTA DE INVENTARIO'!$Q$22:$Q6503,'LISTA DE INVENTARIO'!$O$9)-SUMIFS($L$22:$L6775,$C$22:$C6775,C980),SUMIFS('LISTA DE INVENTARIO'!$K$22:$K6503,'LISTA DE INVENTARIO'!$C$22:$C6503,C980,'LISTA DE INVENTARIO'!$Q$22:$Q6503,'LISTA DE INVENTARIO'!$O$9)-SUMIFS($L$22:$L6775,$C$22:$C6775,C980)))</f>
        <v/>
      </c>
      <c r="N980" s="157" t="str">
        <f t="shared" si="31"/>
        <v/>
      </c>
      <c r="O980" s="163"/>
      <c r="P980" s="159" t="str">
        <f t="shared" si="32"/>
        <v/>
      </c>
      <c r="Q980" s="159" t="str">
        <f>IF(ISBLANK(C980),"",SUMIFS($P$22:$P6778,$C$22:$C6778,C980)-SUMIFS('LISTA DE INVENTARIO'!$N$22:$N6505,'LISTA DE INVENTARIO'!$C$22:$C6505,C980))</f>
        <v/>
      </c>
      <c r="R980" s="160"/>
      <c r="S980" s="162" t="str">
        <f ca="1"/>
        <v/>
      </c>
      <c r="T980" s="182"/>
      <c r="U980" s="180"/>
    </row>
    <row r="981" spans="2:21" ht="20.149999999999999" customHeight="1">
      <c r="B981" s="125">
        <v>960</v>
      </c>
      <c r="C981" s="253"/>
      <c r="D981" s="253"/>
      <c r="E981" s="253"/>
      <c r="F981" s="253"/>
      <c r="G981" s="253"/>
      <c r="H981" s="253"/>
      <c r="I981" s="253"/>
      <c r="J981" s="156"/>
      <c r="K981" s="126"/>
      <c r="L981" s="126"/>
      <c r="M981" s="157" t="str">
        <f>IF(ISBLANK(C981),"",IF('LISTA DE INVENTARIO'!$Q$22:$Q6504='LISTA DE INVENTARIO'!$O$9,SUMIFS('LISTA DE INVENTARIO'!$K$22:$K6504,'LISTA DE INVENTARIO'!$C$22:$C6504,C981,'LISTA DE INVENTARIO'!$Q$22:$Q6504,'LISTA DE INVENTARIO'!$O$9)-SUMIFS($L$22:$L6776,$C$22:$C6776,C981),SUMIFS('LISTA DE INVENTARIO'!$K$22:$K6504,'LISTA DE INVENTARIO'!$C$22:$C6504,C981,'LISTA DE INVENTARIO'!$Q$22:$Q6504,'LISTA DE INVENTARIO'!$O$9)-SUMIFS($L$22:$L6776,$C$22:$C6776,C981)))</f>
        <v/>
      </c>
      <c r="N981" s="157" t="str">
        <f t="shared" si="31"/>
        <v/>
      </c>
      <c r="O981" s="163"/>
      <c r="P981" s="159" t="str">
        <f t="shared" si="32"/>
        <v/>
      </c>
      <c r="Q981" s="159" t="str">
        <f>IF(ISBLANK(C981),"",SUMIFS($P$22:$P6779,$C$22:$C6779,C981)-SUMIFS('LISTA DE INVENTARIO'!$N$22:$N6506,'LISTA DE INVENTARIO'!$C$22:$C6506,C981))</f>
        <v/>
      </c>
      <c r="R981" s="160"/>
      <c r="S981" s="162" t="str">
        <f ca="1"/>
        <v/>
      </c>
      <c r="T981" s="182"/>
      <c r="U981" s="180"/>
    </row>
    <row r="982" spans="2:21" ht="20.149999999999999" customHeight="1">
      <c r="B982" s="125">
        <v>961</v>
      </c>
      <c r="C982" s="253"/>
      <c r="D982" s="253"/>
      <c r="E982" s="253"/>
      <c r="F982" s="253"/>
      <c r="G982" s="253"/>
      <c r="H982" s="253"/>
      <c r="I982" s="253"/>
      <c r="J982" s="156"/>
      <c r="K982" s="126"/>
      <c r="L982" s="126"/>
      <c r="M982" s="157" t="str">
        <f>IF(ISBLANK(C982),"",IF('LISTA DE INVENTARIO'!$Q$22:$Q6505='LISTA DE INVENTARIO'!$O$9,SUMIFS('LISTA DE INVENTARIO'!$K$22:$K6505,'LISTA DE INVENTARIO'!$C$22:$C6505,C982,'LISTA DE INVENTARIO'!$Q$22:$Q6505,'LISTA DE INVENTARIO'!$O$9)-SUMIFS($L$22:$L6777,$C$22:$C6777,C982),SUMIFS('LISTA DE INVENTARIO'!$K$22:$K6505,'LISTA DE INVENTARIO'!$C$22:$C6505,C982,'LISTA DE INVENTARIO'!$Q$22:$Q6505,'LISTA DE INVENTARIO'!$O$9)-SUMIFS($L$22:$L6777,$C$22:$C6777,C982)))</f>
        <v/>
      </c>
      <c r="N982" s="157" t="str">
        <f t="shared" si="31"/>
        <v/>
      </c>
      <c r="O982" s="163"/>
      <c r="P982" s="159" t="str">
        <f t="shared" si="32"/>
        <v/>
      </c>
      <c r="Q982" s="159" t="str">
        <f>IF(ISBLANK(C982),"",SUMIFS($P$22:$P6780,$C$22:$C6780,C982)-SUMIFS('LISTA DE INVENTARIO'!$N$22:$N6507,'LISTA DE INVENTARIO'!$C$22:$C6507,C982))</f>
        <v/>
      </c>
      <c r="R982" s="160"/>
      <c r="S982" s="162" t="str">
        <f ca="1"/>
        <v/>
      </c>
      <c r="T982" s="182"/>
      <c r="U982" s="180"/>
    </row>
    <row r="983" spans="2:21" ht="20.149999999999999" customHeight="1">
      <c r="B983" s="125">
        <v>962</v>
      </c>
      <c r="C983" s="253"/>
      <c r="D983" s="253"/>
      <c r="E983" s="253"/>
      <c r="F983" s="253"/>
      <c r="G983" s="253"/>
      <c r="H983" s="253"/>
      <c r="I983" s="253"/>
      <c r="J983" s="156"/>
      <c r="K983" s="126"/>
      <c r="L983" s="126"/>
      <c r="M983" s="157" t="str">
        <f>IF(ISBLANK(C983),"",IF('LISTA DE INVENTARIO'!$Q$22:$Q6506='LISTA DE INVENTARIO'!$O$9,SUMIFS('LISTA DE INVENTARIO'!$K$22:$K6506,'LISTA DE INVENTARIO'!$C$22:$C6506,C983,'LISTA DE INVENTARIO'!$Q$22:$Q6506,'LISTA DE INVENTARIO'!$O$9)-SUMIFS($L$22:$L6778,$C$22:$C6778,C983),SUMIFS('LISTA DE INVENTARIO'!$K$22:$K6506,'LISTA DE INVENTARIO'!$C$22:$C6506,C983,'LISTA DE INVENTARIO'!$Q$22:$Q6506,'LISTA DE INVENTARIO'!$O$9)-SUMIFS($L$22:$L6778,$C$22:$C6778,C983)))</f>
        <v/>
      </c>
      <c r="N983" s="157" t="str">
        <f t="shared" si="31"/>
        <v/>
      </c>
      <c r="O983" s="163"/>
      <c r="P983" s="159" t="str">
        <f t="shared" si="32"/>
        <v/>
      </c>
      <c r="Q983" s="159" t="str">
        <f>IF(ISBLANK(C983),"",SUMIFS($P$22:$P6781,$C$22:$C6781,C983)-SUMIFS('LISTA DE INVENTARIO'!$N$22:$N6508,'LISTA DE INVENTARIO'!$C$22:$C6508,C983))</f>
        <v/>
      </c>
      <c r="R983" s="160"/>
      <c r="S983" s="162" t="str">
        <f ca="1"/>
        <v/>
      </c>
      <c r="T983" s="182"/>
      <c r="U983" s="180"/>
    </row>
    <row r="984" spans="2:21" ht="20.149999999999999" customHeight="1">
      <c r="B984" s="125">
        <v>963</v>
      </c>
      <c r="C984" s="253"/>
      <c r="D984" s="253"/>
      <c r="E984" s="253"/>
      <c r="F984" s="253"/>
      <c r="G984" s="253"/>
      <c r="H984" s="253"/>
      <c r="I984" s="253"/>
      <c r="J984" s="156"/>
      <c r="K984" s="126"/>
      <c r="L984" s="126"/>
      <c r="M984" s="157" t="str">
        <f>IF(ISBLANK(C984),"",IF('LISTA DE INVENTARIO'!$Q$22:$Q6507='LISTA DE INVENTARIO'!$O$9,SUMIFS('LISTA DE INVENTARIO'!$K$22:$K6507,'LISTA DE INVENTARIO'!$C$22:$C6507,C984,'LISTA DE INVENTARIO'!$Q$22:$Q6507,'LISTA DE INVENTARIO'!$O$9)-SUMIFS($L$22:$L6779,$C$22:$C6779,C984),SUMIFS('LISTA DE INVENTARIO'!$K$22:$K6507,'LISTA DE INVENTARIO'!$C$22:$C6507,C984,'LISTA DE INVENTARIO'!$Q$22:$Q6507,'LISTA DE INVENTARIO'!$O$9)-SUMIFS($L$22:$L6779,$C$22:$C6779,C984)))</f>
        <v/>
      </c>
      <c r="N984" s="157" t="str">
        <f t="shared" si="31"/>
        <v/>
      </c>
      <c r="O984" s="163"/>
      <c r="P984" s="159" t="str">
        <f t="shared" si="32"/>
        <v/>
      </c>
      <c r="Q984" s="159" t="str">
        <f>IF(ISBLANK(C984),"",SUMIFS($P$22:$P6782,$C$22:$C6782,C984)-SUMIFS('LISTA DE INVENTARIO'!$N$22:$N6509,'LISTA DE INVENTARIO'!$C$22:$C6509,C984))</f>
        <v/>
      </c>
      <c r="R984" s="160"/>
      <c r="S984" s="162" t="str">
        <f ca="1"/>
        <v/>
      </c>
      <c r="T984" s="182"/>
      <c r="U984" s="180"/>
    </row>
    <row r="985" spans="2:21" ht="20.149999999999999" customHeight="1">
      <c r="B985" s="125">
        <v>964</v>
      </c>
      <c r="C985" s="253"/>
      <c r="D985" s="253"/>
      <c r="E985" s="253"/>
      <c r="F985" s="253"/>
      <c r="G985" s="253"/>
      <c r="H985" s="253"/>
      <c r="I985" s="253"/>
      <c r="J985" s="156"/>
      <c r="K985" s="126"/>
      <c r="L985" s="126"/>
      <c r="M985" s="157" t="str">
        <f>IF(ISBLANK(C985),"",IF('LISTA DE INVENTARIO'!$Q$22:$Q6508='LISTA DE INVENTARIO'!$O$9,SUMIFS('LISTA DE INVENTARIO'!$K$22:$K6508,'LISTA DE INVENTARIO'!$C$22:$C6508,C985,'LISTA DE INVENTARIO'!$Q$22:$Q6508,'LISTA DE INVENTARIO'!$O$9)-SUMIFS($L$22:$L6780,$C$22:$C6780,C985),SUMIFS('LISTA DE INVENTARIO'!$K$22:$K6508,'LISTA DE INVENTARIO'!$C$22:$C6508,C985,'LISTA DE INVENTARIO'!$Q$22:$Q6508,'LISTA DE INVENTARIO'!$O$9)-SUMIFS($L$22:$L6780,$C$22:$C6780,C985)))</f>
        <v/>
      </c>
      <c r="N985" s="157" t="str">
        <f t="shared" si="31"/>
        <v/>
      </c>
      <c r="O985" s="163"/>
      <c r="P985" s="159" t="str">
        <f t="shared" si="32"/>
        <v/>
      </c>
      <c r="Q985" s="159" t="str">
        <f>IF(ISBLANK(C985),"",SUMIFS($P$22:$P6783,$C$22:$C6783,C985)-SUMIFS('LISTA DE INVENTARIO'!$N$22:$N6510,'LISTA DE INVENTARIO'!$C$22:$C6510,C985))</f>
        <v/>
      </c>
      <c r="R985" s="160"/>
      <c r="S985" s="162" t="str">
        <f ca="1"/>
        <v/>
      </c>
      <c r="T985" s="182"/>
      <c r="U985" s="180"/>
    </row>
    <row r="986" spans="2:21" ht="20.149999999999999" customHeight="1">
      <c r="B986" s="125">
        <v>965</v>
      </c>
      <c r="C986" s="253"/>
      <c r="D986" s="253"/>
      <c r="E986" s="253"/>
      <c r="F986" s="253"/>
      <c r="G986" s="253"/>
      <c r="H986" s="253"/>
      <c r="I986" s="253"/>
      <c r="J986" s="156"/>
      <c r="K986" s="126"/>
      <c r="L986" s="126"/>
      <c r="M986" s="157" t="str">
        <f>IF(ISBLANK(C986),"",IF('LISTA DE INVENTARIO'!$Q$22:$Q6509='LISTA DE INVENTARIO'!$O$9,SUMIFS('LISTA DE INVENTARIO'!$K$22:$K6509,'LISTA DE INVENTARIO'!$C$22:$C6509,C986,'LISTA DE INVENTARIO'!$Q$22:$Q6509,'LISTA DE INVENTARIO'!$O$9)-SUMIFS($L$22:$L6781,$C$22:$C6781,C986),SUMIFS('LISTA DE INVENTARIO'!$K$22:$K6509,'LISTA DE INVENTARIO'!$C$22:$C6509,C986,'LISTA DE INVENTARIO'!$Q$22:$Q6509,'LISTA DE INVENTARIO'!$O$9)-SUMIFS($L$22:$L6781,$C$22:$C6781,C986)))</f>
        <v/>
      </c>
      <c r="N986" s="157" t="str">
        <f t="shared" si="31"/>
        <v/>
      </c>
      <c r="O986" s="163"/>
      <c r="P986" s="159" t="str">
        <f t="shared" si="32"/>
        <v/>
      </c>
      <c r="Q986" s="159" t="str">
        <f>IF(ISBLANK(C986),"",SUMIFS($P$22:$P6784,$C$22:$C6784,C986)-SUMIFS('LISTA DE INVENTARIO'!$N$22:$N6511,'LISTA DE INVENTARIO'!$C$22:$C6511,C986))</f>
        <v/>
      </c>
      <c r="R986" s="160"/>
      <c r="S986" s="162" t="str">
        <f ca="1"/>
        <v/>
      </c>
      <c r="T986" s="182"/>
      <c r="U986" s="180"/>
    </row>
    <row r="987" spans="2:21" ht="20.149999999999999" customHeight="1">
      <c r="B987" s="125">
        <v>966</v>
      </c>
      <c r="C987" s="253"/>
      <c r="D987" s="253"/>
      <c r="E987" s="253"/>
      <c r="F987" s="253"/>
      <c r="G987" s="253"/>
      <c r="H987" s="253"/>
      <c r="I987" s="253"/>
      <c r="J987" s="156"/>
      <c r="K987" s="126"/>
      <c r="L987" s="126"/>
      <c r="M987" s="157" t="str">
        <f>IF(ISBLANK(C987),"",IF('LISTA DE INVENTARIO'!$Q$22:$Q6510='LISTA DE INVENTARIO'!$O$9,SUMIFS('LISTA DE INVENTARIO'!$K$22:$K6510,'LISTA DE INVENTARIO'!$C$22:$C6510,C987,'LISTA DE INVENTARIO'!$Q$22:$Q6510,'LISTA DE INVENTARIO'!$O$9)-SUMIFS($L$22:$L6782,$C$22:$C6782,C987),SUMIFS('LISTA DE INVENTARIO'!$K$22:$K6510,'LISTA DE INVENTARIO'!$C$22:$C6510,C987,'LISTA DE INVENTARIO'!$Q$22:$Q6510,'LISTA DE INVENTARIO'!$O$9)-SUMIFS($L$22:$L6782,$C$22:$C6782,C987)))</f>
        <v/>
      </c>
      <c r="N987" s="157" t="str">
        <f t="shared" si="31"/>
        <v/>
      </c>
      <c r="O987" s="163"/>
      <c r="P987" s="159" t="str">
        <f t="shared" si="32"/>
        <v/>
      </c>
      <c r="Q987" s="159" t="str">
        <f>IF(ISBLANK(C987),"",SUMIFS($P$22:$P6785,$C$22:$C6785,C987)-SUMIFS('LISTA DE INVENTARIO'!$N$22:$N6512,'LISTA DE INVENTARIO'!$C$22:$C6512,C987))</f>
        <v/>
      </c>
      <c r="R987" s="160"/>
      <c r="S987" s="162" t="str">
        <f ca="1"/>
        <v/>
      </c>
      <c r="T987" s="182"/>
      <c r="U987" s="180"/>
    </row>
    <row r="988" spans="2:21" ht="20.149999999999999" customHeight="1">
      <c r="B988" s="125">
        <v>967</v>
      </c>
      <c r="C988" s="253"/>
      <c r="D988" s="253"/>
      <c r="E988" s="253"/>
      <c r="F988" s="253"/>
      <c r="G988" s="253"/>
      <c r="H988" s="253"/>
      <c r="I988" s="253"/>
      <c r="J988" s="156"/>
      <c r="K988" s="126"/>
      <c r="L988" s="126"/>
      <c r="M988" s="157" t="str">
        <f>IF(ISBLANK(C988),"",IF('LISTA DE INVENTARIO'!$Q$22:$Q6511='LISTA DE INVENTARIO'!$O$9,SUMIFS('LISTA DE INVENTARIO'!$K$22:$K6511,'LISTA DE INVENTARIO'!$C$22:$C6511,C988,'LISTA DE INVENTARIO'!$Q$22:$Q6511,'LISTA DE INVENTARIO'!$O$9)-SUMIFS($L$22:$L6783,$C$22:$C6783,C988),SUMIFS('LISTA DE INVENTARIO'!$K$22:$K6511,'LISTA DE INVENTARIO'!$C$22:$C6511,C988,'LISTA DE INVENTARIO'!$Q$22:$Q6511,'LISTA DE INVENTARIO'!$O$9)-SUMIFS($L$22:$L6783,$C$22:$C6783,C988)))</f>
        <v/>
      </c>
      <c r="N988" s="157" t="str">
        <f t="shared" si="31"/>
        <v/>
      </c>
      <c r="O988" s="163"/>
      <c r="P988" s="159" t="str">
        <f t="shared" si="32"/>
        <v/>
      </c>
      <c r="Q988" s="159" t="str">
        <f>IF(ISBLANK(C988),"",SUMIFS($P$22:$P6786,$C$22:$C6786,C988)-SUMIFS('LISTA DE INVENTARIO'!$N$22:$N6513,'LISTA DE INVENTARIO'!$C$22:$C6513,C988))</f>
        <v/>
      </c>
      <c r="R988" s="160"/>
      <c r="S988" s="162" t="str">
        <f ca="1"/>
        <v/>
      </c>
      <c r="T988" s="182"/>
      <c r="U988" s="180"/>
    </row>
    <row r="989" spans="2:21" ht="20.149999999999999" customHeight="1">
      <c r="B989" s="125">
        <v>968</v>
      </c>
      <c r="C989" s="253"/>
      <c r="D989" s="253"/>
      <c r="E989" s="253"/>
      <c r="F989" s="253"/>
      <c r="G989" s="253"/>
      <c r="H989" s="253"/>
      <c r="I989" s="253"/>
      <c r="J989" s="156"/>
      <c r="K989" s="126"/>
      <c r="L989" s="126"/>
      <c r="M989" s="157" t="str">
        <f>IF(ISBLANK(C989),"",IF('LISTA DE INVENTARIO'!$Q$22:$Q6512='LISTA DE INVENTARIO'!$O$9,SUMIFS('LISTA DE INVENTARIO'!$K$22:$K6512,'LISTA DE INVENTARIO'!$C$22:$C6512,C989,'LISTA DE INVENTARIO'!$Q$22:$Q6512,'LISTA DE INVENTARIO'!$O$9)-SUMIFS($L$22:$L6784,$C$22:$C6784,C989),SUMIFS('LISTA DE INVENTARIO'!$K$22:$K6512,'LISTA DE INVENTARIO'!$C$22:$C6512,C989,'LISTA DE INVENTARIO'!$Q$22:$Q6512,'LISTA DE INVENTARIO'!$O$9)-SUMIFS($L$22:$L6784,$C$22:$C6784,C989)))</f>
        <v/>
      </c>
      <c r="N989" s="157" t="str">
        <f t="shared" si="31"/>
        <v/>
      </c>
      <c r="O989" s="163"/>
      <c r="P989" s="159" t="str">
        <f t="shared" si="32"/>
        <v/>
      </c>
      <c r="Q989" s="159" t="str">
        <f>IF(ISBLANK(C989),"",SUMIFS($P$22:$P6787,$C$22:$C6787,C989)-SUMIFS('LISTA DE INVENTARIO'!$N$22:$N6514,'LISTA DE INVENTARIO'!$C$22:$C6514,C989))</f>
        <v/>
      </c>
      <c r="R989" s="160"/>
      <c r="S989" s="162" t="str">
        <f ca="1"/>
        <v/>
      </c>
      <c r="T989" s="182"/>
      <c r="U989" s="180"/>
    </row>
    <row r="990" spans="2:21" ht="20.149999999999999" customHeight="1">
      <c r="B990" s="125">
        <v>969</v>
      </c>
      <c r="C990" s="253"/>
      <c r="D990" s="253"/>
      <c r="E990" s="253"/>
      <c r="F990" s="253"/>
      <c r="G990" s="253"/>
      <c r="H990" s="253"/>
      <c r="I990" s="253"/>
      <c r="J990" s="156"/>
      <c r="K990" s="126"/>
      <c r="L990" s="126"/>
      <c r="M990" s="157" t="str">
        <f>IF(ISBLANK(C990),"",IF('LISTA DE INVENTARIO'!$Q$22:$Q6513='LISTA DE INVENTARIO'!$O$9,SUMIFS('LISTA DE INVENTARIO'!$K$22:$K6513,'LISTA DE INVENTARIO'!$C$22:$C6513,C990,'LISTA DE INVENTARIO'!$Q$22:$Q6513,'LISTA DE INVENTARIO'!$O$9)-SUMIFS($L$22:$L6785,$C$22:$C6785,C990),SUMIFS('LISTA DE INVENTARIO'!$K$22:$K6513,'LISTA DE INVENTARIO'!$C$22:$C6513,C990,'LISTA DE INVENTARIO'!$Q$22:$Q6513,'LISTA DE INVENTARIO'!$O$9)-SUMIFS($L$22:$L6785,$C$22:$C6785,C990)))</f>
        <v/>
      </c>
      <c r="N990" s="157" t="str">
        <f t="shared" si="31"/>
        <v/>
      </c>
      <c r="O990" s="163"/>
      <c r="P990" s="159" t="str">
        <f t="shared" si="32"/>
        <v/>
      </c>
      <c r="Q990" s="159" t="str">
        <f>IF(ISBLANK(C990),"",SUMIFS($P$22:$P6788,$C$22:$C6788,C990)-SUMIFS('LISTA DE INVENTARIO'!$N$22:$N6515,'LISTA DE INVENTARIO'!$C$22:$C6515,C990))</f>
        <v/>
      </c>
      <c r="R990" s="160"/>
      <c r="S990" s="162" t="str">
        <f ca="1"/>
        <v/>
      </c>
      <c r="T990" s="182"/>
      <c r="U990" s="180"/>
    </row>
    <row r="991" spans="2:21" ht="20.149999999999999" customHeight="1">
      <c r="B991" s="125">
        <v>970</v>
      </c>
      <c r="C991" s="253"/>
      <c r="D991" s="253"/>
      <c r="E991" s="253"/>
      <c r="F991" s="253"/>
      <c r="G991" s="253"/>
      <c r="H991" s="253"/>
      <c r="I991" s="253"/>
      <c r="J991" s="156"/>
      <c r="K991" s="126"/>
      <c r="L991" s="126"/>
      <c r="M991" s="157" t="str">
        <f>IF(ISBLANK(C991),"",IF('LISTA DE INVENTARIO'!$Q$22:$Q6514='LISTA DE INVENTARIO'!$O$9,SUMIFS('LISTA DE INVENTARIO'!$K$22:$K6514,'LISTA DE INVENTARIO'!$C$22:$C6514,C991,'LISTA DE INVENTARIO'!$Q$22:$Q6514,'LISTA DE INVENTARIO'!$O$9)-SUMIFS($L$22:$L6786,$C$22:$C6786,C991),SUMIFS('LISTA DE INVENTARIO'!$K$22:$K6514,'LISTA DE INVENTARIO'!$C$22:$C6514,C991,'LISTA DE INVENTARIO'!$Q$22:$Q6514,'LISTA DE INVENTARIO'!$O$9)-SUMIFS($L$22:$L6786,$C$22:$C6786,C991)))</f>
        <v/>
      </c>
      <c r="N991" s="157" t="str">
        <f t="shared" si="31"/>
        <v/>
      </c>
      <c r="O991" s="163"/>
      <c r="P991" s="159" t="str">
        <f t="shared" si="32"/>
        <v/>
      </c>
      <c r="Q991" s="159" t="str">
        <f>IF(ISBLANK(C991),"",SUMIFS($P$22:$P6789,$C$22:$C6789,C991)-SUMIFS('LISTA DE INVENTARIO'!$N$22:$N6516,'LISTA DE INVENTARIO'!$C$22:$C6516,C991))</f>
        <v/>
      </c>
      <c r="R991" s="160"/>
      <c r="S991" s="162" t="str">
        <f ca="1"/>
        <v/>
      </c>
      <c r="T991" s="182"/>
      <c r="U991" s="180"/>
    </row>
    <row r="992" spans="2:21" ht="20.149999999999999" customHeight="1">
      <c r="B992" s="125">
        <v>971</v>
      </c>
      <c r="C992" s="253"/>
      <c r="D992" s="253"/>
      <c r="E992" s="253"/>
      <c r="F992" s="253"/>
      <c r="G992" s="253"/>
      <c r="H992" s="253"/>
      <c r="I992" s="253"/>
      <c r="J992" s="156"/>
      <c r="K992" s="126"/>
      <c r="L992" s="126"/>
      <c r="M992" s="157" t="str">
        <f>IF(ISBLANK(C992),"",IF('LISTA DE INVENTARIO'!$Q$22:$Q6515='LISTA DE INVENTARIO'!$O$9,SUMIFS('LISTA DE INVENTARIO'!$K$22:$K6515,'LISTA DE INVENTARIO'!$C$22:$C6515,C992,'LISTA DE INVENTARIO'!$Q$22:$Q6515,'LISTA DE INVENTARIO'!$O$9)-SUMIFS($L$22:$L6787,$C$22:$C6787,C992),SUMIFS('LISTA DE INVENTARIO'!$K$22:$K6515,'LISTA DE INVENTARIO'!$C$22:$C6515,C992,'LISTA DE INVENTARIO'!$Q$22:$Q6515,'LISTA DE INVENTARIO'!$O$9)-SUMIFS($L$22:$L6787,$C$22:$C6787,C992)))</f>
        <v/>
      </c>
      <c r="N992" s="157" t="str">
        <f t="shared" si="31"/>
        <v/>
      </c>
      <c r="O992" s="163"/>
      <c r="P992" s="159" t="str">
        <f t="shared" si="32"/>
        <v/>
      </c>
      <c r="Q992" s="159" t="str">
        <f>IF(ISBLANK(C992),"",SUMIFS($P$22:$P6790,$C$22:$C6790,C992)-SUMIFS('LISTA DE INVENTARIO'!$N$22:$N6517,'LISTA DE INVENTARIO'!$C$22:$C6517,C992))</f>
        <v/>
      </c>
      <c r="R992" s="160"/>
      <c r="S992" s="162" t="str">
        <f ca="1"/>
        <v/>
      </c>
      <c r="T992" s="182"/>
      <c r="U992" s="180"/>
    </row>
    <row r="993" spans="2:21" ht="20.149999999999999" customHeight="1">
      <c r="B993" s="125">
        <v>972</v>
      </c>
      <c r="C993" s="253"/>
      <c r="D993" s="253"/>
      <c r="E993" s="253"/>
      <c r="F993" s="253"/>
      <c r="G993" s="253"/>
      <c r="H993" s="253"/>
      <c r="I993" s="253"/>
      <c r="J993" s="156"/>
      <c r="K993" s="126"/>
      <c r="L993" s="126"/>
      <c r="M993" s="157" t="str">
        <f>IF(ISBLANK(C993),"",IF('LISTA DE INVENTARIO'!$Q$22:$Q6516='LISTA DE INVENTARIO'!$O$9,SUMIFS('LISTA DE INVENTARIO'!$K$22:$K6516,'LISTA DE INVENTARIO'!$C$22:$C6516,C993,'LISTA DE INVENTARIO'!$Q$22:$Q6516,'LISTA DE INVENTARIO'!$O$9)-SUMIFS($L$22:$L6788,$C$22:$C6788,C993),SUMIFS('LISTA DE INVENTARIO'!$K$22:$K6516,'LISTA DE INVENTARIO'!$C$22:$C6516,C993,'LISTA DE INVENTARIO'!$Q$22:$Q6516,'LISTA DE INVENTARIO'!$O$9)-SUMIFS($L$22:$L6788,$C$22:$C6788,C993)))</f>
        <v/>
      </c>
      <c r="N993" s="157" t="str">
        <f t="shared" si="31"/>
        <v/>
      </c>
      <c r="O993" s="163"/>
      <c r="P993" s="159" t="str">
        <f t="shared" si="32"/>
        <v/>
      </c>
      <c r="Q993" s="159" t="str">
        <f>IF(ISBLANK(C993),"",SUMIFS($P$22:$P6791,$C$22:$C6791,C993)-SUMIFS('LISTA DE INVENTARIO'!$N$22:$N6518,'LISTA DE INVENTARIO'!$C$22:$C6518,C993))</f>
        <v/>
      </c>
      <c r="R993" s="160"/>
      <c r="S993" s="162" t="str">
        <f ca="1"/>
        <v/>
      </c>
      <c r="T993" s="182"/>
      <c r="U993" s="180"/>
    </row>
    <row r="994" spans="2:21" ht="20.149999999999999" customHeight="1">
      <c r="B994" s="125">
        <v>973</v>
      </c>
      <c r="C994" s="253"/>
      <c r="D994" s="253"/>
      <c r="E994" s="253"/>
      <c r="F994" s="253"/>
      <c r="G994" s="253"/>
      <c r="H994" s="253"/>
      <c r="I994" s="253"/>
      <c r="J994" s="156"/>
      <c r="K994" s="126"/>
      <c r="L994" s="126"/>
      <c r="M994" s="157" t="str">
        <f>IF(ISBLANK(C994),"",IF('LISTA DE INVENTARIO'!$Q$22:$Q6517='LISTA DE INVENTARIO'!$O$9,SUMIFS('LISTA DE INVENTARIO'!$K$22:$K6517,'LISTA DE INVENTARIO'!$C$22:$C6517,C994,'LISTA DE INVENTARIO'!$Q$22:$Q6517,'LISTA DE INVENTARIO'!$O$9)-SUMIFS($L$22:$L6789,$C$22:$C6789,C994),SUMIFS('LISTA DE INVENTARIO'!$K$22:$K6517,'LISTA DE INVENTARIO'!$C$22:$C6517,C994,'LISTA DE INVENTARIO'!$Q$22:$Q6517,'LISTA DE INVENTARIO'!$O$9)-SUMIFS($L$22:$L6789,$C$22:$C6789,C994)))</f>
        <v/>
      </c>
      <c r="N994" s="157" t="str">
        <f t="shared" si="31"/>
        <v/>
      </c>
      <c r="O994" s="163"/>
      <c r="P994" s="159" t="str">
        <f t="shared" si="32"/>
        <v/>
      </c>
      <c r="Q994" s="159" t="str">
        <f>IF(ISBLANK(C994),"",SUMIFS($P$22:$P6792,$C$22:$C6792,C994)-SUMIFS('LISTA DE INVENTARIO'!$N$22:$N6519,'LISTA DE INVENTARIO'!$C$22:$C6519,C994))</f>
        <v/>
      </c>
      <c r="R994" s="160"/>
      <c r="S994" s="162" t="str">
        <f ca="1"/>
        <v/>
      </c>
      <c r="T994" s="182"/>
      <c r="U994" s="180"/>
    </row>
    <row r="995" spans="2:21" ht="20.149999999999999" customHeight="1">
      <c r="B995" s="125">
        <v>974</v>
      </c>
      <c r="C995" s="253"/>
      <c r="D995" s="253"/>
      <c r="E995" s="253"/>
      <c r="F995" s="253"/>
      <c r="G995" s="253"/>
      <c r="H995" s="253"/>
      <c r="I995" s="253"/>
      <c r="J995" s="156"/>
      <c r="K995" s="126"/>
      <c r="L995" s="126"/>
      <c r="M995" s="157" t="str">
        <f>IF(ISBLANK(C995),"",IF('LISTA DE INVENTARIO'!$Q$22:$Q6518='LISTA DE INVENTARIO'!$O$9,SUMIFS('LISTA DE INVENTARIO'!$K$22:$K6518,'LISTA DE INVENTARIO'!$C$22:$C6518,C995,'LISTA DE INVENTARIO'!$Q$22:$Q6518,'LISTA DE INVENTARIO'!$O$9)-SUMIFS($L$22:$L6790,$C$22:$C6790,C995),SUMIFS('LISTA DE INVENTARIO'!$K$22:$K6518,'LISTA DE INVENTARIO'!$C$22:$C6518,C995,'LISTA DE INVENTARIO'!$Q$22:$Q6518,'LISTA DE INVENTARIO'!$O$9)-SUMIFS($L$22:$L6790,$C$22:$C6790,C995)))</f>
        <v/>
      </c>
      <c r="N995" s="157" t="str">
        <f t="shared" si="31"/>
        <v/>
      </c>
      <c r="O995" s="163"/>
      <c r="P995" s="159" t="str">
        <f t="shared" si="32"/>
        <v/>
      </c>
      <c r="Q995" s="159" t="str">
        <f>IF(ISBLANK(C995),"",SUMIFS($P$22:$P6793,$C$22:$C6793,C995)-SUMIFS('LISTA DE INVENTARIO'!$N$22:$N6520,'LISTA DE INVENTARIO'!$C$22:$C6520,C995))</f>
        <v/>
      </c>
      <c r="R995" s="160"/>
      <c r="S995" s="162" t="str">
        <f ca="1"/>
        <v/>
      </c>
      <c r="T995" s="182"/>
      <c r="U995" s="180"/>
    </row>
    <row r="996" spans="2:21" ht="20.149999999999999" customHeight="1">
      <c r="B996" s="125">
        <v>975</v>
      </c>
      <c r="C996" s="253"/>
      <c r="D996" s="253"/>
      <c r="E996" s="253"/>
      <c r="F996" s="253"/>
      <c r="G996" s="253"/>
      <c r="H996" s="253"/>
      <c r="I996" s="253"/>
      <c r="J996" s="156"/>
      <c r="K996" s="126"/>
      <c r="L996" s="126"/>
      <c r="M996" s="157" t="str">
        <f>IF(ISBLANK(C996),"",IF('LISTA DE INVENTARIO'!$Q$22:$Q6519='LISTA DE INVENTARIO'!$O$9,SUMIFS('LISTA DE INVENTARIO'!$K$22:$K6519,'LISTA DE INVENTARIO'!$C$22:$C6519,C996,'LISTA DE INVENTARIO'!$Q$22:$Q6519,'LISTA DE INVENTARIO'!$O$9)-SUMIFS($L$22:$L6791,$C$22:$C6791,C996),SUMIFS('LISTA DE INVENTARIO'!$K$22:$K6519,'LISTA DE INVENTARIO'!$C$22:$C6519,C996,'LISTA DE INVENTARIO'!$Q$22:$Q6519,'LISTA DE INVENTARIO'!$O$9)-SUMIFS($L$22:$L6791,$C$22:$C6791,C996)))</f>
        <v/>
      </c>
      <c r="N996" s="157" t="str">
        <f t="shared" si="31"/>
        <v/>
      </c>
      <c r="O996" s="163"/>
      <c r="P996" s="159" t="str">
        <f t="shared" si="32"/>
        <v/>
      </c>
      <c r="Q996" s="159" t="str">
        <f>IF(ISBLANK(C996),"",SUMIFS($P$22:$P6794,$C$22:$C6794,C996)-SUMIFS('LISTA DE INVENTARIO'!$N$22:$N6521,'LISTA DE INVENTARIO'!$C$22:$C6521,C996))</f>
        <v/>
      </c>
      <c r="R996" s="160"/>
      <c r="S996" s="162" t="str">
        <f ca="1"/>
        <v/>
      </c>
      <c r="T996" s="182"/>
      <c r="U996" s="180"/>
    </row>
    <row r="997" spans="2:21" ht="20.149999999999999" customHeight="1">
      <c r="B997" s="125">
        <v>976</v>
      </c>
      <c r="C997" s="253"/>
      <c r="D997" s="253"/>
      <c r="E997" s="253"/>
      <c r="F997" s="253"/>
      <c r="G997" s="253"/>
      <c r="H997" s="253"/>
      <c r="I997" s="253"/>
      <c r="J997" s="156"/>
      <c r="K997" s="126"/>
      <c r="L997" s="126"/>
      <c r="M997" s="157" t="str">
        <f>IF(ISBLANK(C997),"",IF('LISTA DE INVENTARIO'!$Q$22:$Q6520='LISTA DE INVENTARIO'!$O$9,SUMIFS('LISTA DE INVENTARIO'!$K$22:$K6520,'LISTA DE INVENTARIO'!$C$22:$C6520,C997,'LISTA DE INVENTARIO'!$Q$22:$Q6520,'LISTA DE INVENTARIO'!$O$9)-SUMIFS($L$22:$L6792,$C$22:$C6792,C997),SUMIFS('LISTA DE INVENTARIO'!$K$22:$K6520,'LISTA DE INVENTARIO'!$C$22:$C6520,C997,'LISTA DE INVENTARIO'!$Q$22:$Q6520,'LISTA DE INVENTARIO'!$O$9)-SUMIFS($L$22:$L6792,$C$22:$C6792,C997)))</f>
        <v/>
      </c>
      <c r="N997" s="157" t="str">
        <f t="shared" si="31"/>
        <v/>
      </c>
      <c r="O997" s="163"/>
      <c r="P997" s="159" t="str">
        <f t="shared" si="32"/>
        <v/>
      </c>
      <c r="Q997" s="159" t="str">
        <f>IF(ISBLANK(C997),"",SUMIFS($P$22:$P6795,$C$22:$C6795,C997)-SUMIFS('LISTA DE INVENTARIO'!$N$22:$N6522,'LISTA DE INVENTARIO'!$C$22:$C6522,C997))</f>
        <v/>
      </c>
      <c r="R997" s="160"/>
      <c r="S997" s="162" t="str">
        <f ca="1"/>
        <v/>
      </c>
      <c r="T997" s="182"/>
      <c r="U997" s="180"/>
    </row>
    <row r="998" spans="2:21" ht="20.149999999999999" customHeight="1">
      <c r="B998" s="125">
        <v>977</v>
      </c>
      <c r="C998" s="253"/>
      <c r="D998" s="253"/>
      <c r="E998" s="253"/>
      <c r="F998" s="253"/>
      <c r="G998" s="253"/>
      <c r="H998" s="253"/>
      <c r="I998" s="253"/>
      <c r="J998" s="156"/>
      <c r="K998" s="126"/>
      <c r="L998" s="126"/>
      <c r="M998" s="157" t="str">
        <f>IF(ISBLANK(C998),"",IF('LISTA DE INVENTARIO'!$Q$22:$Q6521='LISTA DE INVENTARIO'!$O$9,SUMIFS('LISTA DE INVENTARIO'!$K$22:$K6521,'LISTA DE INVENTARIO'!$C$22:$C6521,C998,'LISTA DE INVENTARIO'!$Q$22:$Q6521,'LISTA DE INVENTARIO'!$O$9)-SUMIFS($L$22:$L6793,$C$22:$C6793,C998),SUMIFS('LISTA DE INVENTARIO'!$K$22:$K6521,'LISTA DE INVENTARIO'!$C$22:$C6521,C998,'LISTA DE INVENTARIO'!$Q$22:$Q6521,'LISTA DE INVENTARIO'!$O$9)-SUMIFS($L$22:$L6793,$C$22:$C6793,C998)))</f>
        <v/>
      </c>
      <c r="N998" s="157" t="str">
        <f t="shared" si="31"/>
        <v/>
      </c>
      <c r="O998" s="163"/>
      <c r="P998" s="159" t="str">
        <f t="shared" si="32"/>
        <v/>
      </c>
      <c r="Q998" s="159" t="str">
        <f>IF(ISBLANK(C998),"",SUMIFS($P$22:$P6796,$C$22:$C6796,C998)-SUMIFS('LISTA DE INVENTARIO'!$N$22:$N6523,'LISTA DE INVENTARIO'!$C$22:$C6523,C998))</f>
        <v/>
      </c>
      <c r="R998" s="160"/>
      <c r="S998" s="162" t="str">
        <f ca="1"/>
        <v/>
      </c>
      <c r="T998" s="182"/>
      <c r="U998" s="180"/>
    </row>
    <row r="999" spans="2:21" ht="20.149999999999999" customHeight="1">
      <c r="B999" s="125">
        <v>978</v>
      </c>
      <c r="C999" s="253"/>
      <c r="D999" s="253"/>
      <c r="E999" s="253"/>
      <c r="F999" s="253"/>
      <c r="G999" s="253"/>
      <c r="H999" s="253"/>
      <c r="I999" s="253"/>
      <c r="J999" s="156"/>
      <c r="K999" s="126"/>
      <c r="L999" s="126"/>
      <c r="M999" s="157" t="str">
        <f>IF(ISBLANK(C999),"",IF('LISTA DE INVENTARIO'!$Q$22:$Q6522='LISTA DE INVENTARIO'!$O$9,SUMIFS('LISTA DE INVENTARIO'!$K$22:$K6522,'LISTA DE INVENTARIO'!$C$22:$C6522,C999,'LISTA DE INVENTARIO'!$Q$22:$Q6522,'LISTA DE INVENTARIO'!$O$9)-SUMIFS($L$22:$L6794,$C$22:$C6794,C999),SUMIFS('LISTA DE INVENTARIO'!$K$22:$K6522,'LISTA DE INVENTARIO'!$C$22:$C6522,C999,'LISTA DE INVENTARIO'!$Q$22:$Q6522,'LISTA DE INVENTARIO'!$O$9)-SUMIFS($L$22:$L6794,$C$22:$C6794,C999)))</f>
        <v/>
      </c>
      <c r="N999" s="157" t="str">
        <f t="shared" ref="N999:N1021" si="33">IF(T999=TRUE,"ENVIADO",IF(ISBLANK(C999),"",IF((AND(M999&lt;=0)),$K$9,IF(AND(M999&gt;0,M999&lt;=10),$O$9,$M$9))))</f>
        <v/>
      </c>
      <c r="O999" s="163"/>
      <c r="P999" s="159" t="str">
        <f t="shared" ref="P999:P1021" si="34">IF(ISBLANK(C999),"",L999*O999)</f>
        <v/>
      </c>
      <c r="Q999" s="159" t="str">
        <f>IF(ISBLANK(C999),"",SUMIFS($P$22:$P6797,$C$22:$C6797,C999)-SUMIFS('LISTA DE INVENTARIO'!$N$22:$N6524,'LISTA DE INVENTARIO'!$C$22:$C6524,C999))</f>
        <v/>
      </c>
      <c r="R999" s="160"/>
      <c r="S999" s="162" t="str">
        <f ca="1"/>
        <v/>
      </c>
      <c r="T999" s="182"/>
      <c r="U999" s="180"/>
    </row>
    <row r="1000" spans="2:21" ht="20.149999999999999" customHeight="1">
      <c r="B1000" s="125">
        <v>979</v>
      </c>
      <c r="C1000" s="253"/>
      <c r="D1000" s="253"/>
      <c r="E1000" s="253"/>
      <c r="F1000" s="253"/>
      <c r="G1000" s="253"/>
      <c r="H1000" s="253"/>
      <c r="I1000" s="253"/>
      <c r="J1000" s="156"/>
      <c r="K1000" s="126"/>
      <c r="L1000" s="126"/>
      <c r="M1000" s="157" t="str">
        <f>IF(ISBLANK(C1000),"",IF('LISTA DE INVENTARIO'!$Q$22:$Q6523='LISTA DE INVENTARIO'!$O$9,SUMIFS('LISTA DE INVENTARIO'!$K$22:$K6523,'LISTA DE INVENTARIO'!$C$22:$C6523,C1000,'LISTA DE INVENTARIO'!$Q$22:$Q6523,'LISTA DE INVENTARIO'!$O$9)-SUMIFS($L$22:$L6795,$C$22:$C6795,C1000),SUMIFS('LISTA DE INVENTARIO'!$K$22:$K6523,'LISTA DE INVENTARIO'!$C$22:$C6523,C1000,'LISTA DE INVENTARIO'!$Q$22:$Q6523,'LISTA DE INVENTARIO'!$O$9)-SUMIFS($L$22:$L6795,$C$22:$C6795,C1000)))</f>
        <v/>
      </c>
      <c r="N1000" s="157" t="str">
        <f t="shared" si="33"/>
        <v/>
      </c>
      <c r="O1000" s="163"/>
      <c r="P1000" s="159" t="str">
        <f t="shared" si="34"/>
        <v/>
      </c>
      <c r="Q1000" s="159" t="str">
        <f>IF(ISBLANK(C1000),"",SUMIFS($P$22:$P6798,$C$22:$C6798,C1000)-SUMIFS('LISTA DE INVENTARIO'!$N$22:$N6525,'LISTA DE INVENTARIO'!$C$22:$C6525,C1000))</f>
        <v/>
      </c>
      <c r="R1000" s="160"/>
      <c r="S1000" s="162" t="str">
        <f ca="1"/>
        <v/>
      </c>
      <c r="T1000" s="182"/>
      <c r="U1000" s="180"/>
    </row>
    <row r="1001" spans="2:21" ht="20.149999999999999" customHeight="1">
      <c r="B1001" s="125">
        <v>980</v>
      </c>
      <c r="C1001" s="253"/>
      <c r="D1001" s="253"/>
      <c r="E1001" s="253"/>
      <c r="F1001" s="253"/>
      <c r="G1001" s="253"/>
      <c r="H1001" s="253"/>
      <c r="I1001" s="253"/>
      <c r="J1001" s="156"/>
      <c r="K1001" s="126"/>
      <c r="L1001" s="126"/>
      <c r="M1001" s="157" t="str">
        <f>IF(ISBLANK(C1001),"",IF('LISTA DE INVENTARIO'!$Q$22:$Q6524='LISTA DE INVENTARIO'!$O$9,SUMIFS('LISTA DE INVENTARIO'!$K$22:$K6524,'LISTA DE INVENTARIO'!$C$22:$C6524,C1001,'LISTA DE INVENTARIO'!$Q$22:$Q6524,'LISTA DE INVENTARIO'!$O$9)-SUMIFS($L$22:$L6796,$C$22:$C6796,C1001),SUMIFS('LISTA DE INVENTARIO'!$K$22:$K6524,'LISTA DE INVENTARIO'!$C$22:$C6524,C1001,'LISTA DE INVENTARIO'!$Q$22:$Q6524,'LISTA DE INVENTARIO'!$O$9)-SUMIFS($L$22:$L6796,$C$22:$C6796,C1001)))</f>
        <v/>
      </c>
      <c r="N1001" s="157" t="str">
        <f t="shared" si="33"/>
        <v/>
      </c>
      <c r="O1001" s="163"/>
      <c r="P1001" s="159" t="str">
        <f t="shared" si="34"/>
        <v/>
      </c>
      <c r="Q1001" s="159" t="str">
        <f>IF(ISBLANK(C1001),"",SUMIFS($P$22:$P6799,$C$22:$C6799,C1001)-SUMIFS('LISTA DE INVENTARIO'!$N$22:$N6526,'LISTA DE INVENTARIO'!$C$22:$C6526,C1001))</f>
        <v/>
      </c>
      <c r="R1001" s="160"/>
      <c r="S1001" s="162" t="str">
        <f ca="1"/>
        <v/>
      </c>
      <c r="T1001" s="182"/>
      <c r="U1001" s="180"/>
    </row>
    <row r="1002" spans="2:21" ht="20.149999999999999" customHeight="1">
      <c r="B1002" s="125">
        <v>981</v>
      </c>
      <c r="C1002" s="253"/>
      <c r="D1002" s="253"/>
      <c r="E1002" s="253"/>
      <c r="F1002" s="253"/>
      <c r="G1002" s="253"/>
      <c r="H1002" s="253"/>
      <c r="I1002" s="253"/>
      <c r="J1002" s="156"/>
      <c r="K1002" s="126"/>
      <c r="L1002" s="126"/>
      <c r="M1002" s="157" t="str">
        <f>IF(ISBLANK(C1002),"",IF('LISTA DE INVENTARIO'!$Q$22:$Q6525='LISTA DE INVENTARIO'!$O$9,SUMIFS('LISTA DE INVENTARIO'!$K$22:$K6525,'LISTA DE INVENTARIO'!$C$22:$C6525,C1002,'LISTA DE INVENTARIO'!$Q$22:$Q6525,'LISTA DE INVENTARIO'!$O$9)-SUMIFS($L$22:$L6797,$C$22:$C6797,C1002),SUMIFS('LISTA DE INVENTARIO'!$K$22:$K6525,'LISTA DE INVENTARIO'!$C$22:$C6525,C1002,'LISTA DE INVENTARIO'!$Q$22:$Q6525,'LISTA DE INVENTARIO'!$O$9)-SUMIFS($L$22:$L6797,$C$22:$C6797,C1002)))</f>
        <v/>
      </c>
      <c r="N1002" s="157" t="str">
        <f t="shared" si="33"/>
        <v/>
      </c>
      <c r="O1002" s="163"/>
      <c r="P1002" s="159" t="str">
        <f t="shared" si="34"/>
        <v/>
      </c>
      <c r="Q1002" s="159" t="str">
        <f>IF(ISBLANK(C1002),"",SUMIFS($P$22:$P6800,$C$22:$C6800,C1002)-SUMIFS('LISTA DE INVENTARIO'!$N$22:$N6527,'LISTA DE INVENTARIO'!$C$22:$C6527,C1002))</f>
        <v/>
      </c>
      <c r="R1002" s="160"/>
      <c r="S1002" s="162" t="str">
        <f ca="1"/>
        <v/>
      </c>
      <c r="T1002" s="182"/>
      <c r="U1002" s="180"/>
    </row>
    <row r="1003" spans="2:21" ht="20.149999999999999" customHeight="1">
      <c r="B1003" s="125">
        <v>982</v>
      </c>
      <c r="C1003" s="253"/>
      <c r="D1003" s="253"/>
      <c r="E1003" s="253"/>
      <c r="F1003" s="253"/>
      <c r="G1003" s="253"/>
      <c r="H1003" s="253"/>
      <c r="I1003" s="253"/>
      <c r="J1003" s="156"/>
      <c r="K1003" s="126"/>
      <c r="L1003" s="126"/>
      <c r="M1003" s="157" t="str">
        <f>IF(ISBLANK(C1003),"",IF('LISTA DE INVENTARIO'!$Q$22:$Q6526='LISTA DE INVENTARIO'!$O$9,SUMIFS('LISTA DE INVENTARIO'!$K$22:$K6526,'LISTA DE INVENTARIO'!$C$22:$C6526,C1003,'LISTA DE INVENTARIO'!$Q$22:$Q6526,'LISTA DE INVENTARIO'!$O$9)-SUMIFS($L$22:$L6798,$C$22:$C6798,C1003),SUMIFS('LISTA DE INVENTARIO'!$K$22:$K6526,'LISTA DE INVENTARIO'!$C$22:$C6526,C1003,'LISTA DE INVENTARIO'!$Q$22:$Q6526,'LISTA DE INVENTARIO'!$O$9)-SUMIFS($L$22:$L6798,$C$22:$C6798,C1003)))</f>
        <v/>
      </c>
      <c r="N1003" s="157" t="str">
        <f t="shared" si="33"/>
        <v/>
      </c>
      <c r="O1003" s="163"/>
      <c r="P1003" s="159" t="str">
        <f t="shared" si="34"/>
        <v/>
      </c>
      <c r="Q1003" s="159" t="str">
        <f>IF(ISBLANK(C1003),"",SUMIFS($P$22:$P6801,$C$22:$C6801,C1003)-SUMIFS('LISTA DE INVENTARIO'!$N$22:$N6528,'LISTA DE INVENTARIO'!$C$22:$C6528,C1003))</f>
        <v/>
      </c>
      <c r="R1003" s="160"/>
      <c r="S1003" s="162" t="str">
        <f ca="1"/>
        <v/>
      </c>
      <c r="T1003" s="182"/>
      <c r="U1003" s="180"/>
    </row>
    <row r="1004" spans="2:21" ht="20.149999999999999" customHeight="1">
      <c r="B1004" s="125">
        <v>983</v>
      </c>
      <c r="C1004" s="253"/>
      <c r="D1004" s="253"/>
      <c r="E1004" s="253"/>
      <c r="F1004" s="253"/>
      <c r="G1004" s="253"/>
      <c r="H1004" s="253"/>
      <c r="I1004" s="253"/>
      <c r="J1004" s="156"/>
      <c r="K1004" s="126"/>
      <c r="L1004" s="126"/>
      <c r="M1004" s="157" t="str">
        <f>IF(ISBLANK(C1004),"",IF('LISTA DE INVENTARIO'!$Q$22:$Q6527='LISTA DE INVENTARIO'!$O$9,SUMIFS('LISTA DE INVENTARIO'!$K$22:$K6527,'LISTA DE INVENTARIO'!$C$22:$C6527,C1004,'LISTA DE INVENTARIO'!$Q$22:$Q6527,'LISTA DE INVENTARIO'!$O$9)-SUMIFS($L$22:$L6799,$C$22:$C6799,C1004),SUMIFS('LISTA DE INVENTARIO'!$K$22:$K6527,'LISTA DE INVENTARIO'!$C$22:$C6527,C1004,'LISTA DE INVENTARIO'!$Q$22:$Q6527,'LISTA DE INVENTARIO'!$O$9)-SUMIFS($L$22:$L6799,$C$22:$C6799,C1004)))</f>
        <v/>
      </c>
      <c r="N1004" s="157" t="str">
        <f t="shared" si="33"/>
        <v/>
      </c>
      <c r="O1004" s="163"/>
      <c r="P1004" s="159" t="str">
        <f t="shared" si="34"/>
        <v/>
      </c>
      <c r="Q1004" s="159" t="str">
        <f>IF(ISBLANK(C1004),"",SUMIFS($P$22:$P6802,$C$22:$C6802,C1004)-SUMIFS('LISTA DE INVENTARIO'!$N$22:$N6529,'LISTA DE INVENTARIO'!$C$22:$C6529,C1004))</f>
        <v/>
      </c>
      <c r="R1004" s="160"/>
      <c r="S1004" s="162" t="str">
        <f ca="1"/>
        <v/>
      </c>
      <c r="T1004" s="182"/>
      <c r="U1004" s="180"/>
    </row>
    <row r="1005" spans="2:21" ht="20.149999999999999" customHeight="1">
      <c r="B1005" s="125">
        <v>984</v>
      </c>
      <c r="C1005" s="253"/>
      <c r="D1005" s="253"/>
      <c r="E1005" s="253"/>
      <c r="F1005" s="253"/>
      <c r="G1005" s="253"/>
      <c r="H1005" s="253"/>
      <c r="I1005" s="253"/>
      <c r="J1005" s="156"/>
      <c r="K1005" s="126"/>
      <c r="L1005" s="126"/>
      <c r="M1005" s="157" t="str">
        <f>IF(ISBLANK(C1005),"",IF('LISTA DE INVENTARIO'!$Q$22:$Q6528='LISTA DE INVENTARIO'!$O$9,SUMIFS('LISTA DE INVENTARIO'!$K$22:$K6528,'LISTA DE INVENTARIO'!$C$22:$C6528,C1005,'LISTA DE INVENTARIO'!$Q$22:$Q6528,'LISTA DE INVENTARIO'!$O$9)-SUMIFS($L$22:$L6800,$C$22:$C6800,C1005),SUMIFS('LISTA DE INVENTARIO'!$K$22:$K6528,'LISTA DE INVENTARIO'!$C$22:$C6528,C1005,'LISTA DE INVENTARIO'!$Q$22:$Q6528,'LISTA DE INVENTARIO'!$O$9)-SUMIFS($L$22:$L6800,$C$22:$C6800,C1005)))</f>
        <v/>
      </c>
      <c r="N1005" s="157" t="str">
        <f t="shared" si="33"/>
        <v/>
      </c>
      <c r="O1005" s="163"/>
      <c r="P1005" s="159" t="str">
        <f t="shared" si="34"/>
        <v/>
      </c>
      <c r="Q1005" s="159" t="str">
        <f>IF(ISBLANK(C1005),"",SUMIFS($P$22:$P6803,$C$22:$C6803,C1005)-SUMIFS('LISTA DE INVENTARIO'!$N$22:$N6530,'LISTA DE INVENTARIO'!$C$22:$C6530,C1005))</f>
        <v/>
      </c>
      <c r="R1005" s="160"/>
      <c r="S1005" s="162" t="str">
        <f ca="1"/>
        <v/>
      </c>
      <c r="T1005" s="182"/>
      <c r="U1005" s="180"/>
    </row>
    <row r="1006" spans="2:21" ht="20.149999999999999" customHeight="1">
      <c r="B1006" s="125">
        <v>985</v>
      </c>
      <c r="C1006" s="253"/>
      <c r="D1006" s="253"/>
      <c r="E1006" s="253"/>
      <c r="F1006" s="253"/>
      <c r="G1006" s="253"/>
      <c r="H1006" s="253"/>
      <c r="I1006" s="253"/>
      <c r="J1006" s="156"/>
      <c r="K1006" s="126"/>
      <c r="L1006" s="126"/>
      <c r="M1006" s="157" t="str">
        <f>IF(ISBLANK(C1006),"",IF('LISTA DE INVENTARIO'!$Q$22:$Q6529='LISTA DE INVENTARIO'!$O$9,SUMIFS('LISTA DE INVENTARIO'!$K$22:$K6529,'LISTA DE INVENTARIO'!$C$22:$C6529,C1006,'LISTA DE INVENTARIO'!$Q$22:$Q6529,'LISTA DE INVENTARIO'!$O$9)-SUMIFS($L$22:$L6801,$C$22:$C6801,C1006),SUMIFS('LISTA DE INVENTARIO'!$K$22:$K6529,'LISTA DE INVENTARIO'!$C$22:$C6529,C1006,'LISTA DE INVENTARIO'!$Q$22:$Q6529,'LISTA DE INVENTARIO'!$O$9)-SUMIFS($L$22:$L6801,$C$22:$C6801,C1006)))</f>
        <v/>
      </c>
      <c r="N1006" s="157" t="str">
        <f t="shared" si="33"/>
        <v/>
      </c>
      <c r="O1006" s="163"/>
      <c r="P1006" s="159" t="str">
        <f t="shared" si="34"/>
        <v/>
      </c>
      <c r="Q1006" s="159" t="str">
        <f>IF(ISBLANK(C1006),"",SUMIFS($P$22:$P6804,$C$22:$C6804,C1006)-SUMIFS('LISTA DE INVENTARIO'!$N$22:$N6531,'LISTA DE INVENTARIO'!$C$22:$C6531,C1006))</f>
        <v/>
      </c>
      <c r="R1006" s="160"/>
      <c r="S1006" s="162" t="str">
        <f ca="1"/>
        <v/>
      </c>
      <c r="T1006" s="182"/>
      <c r="U1006" s="180"/>
    </row>
    <row r="1007" spans="2:21" ht="20.149999999999999" customHeight="1">
      <c r="B1007" s="125">
        <v>986</v>
      </c>
      <c r="C1007" s="253"/>
      <c r="D1007" s="253"/>
      <c r="E1007" s="253"/>
      <c r="F1007" s="253"/>
      <c r="G1007" s="253"/>
      <c r="H1007" s="253"/>
      <c r="I1007" s="253"/>
      <c r="J1007" s="156"/>
      <c r="K1007" s="126"/>
      <c r="L1007" s="126"/>
      <c r="M1007" s="157" t="str">
        <f>IF(ISBLANK(C1007),"",IF('LISTA DE INVENTARIO'!$Q$22:$Q6530='LISTA DE INVENTARIO'!$O$9,SUMIFS('LISTA DE INVENTARIO'!$K$22:$K6530,'LISTA DE INVENTARIO'!$C$22:$C6530,C1007,'LISTA DE INVENTARIO'!$Q$22:$Q6530,'LISTA DE INVENTARIO'!$O$9)-SUMIFS($L$22:$L6802,$C$22:$C6802,C1007),SUMIFS('LISTA DE INVENTARIO'!$K$22:$K6530,'LISTA DE INVENTARIO'!$C$22:$C6530,C1007,'LISTA DE INVENTARIO'!$Q$22:$Q6530,'LISTA DE INVENTARIO'!$O$9)-SUMIFS($L$22:$L6802,$C$22:$C6802,C1007)))</f>
        <v/>
      </c>
      <c r="N1007" s="157" t="str">
        <f t="shared" si="33"/>
        <v/>
      </c>
      <c r="O1007" s="163"/>
      <c r="P1007" s="159" t="str">
        <f t="shared" si="34"/>
        <v/>
      </c>
      <c r="Q1007" s="159" t="str">
        <f>IF(ISBLANK(C1007),"",SUMIFS($P$22:$P6805,$C$22:$C6805,C1007)-SUMIFS('LISTA DE INVENTARIO'!$N$22:$N6532,'LISTA DE INVENTARIO'!$C$22:$C6532,C1007))</f>
        <v/>
      </c>
      <c r="R1007" s="160"/>
      <c r="S1007" s="162" t="str">
        <f ca="1"/>
        <v/>
      </c>
      <c r="T1007" s="182"/>
      <c r="U1007" s="180"/>
    </row>
    <row r="1008" spans="2:21" ht="20.149999999999999" customHeight="1">
      <c r="B1008" s="125">
        <v>987</v>
      </c>
      <c r="C1008" s="253"/>
      <c r="D1008" s="253"/>
      <c r="E1008" s="253"/>
      <c r="F1008" s="253"/>
      <c r="G1008" s="253"/>
      <c r="H1008" s="253"/>
      <c r="I1008" s="253"/>
      <c r="J1008" s="156"/>
      <c r="K1008" s="126"/>
      <c r="L1008" s="126"/>
      <c r="M1008" s="157" t="str">
        <f>IF(ISBLANK(C1008),"",IF('LISTA DE INVENTARIO'!$Q$22:$Q6531='LISTA DE INVENTARIO'!$O$9,SUMIFS('LISTA DE INVENTARIO'!$K$22:$K6531,'LISTA DE INVENTARIO'!$C$22:$C6531,C1008,'LISTA DE INVENTARIO'!$Q$22:$Q6531,'LISTA DE INVENTARIO'!$O$9)-SUMIFS($L$22:$L6803,$C$22:$C6803,C1008),SUMIFS('LISTA DE INVENTARIO'!$K$22:$K6531,'LISTA DE INVENTARIO'!$C$22:$C6531,C1008,'LISTA DE INVENTARIO'!$Q$22:$Q6531,'LISTA DE INVENTARIO'!$O$9)-SUMIFS($L$22:$L6803,$C$22:$C6803,C1008)))</f>
        <v/>
      </c>
      <c r="N1008" s="157" t="str">
        <f t="shared" si="33"/>
        <v/>
      </c>
      <c r="O1008" s="163"/>
      <c r="P1008" s="159" t="str">
        <f t="shared" si="34"/>
        <v/>
      </c>
      <c r="Q1008" s="159" t="str">
        <f>IF(ISBLANK(C1008),"",SUMIFS($P$22:$P6806,$C$22:$C6806,C1008)-SUMIFS('LISTA DE INVENTARIO'!$N$22:$N6533,'LISTA DE INVENTARIO'!$C$22:$C6533,C1008))</f>
        <v/>
      </c>
      <c r="R1008" s="160"/>
      <c r="S1008" s="162" t="str">
        <f ca="1"/>
        <v/>
      </c>
      <c r="T1008" s="182"/>
      <c r="U1008" s="180"/>
    </row>
    <row r="1009" spans="2:21" ht="20.149999999999999" customHeight="1">
      <c r="B1009" s="125">
        <v>988</v>
      </c>
      <c r="C1009" s="253"/>
      <c r="D1009" s="253"/>
      <c r="E1009" s="253"/>
      <c r="F1009" s="253"/>
      <c r="G1009" s="253"/>
      <c r="H1009" s="253"/>
      <c r="I1009" s="253"/>
      <c r="J1009" s="156"/>
      <c r="K1009" s="126"/>
      <c r="L1009" s="126"/>
      <c r="M1009" s="157" t="str">
        <f>IF(ISBLANK(C1009),"",IF('LISTA DE INVENTARIO'!$Q$22:$Q6532='LISTA DE INVENTARIO'!$O$9,SUMIFS('LISTA DE INVENTARIO'!$K$22:$K6532,'LISTA DE INVENTARIO'!$C$22:$C6532,C1009,'LISTA DE INVENTARIO'!$Q$22:$Q6532,'LISTA DE INVENTARIO'!$O$9)-SUMIFS($L$22:$L6804,$C$22:$C6804,C1009),SUMIFS('LISTA DE INVENTARIO'!$K$22:$K6532,'LISTA DE INVENTARIO'!$C$22:$C6532,C1009,'LISTA DE INVENTARIO'!$Q$22:$Q6532,'LISTA DE INVENTARIO'!$O$9)-SUMIFS($L$22:$L6804,$C$22:$C6804,C1009)))</f>
        <v/>
      </c>
      <c r="N1009" s="157" t="str">
        <f t="shared" si="33"/>
        <v/>
      </c>
      <c r="O1009" s="163"/>
      <c r="P1009" s="159" t="str">
        <f t="shared" si="34"/>
        <v/>
      </c>
      <c r="Q1009" s="159" t="str">
        <f>IF(ISBLANK(C1009),"",SUMIFS($P$22:$P6807,$C$22:$C6807,C1009)-SUMIFS('LISTA DE INVENTARIO'!$N$22:$N6534,'LISTA DE INVENTARIO'!$C$22:$C6534,C1009))</f>
        <v/>
      </c>
      <c r="R1009" s="160"/>
      <c r="S1009" s="162" t="str">
        <f ca="1"/>
        <v/>
      </c>
      <c r="T1009" s="182"/>
      <c r="U1009" s="180"/>
    </row>
    <row r="1010" spans="2:21" ht="20.149999999999999" customHeight="1">
      <c r="B1010" s="125">
        <v>989</v>
      </c>
      <c r="C1010" s="253"/>
      <c r="D1010" s="253"/>
      <c r="E1010" s="253"/>
      <c r="F1010" s="253"/>
      <c r="G1010" s="253"/>
      <c r="H1010" s="253"/>
      <c r="I1010" s="253"/>
      <c r="J1010" s="156"/>
      <c r="K1010" s="126"/>
      <c r="L1010" s="126"/>
      <c r="M1010" s="157" t="str">
        <f>IF(ISBLANK(C1010),"",IF('LISTA DE INVENTARIO'!$Q$22:$Q6533='LISTA DE INVENTARIO'!$O$9,SUMIFS('LISTA DE INVENTARIO'!$K$22:$K6533,'LISTA DE INVENTARIO'!$C$22:$C6533,C1010,'LISTA DE INVENTARIO'!$Q$22:$Q6533,'LISTA DE INVENTARIO'!$O$9)-SUMIFS($L$22:$L6805,$C$22:$C6805,C1010),SUMIFS('LISTA DE INVENTARIO'!$K$22:$K6533,'LISTA DE INVENTARIO'!$C$22:$C6533,C1010,'LISTA DE INVENTARIO'!$Q$22:$Q6533,'LISTA DE INVENTARIO'!$O$9)-SUMIFS($L$22:$L6805,$C$22:$C6805,C1010)))</f>
        <v/>
      </c>
      <c r="N1010" s="157" t="str">
        <f t="shared" si="33"/>
        <v/>
      </c>
      <c r="O1010" s="163"/>
      <c r="P1010" s="159" t="str">
        <f t="shared" si="34"/>
        <v/>
      </c>
      <c r="Q1010" s="159" t="str">
        <f>IF(ISBLANK(C1010),"",SUMIFS($P$22:$P6808,$C$22:$C6808,C1010)-SUMIFS('LISTA DE INVENTARIO'!$N$22:$N6535,'LISTA DE INVENTARIO'!$C$22:$C6535,C1010))</f>
        <v/>
      </c>
      <c r="R1010" s="160"/>
      <c r="S1010" s="162" t="str">
        <f ca="1"/>
        <v/>
      </c>
      <c r="T1010" s="182"/>
      <c r="U1010" s="180"/>
    </row>
    <row r="1011" spans="2:21" ht="20.149999999999999" customHeight="1">
      <c r="B1011" s="125">
        <v>990</v>
      </c>
      <c r="C1011" s="253"/>
      <c r="D1011" s="253"/>
      <c r="E1011" s="253"/>
      <c r="F1011" s="253"/>
      <c r="G1011" s="253"/>
      <c r="H1011" s="253"/>
      <c r="I1011" s="253"/>
      <c r="J1011" s="156"/>
      <c r="K1011" s="126"/>
      <c r="L1011" s="126"/>
      <c r="M1011" s="157" t="str">
        <f>IF(ISBLANK(C1011),"",IF('LISTA DE INVENTARIO'!$Q$22:$Q6534='LISTA DE INVENTARIO'!$O$9,SUMIFS('LISTA DE INVENTARIO'!$K$22:$K6534,'LISTA DE INVENTARIO'!$C$22:$C6534,C1011,'LISTA DE INVENTARIO'!$Q$22:$Q6534,'LISTA DE INVENTARIO'!$O$9)-SUMIFS($L$22:$L6806,$C$22:$C6806,C1011),SUMIFS('LISTA DE INVENTARIO'!$K$22:$K6534,'LISTA DE INVENTARIO'!$C$22:$C6534,C1011,'LISTA DE INVENTARIO'!$Q$22:$Q6534,'LISTA DE INVENTARIO'!$O$9)-SUMIFS($L$22:$L6806,$C$22:$C6806,C1011)))</f>
        <v/>
      </c>
      <c r="N1011" s="157" t="str">
        <f t="shared" si="33"/>
        <v/>
      </c>
      <c r="O1011" s="163"/>
      <c r="P1011" s="159" t="str">
        <f t="shared" si="34"/>
        <v/>
      </c>
      <c r="Q1011" s="159" t="str">
        <f>IF(ISBLANK(C1011),"",SUMIFS($P$22:$P6809,$C$22:$C6809,C1011)-SUMIFS('LISTA DE INVENTARIO'!$N$22:$N6536,'LISTA DE INVENTARIO'!$C$22:$C6536,C1011))</f>
        <v/>
      </c>
      <c r="R1011" s="160"/>
      <c r="S1011" s="162" t="str">
        <f ca="1"/>
        <v/>
      </c>
      <c r="T1011" s="182"/>
      <c r="U1011" s="180"/>
    </row>
    <row r="1012" spans="2:21" ht="20.149999999999999" customHeight="1">
      <c r="B1012" s="125">
        <v>991</v>
      </c>
      <c r="C1012" s="253"/>
      <c r="D1012" s="253"/>
      <c r="E1012" s="253"/>
      <c r="F1012" s="253"/>
      <c r="G1012" s="253"/>
      <c r="H1012" s="253"/>
      <c r="I1012" s="253"/>
      <c r="J1012" s="156"/>
      <c r="K1012" s="126"/>
      <c r="L1012" s="126"/>
      <c r="M1012" s="157" t="str">
        <f>IF(ISBLANK(C1012),"",IF('LISTA DE INVENTARIO'!$Q$22:$Q6535='LISTA DE INVENTARIO'!$O$9,SUMIFS('LISTA DE INVENTARIO'!$K$22:$K6535,'LISTA DE INVENTARIO'!$C$22:$C6535,C1012,'LISTA DE INVENTARIO'!$Q$22:$Q6535,'LISTA DE INVENTARIO'!$O$9)-SUMIFS($L$22:$L6807,$C$22:$C6807,C1012),SUMIFS('LISTA DE INVENTARIO'!$K$22:$K6535,'LISTA DE INVENTARIO'!$C$22:$C6535,C1012,'LISTA DE INVENTARIO'!$Q$22:$Q6535,'LISTA DE INVENTARIO'!$O$9)-SUMIFS($L$22:$L6807,$C$22:$C6807,C1012)))</f>
        <v/>
      </c>
      <c r="N1012" s="157" t="str">
        <f t="shared" si="33"/>
        <v/>
      </c>
      <c r="O1012" s="163"/>
      <c r="P1012" s="159" t="str">
        <f t="shared" si="34"/>
        <v/>
      </c>
      <c r="Q1012" s="159" t="str">
        <f>IF(ISBLANK(C1012),"",SUMIFS($P$22:$P6810,$C$22:$C6810,C1012)-SUMIFS('LISTA DE INVENTARIO'!$N$22:$N6537,'LISTA DE INVENTARIO'!$C$22:$C6537,C1012))</f>
        <v/>
      </c>
      <c r="R1012" s="160"/>
      <c r="S1012" s="162" t="str">
        <f ca="1"/>
        <v/>
      </c>
      <c r="T1012" s="182"/>
      <c r="U1012" s="180"/>
    </row>
    <row r="1013" spans="2:21" ht="20.149999999999999" customHeight="1">
      <c r="B1013" s="125">
        <v>992</v>
      </c>
      <c r="C1013" s="253"/>
      <c r="D1013" s="253"/>
      <c r="E1013" s="253"/>
      <c r="F1013" s="253"/>
      <c r="G1013" s="253"/>
      <c r="H1013" s="253"/>
      <c r="I1013" s="253"/>
      <c r="J1013" s="156"/>
      <c r="K1013" s="126"/>
      <c r="L1013" s="126"/>
      <c r="M1013" s="157" t="str">
        <f>IF(ISBLANK(C1013),"",IF('LISTA DE INVENTARIO'!$Q$22:$Q6536='LISTA DE INVENTARIO'!$O$9,SUMIFS('LISTA DE INVENTARIO'!$K$22:$K6536,'LISTA DE INVENTARIO'!$C$22:$C6536,C1013,'LISTA DE INVENTARIO'!$Q$22:$Q6536,'LISTA DE INVENTARIO'!$O$9)-SUMIFS($L$22:$L6808,$C$22:$C6808,C1013),SUMIFS('LISTA DE INVENTARIO'!$K$22:$K6536,'LISTA DE INVENTARIO'!$C$22:$C6536,C1013,'LISTA DE INVENTARIO'!$Q$22:$Q6536,'LISTA DE INVENTARIO'!$O$9)-SUMIFS($L$22:$L6808,$C$22:$C6808,C1013)))</f>
        <v/>
      </c>
      <c r="N1013" s="157" t="str">
        <f t="shared" si="33"/>
        <v/>
      </c>
      <c r="O1013" s="163"/>
      <c r="P1013" s="159" t="str">
        <f t="shared" si="34"/>
        <v/>
      </c>
      <c r="Q1013" s="159" t="str">
        <f>IF(ISBLANK(C1013),"",SUMIFS($P$22:$P6811,$C$22:$C6811,C1013)-SUMIFS('LISTA DE INVENTARIO'!$N$22:$N6538,'LISTA DE INVENTARIO'!$C$22:$C6538,C1013))</f>
        <v/>
      </c>
      <c r="R1013" s="160"/>
      <c r="S1013" s="162" t="str">
        <f ca="1"/>
        <v/>
      </c>
      <c r="T1013" s="182"/>
      <c r="U1013" s="180"/>
    </row>
    <row r="1014" spans="2:21" ht="20.149999999999999" customHeight="1">
      <c r="B1014" s="125">
        <v>993</v>
      </c>
      <c r="C1014" s="253"/>
      <c r="D1014" s="253"/>
      <c r="E1014" s="253"/>
      <c r="F1014" s="253"/>
      <c r="G1014" s="253"/>
      <c r="H1014" s="253"/>
      <c r="I1014" s="253"/>
      <c r="J1014" s="156"/>
      <c r="K1014" s="126"/>
      <c r="L1014" s="126"/>
      <c r="M1014" s="157" t="str">
        <f>IF(ISBLANK(C1014),"",IF('LISTA DE INVENTARIO'!$Q$22:$Q6537='LISTA DE INVENTARIO'!$O$9,SUMIFS('LISTA DE INVENTARIO'!$K$22:$K6537,'LISTA DE INVENTARIO'!$C$22:$C6537,C1014,'LISTA DE INVENTARIO'!$Q$22:$Q6537,'LISTA DE INVENTARIO'!$O$9)-SUMIFS($L$22:$L6809,$C$22:$C6809,C1014),SUMIFS('LISTA DE INVENTARIO'!$K$22:$K6537,'LISTA DE INVENTARIO'!$C$22:$C6537,C1014,'LISTA DE INVENTARIO'!$Q$22:$Q6537,'LISTA DE INVENTARIO'!$O$9)-SUMIFS($L$22:$L6809,$C$22:$C6809,C1014)))</f>
        <v/>
      </c>
      <c r="N1014" s="157" t="str">
        <f t="shared" si="33"/>
        <v/>
      </c>
      <c r="O1014" s="163"/>
      <c r="P1014" s="159" t="str">
        <f t="shared" si="34"/>
        <v/>
      </c>
      <c r="Q1014" s="159" t="str">
        <f>IF(ISBLANK(C1014),"",SUMIFS($P$22:$P6812,$C$22:$C6812,C1014)-SUMIFS('LISTA DE INVENTARIO'!$N$22:$N6539,'LISTA DE INVENTARIO'!$C$22:$C6539,C1014))</f>
        <v/>
      </c>
      <c r="R1014" s="160"/>
      <c r="S1014" s="162" t="str">
        <f ca="1"/>
        <v/>
      </c>
      <c r="T1014" s="182"/>
      <c r="U1014" s="180"/>
    </row>
    <row r="1015" spans="2:21" ht="20.149999999999999" customHeight="1">
      <c r="B1015" s="125">
        <v>994</v>
      </c>
      <c r="C1015" s="253"/>
      <c r="D1015" s="253"/>
      <c r="E1015" s="253"/>
      <c r="F1015" s="253"/>
      <c r="G1015" s="253"/>
      <c r="H1015" s="253"/>
      <c r="I1015" s="253"/>
      <c r="J1015" s="156"/>
      <c r="K1015" s="126"/>
      <c r="L1015" s="126"/>
      <c r="M1015" s="157" t="str">
        <f>IF(ISBLANK(C1015),"",IF('LISTA DE INVENTARIO'!$Q$22:$Q6538='LISTA DE INVENTARIO'!$O$9,SUMIFS('LISTA DE INVENTARIO'!$K$22:$K6538,'LISTA DE INVENTARIO'!$C$22:$C6538,C1015,'LISTA DE INVENTARIO'!$Q$22:$Q6538,'LISTA DE INVENTARIO'!$O$9)-SUMIFS($L$22:$L6810,$C$22:$C6810,C1015),SUMIFS('LISTA DE INVENTARIO'!$K$22:$K6538,'LISTA DE INVENTARIO'!$C$22:$C6538,C1015,'LISTA DE INVENTARIO'!$Q$22:$Q6538,'LISTA DE INVENTARIO'!$O$9)-SUMIFS($L$22:$L6810,$C$22:$C6810,C1015)))</f>
        <v/>
      </c>
      <c r="N1015" s="157" t="str">
        <f t="shared" si="33"/>
        <v/>
      </c>
      <c r="O1015" s="163"/>
      <c r="P1015" s="159" t="str">
        <f t="shared" si="34"/>
        <v/>
      </c>
      <c r="Q1015" s="159" t="str">
        <f>IF(ISBLANK(C1015),"",SUMIFS($P$22:$P6813,$C$22:$C6813,C1015)-SUMIFS('LISTA DE INVENTARIO'!$N$22:$N6540,'LISTA DE INVENTARIO'!$C$22:$C6540,C1015))</f>
        <v/>
      </c>
      <c r="R1015" s="160"/>
      <c r="S1015" s="162" t="str">
        <f ca="1"/>
        <v/>
      </c>
      <c r="T1015" s="182"/>
      <c r="U1015" s="180"/>
    </row>
    <row r="1016" spans="2:21" ht="20.149999999999999" customHeight="1">
      <c r="B1016" s="125">
        <v>995</v>
      </c>
      <c r="C1016" s="253"/>
      <c r="D1016" s="253"/>
      <c r="E1016" s="253"/>
      <c r="F1016" s="253"/>
      <c r="G1016" s="253"/>
      <c r="H1016" s="253"/>
      <c r="I1016" s="253"/>
      <c r="J1016" s="156"/>
      <c r="K1016" s="126"/>
      <c r="L1016" s="126"/>
      <c r="M1016" s="157" t="str">
        <f>IF(ISBLANK(C1016),"",IF('LISTA DE INVENTARIO'!$Q$22:$Q6539='LISTA DE INVENTARIO'!$O$9,SUMIFS('LISTA DE INVENTARIO'!$K$22:$K6539,'LISTA DE INVENTARIO'!$C$22:$C6539,C1016,'LISTA DE INVENTARIO'!$Q$22:$Q6539,'LISTA DE INVENTARIO'!$O$9)-SUMIFS($L$22:$L6811,$C$22:$C6811,C1016),SUMIFS('LISTA DE INVENTARIO'!$K$22:$K6539,'LISTA DE INVENTARIO'!$C$22:$C6539,C1016,'LISTA DE INVENTARIO'!$Q$22:$Q6539,'LISTA DE INVENTARIO'!$O$9)-SUMIFS($L$22:$L6811,$C$22:$C6811,C1016)))</f>
        <v/>
      </c>
      <c r="N1016" s="157" t="str">
        <f t="shared" si="33"/>
        <v/>
      </c>
      <c r="O1016" s="163"/>
      <c r="P1016" s="159" t="str">
        <f t="shared" si="34"/>
        <v/>
      </c>
      <c r="Q1016" s="159" t="str">
        <f>IF(ISBLANK(C1016),"",SUMIFS($P$22:$P6814,$C$22:$C6814,C1016)-SUMIFS('LISTA DE INVENTARIO'!$N$22:$N6541,'LISTA DE INVENTARIO'!$C$22:$C6541,C1016))</f>
        <v/>
      </c>
      <c r="R1016" s="160"/>
      <c r="S1016" s="162" t="str">
        <f ca="1"/>
        <v/>
      </c>
      <c r="T1016" s="182"/>
      <c r="U1016" s="180"/>
    </row>
    <row r="1017" spans="2:21" ht="20.149999999999999" customHeight="1">
      <c r="B1017" s="125">
        <v>996</v>
      </c>
      <c r="C1017" s="253"/>
      <c r="D1017" s="253"/>
      <c r="E1017" s="253"/>
      <c r="F1017" s="253"/>
      <c r="G1017" s="253"/>
      <c r="H1017" s="253"/>
      <c r="I1017" s="253"/>
      <c r="J1017" s="156"/>
      <c r="K1017" s="126"/>
      <c r="L1017" s="126"/>
      <c r="M1017" s="157" t="str">
        <f>IF(ISBLANK(C1017),"",IF('LISTA DE INVENTARIO'!$Q$22:$Q6540='LISTA DE INVENTARIO'!$O$9,SUMIFS('LISTA DE INVENTARIO'!$K$22:$K6540,'LISTA DE INVENTARIO'!$C$22:$C6540,C1017,'LISTA DE INVENTARIO'!$Q$22:$Q6540,'LISTA DE INVENTARIO'!$O$9)-SUMIFS($L$22:$L6812,$C$22:$C6812,C1017),SUMIFS('LISTA DE INVENTARIO'!$K$22:$K6540,'LISTA DE INVENTARIO'!$C$22:$C6540,C1017,'LISTA DE INVENTARIO'!$Q$22:$Q6540,'LISTA DE INVENTARIO'!$O$9)-SUMIFS($L$22:$L6812,$C$22:$C6812,C1017)))</f>
        <v/>
      </c>
      <c r="N1017" s="157" t="str">
        <f t="shared" si="33"/>
        <v/>
      </c>
      <c r="O1017" s="163"/>
      <c r="P1017" s="159" t="str">
        <f t="shared" si="34"/>
        <v/>
      </c>
      <c r="Q1017" s="159" t="str">
        <f>IF(ISBLANK(C1017),"",SUMIFS($P$22:$P6815,$C$22:$C6815,C1017)-SUMIFS('LISTA DE INVENTARIO'!$N$22:$N6542,'LISTA DE INVENTARIO'!$C$22:$C6542,C1017))</f>
        <v/>
      </c>
      <c r="R1017" s="160"/>
      <c r="S1017" s="162" t="str">
        <f ca="1"/>
        <v/>
      </c>
      <c r="T1017" s="182"/>
      <c r="U1017" s="180"/>
    </row>
    <row r="1018" spans="2:21" ht="20.149999999999999" customHeight="1">
      <c r="B1018" s="125">
        <v>997</v>
      </c>
      <c r="C1018" s="253"/>
      <c r="D1018" s="253"/>
      <c r="E1018" s="253"/>
      <c r="F1018" s="253"/>
      <c r="G1018" s="253"/>
      <c r="H1018" s="253"/>
      <c r="I1018" s="253"/>
      <c r="J1018" s="156"/>
      <c r="K1018" s="126"/>
      <c r="L1018" s="126"/>
      <c r="M1018" s="157" t="str">
        <f>IF(ISBLANK(C1018),"",IF('LISTA DE INVENTARIO'!$Q$22:$Q6541='LISTA DE INVENTARIO'!$O$9,SUMIFS('LISTA DE INVENTARIO'!$K$22:$K6541,'LISTA DE INVENTARIO'!$C$22:$C6541,C1018,'LISTA DE INVENTARIO'!$Q$22:$Q6541,'LISTA DE INVENTARIO'!$O$9)-SUMIFS($L$22:$L6813,$C$22:$C6813,C1018),SUMIFS('LISTA DE INVENTARIO'!$K$22:$K6541,'LISTA DE INVENTARIO'!$C$22:$C6541,C1018,'LISTA DE INVENTARIO'!$Q$22:$Q6541,'LISTA DE INVENTARIO'!$O$9)-SUMIFS($L$22:$L6813,$C$22:$C6813,C1018)))</f>
        <v/>
      </c>
      <c r="N1018" s="157" t="str">
        <f t="shared" si="33"/>
        <v/>
      </c>
      <c r="O1018" s="163"/>
      <c r="P1018" s="159" t="str">
        <f t="shared" si="34"/>
        <v/>
      </c>
      <c r="Q1018" s="159" t="str">
        <f>IF(ISBLANK(C1018),"",SUMIFS($P$22:$P6816,$C$22:$C6816,C1018)-SUMIFS('LISTA DE INVENTARIO'!$N$22:$N6543,'LISTA DE INVENTARIO'!$C$22:$C6543,C1018))</f>
        <v/>
      </c>
      <c r="R1018" s="160"/>
      <c r="S1018" s="162" t="str">
        <f ca="1"/>
        <v/>
      </c>
      <c r="T1018" s="182"/>
      <c r="U1018" s="180"/>
    </row>
    <row r="1019" spans="2:21" ht="20.149999999999999" customHeight="1">
      <c r="B1019" s="125">
        <v>998</v>
      </c>
      <c r="C1019" s="253"/>
      <c r="D1019" s="253"/>
      <c r="E1019" s="253"/>
      <c r="F1019" s="253"/>
      <c r="G1019" s="253"/>
      <c r="H1019" s="253"/>
      <c r="I1019" s="253"/>
      <c r="J1019" s="156"/>
      <c r="K1019" s="126"/>
      <c r="L1019" s="126"/>
      <c r="M1019" s="157" t="str">
        <f>IF(ISBLANK(C1019),"",IF('LISTA DE INVENTARIO'!$Q$22:$Q6542='LISTA DE INVENTARIO'!$O$9,SUMIFS('LISTA DE INVENTARIO'!$K$22:$K6542,'LISTA DE INVENTARIO'!$C$22:$C6542,C1019,'LISTA DE INVENTARIO'!$Q$22:$Q6542,'LISTA DE INVENTARIO'!$O$9)-SUMIFS($L$22:$L6814,$C$22:$C6814,C1019),SUMIFS('LISTA DE INVENTARIO'!$K$22:$K6542,'LISTA DE INVENTARIO'!$C$22:$C6542,C1019,'LISTA DE INVENTARIO'!$Q$22:$Q6542,'LISTA DE INVENTARIO'!$O$9)-SUMIFS($L$22:$L6814,$C$22:$C6814,C1019)))</f>
        <v/>
      </c>
      <c r="N1019" s="157" t="str">
        <f t="shared" si="33"/>
        <v/>
      </c>
      <c r="O1019" s="163"/>
      <c r="P1019" s="159" t="str">
        <f t="shared" si="34"/>
        <v/>
      </c>
      <c r="Q1019" s="159" t="str">
        <f>IF(ISBLANK(C1019),"",SUMIFS($P$22:$P6817,$C$22:$C6817,C1019)-SUMIFS('LISTA DE INVENTARIO'!$N$22:$N6544,'LISTA DE INVENTARIO'!$C$22:$C6544,C1019))</f>
        <v/>
      </c>
      <c r="R1019" s="160"/>
      <c r="S1019" s="162" t="str">
        <f ca="1"/>
        <v/>
      </c>
      <c r="T1019" s="182"/>
      <c r="U1019" s="180"/>
    </row>
    <row r="1020" spans="2:21" ht="20.149999999999999" customHeight="1">
      <c r="B1020" s="125">
        <v>999</v>
      </c>
      <c r="C1020" s="253"/>
      <c r="D1020" s="253"/>
      <c r="E1020" s="253"/>
      <c r="F1020" s="253"/>
      <c r="G1020" s="253"/>
      <c r="H1020" s="253"/>
      <c r="I1020" s="253"/>
      <c r="J1020" s="156"/>
      <c r="K1020" s="126"/>
      <c r="L1020" s="126"/>
      <c r="M1020" s="157" t="str">
        <f>IF(ISBLANK(C1020),"",IF('LISTA DE INVENTARIO'!$Q$22:$Q6543='LISTA DE INVENTARIO'!$O$9,SUMIFS('LISTA DE INVENTARIO'!$K$22:$K6543,'LISTA DE INVENTARIO'!$C$22:$C6543,C1020,'LISTA DE INVENTARIO'!$Q$22:$Q6543,'LISTA DE INVENTARIO'!$O$9)-SUMIFS($L$22:$L6815,$C$22:$C6815,C1020),SUMIFS('LISTA DE INVENTARIO'!$K$22:$K6543,'LISTA DE INVENTARIO'!$C$22:$C6543,C1020,'LISTA DE INVENTARIO'!$Q$22:$Q6543,'LISTA DE INVENTARIO'!$O$9)-SUMIFS($L$22:$L6815,$C$22:$C6815,C1020)))</f>
        <v/>
      </c>
      <c r="N1020" s="157" t="str">
        <f t="shared" si="33"/>
        <v/>
      </c>
      <c r="O1020" s="163"/>
      <c r="P1020" s="159" t="str">
        <f t="shared" si="34"/>
        <v/>
      </c>
      <c r="Q1020" s="159" t="str">
        <f>IF(ISBLANK(C1020),"",SUMIFS($P$22:$P6818,$C$22:$C6818,C1020)-SUMIFS('LISTA DE INVENTARIO'!$N$22:$N6545,'LISTA DE INVENTARIO'!$C$22:$C6545,C1020))</f>
        <v/>
      </c>
      <c r="R1020" s="160"/>
      <c r="S1020" s="162" t="str">
        <f ca="1"/>
        <v/>
      </c>
      <c r="T1020" s="182"/>
      <c r="U1020" s="180"/>
    </row>
    <row r="1021" spans="2:21" ht="20.149999999999999" customHeight="1">
      <c r="B1021" s="125">
        <v>1000</v>
      </c>
      <c r="C1021" s="253"/>
      <c r="D1021" s="253"/>
      <c r="E1021" s="253"/>
      <c r="F1021" s="253"/>
      <c r="G1021" s="253"/>
      <c r="H1021" s="253"/>
      <c r="I1021" s="253"/>
      <c r="J1021" s="156"/>
      <c r="K1021" s="126"/>
      <c r="L1021" s="126"/>
      <c r="M1021" s="157" t="str">
        <f>IF(ISBLANK(C1021),"",IF('LISTA DE INVENTARIO'!$Q$22:$Q6544='LISTA DE INVENTARIO'!$O$9,SUMIFS('LISTA DE INVENTARIO'!$K$22:$K6544,'LISTA DE INVENTARIO'!$C$22:$C6544,C1021,'LISTA DE INVENTARIO'!$Q$22:$Q6544,'LISTA DE INVENTARIO'!$O$9)-SUMIFS($L$22:$L6816,$C$22:$C6816,C1021),SUMIFS('LISTA DE INVENTARIO'!$K$22:$K6544,'LISTA DE INVENTARIO'!$C$22:$C6544,C1021,'LISTA DE INVENTARIO'!$Q$22:$Q6544,'LISTA DE INVENTARIO'!$O$9)-SUMIFS($L$22:$L6816,$C$22:$C6816,C1021)))</f>
        <v/>
      </c>
      <c r="N1021" s="157" t="str">
        <f t="shared" si="33"/>
        <v/>
      </c>
      <c r="O1021" s="163"/>
      <c r="P1021" s="159" t="str">
        <f t="shared" si="34"/>
        <v/>
      </c>
      <c r="Q1021" s="159" t="str">
        <f>IF(ISBLANK(C1021),"",SUMIFS($P$22:$P6819,$C$22:$C6819,C1021)-SUMIFS('LISTA DE INVENTARIO'!$N$22:$N6546,'LISTA DE INVENTARIO'!$C$22:$C6546,C1021))</f>
        <v/>
      </c>
      <c r="R1021" s="160"/>
      <c r="S1021" s="162" t="str">
        <f ca="1"/>
        <v/>
      </c>
      <c r="T1021" s="182"/>
      <c r="U1021" s="180"/>
    </row>
    <row r="2251" spans="20:20" ht="12.5" hidden="1">
      <c r="T2251" s="27" t="b">
        <v>1</v>
      </c>
    </row>
    <row r="2277" spans="20:20" ht="12.5" hidden="1">
      <c r="T2277" s="27" t="b">
        <v>1</v>
      </c>
    </row>
    <row r="3114" spans="20:20" ht="12.5" hidden="1">
      <c r="T3114" s="27" t="b">
        <v>1</v>
      </c>
    </row>
    <row r="3920" spans="20:20" ht="12.5" hidden="1">
      <c r="T3920" s="27" t="b">
        <v>1</v>
      </c>
    </row>
    <row r="28688" spans="20:20" ht="0" hidden="1" customHeight="1">
      <c r="T28688" s="27" t="b">
        <v>1</v>
      </c>
    </row>
  </sheetData>
  <mergeCells count="1016">
    <mergeCell ref="C1015:I1015"/>
    <mergeCell ref="C1016:I1016"/>
    <mergeCell ref="C1017:I1017"/>
    <mergeCell ref="C1018:I1018"/>
    <mergeCell ref="C1019:I1019"/>
    <mergeCell ref="C1020:I1020"/>
    <mergeCell ref="C1021:I1021"/>
    <mergeCell ref="C1006:I1006"/>
    <mergeCell ref="C1007:I1007"/>
    <mergeCell ref="C1008:I1008"/>
    <mergeCell ref="C1009:I1009"/>
    <mergeCell ref="C1010:I1010"/>
    <mergeCell ref="C1011:I1011"/>
    <mergeCell ref="C1012:I1012"/>
    <mergeCell ref="C1013:I1013"/>
    <mergeCell ref="C1014:I1014"/>
    <mergeCell ref="C997:I997"/>
    <mergeCell ref="C998:I998"/>
    <mergeCell ref="C999:I999"/>
    <mergeCell ref="C1000:I1000"/>
    <mergeCell ref="C1001:I1001"/>
    <mergeCell ref="C1002:I1002"/>
    <mergeCell ref="C1003:I1003"/>
    <mergeCell ref="C1004:I1004"/>
    <mergeCell ref="C1005:I1005"/>
    <mergeCell ref="C988:I988"/>
    <mergeCell ref="C989:I989"/>
    <mergeCell ref="C990:I990"/>
    <mergeCell ref="C991:I991"/>
    <mergeCell ref="C992:I992"/>
    <mergeCell ref="C993:I993"/>
    <mergeCell ref="C994:I994"/>
    <mergeCell ref="C995:I995"/>
    <mergeCell ref="C996:I996"/>
    <mergeCell ref="C955:I955"/>
    <mergeCell ref="C956:I956"/>
    <mergeCell ref="C957:I957"/>
    <mergeCell ref="C958:I958"/>
    <mergeCell ref="C959:I959"/>
    <mergeCell ref="C960:I960"/>
    <mergeCell ref="C961:I961"/>
    <mergeCell ref="C986:I986"/>
    <mergeCell ref="C987:I987"/>
    <mergeCell ref="C964:I964"/>
    <mergeCell ref="C965:I965"/>
    <mergeCell ref="C966:I966"/>
    <mergeCell ref="C967:I967"/>
    <mergeCell ref="C968:I968"/>
    <mergeCell ref="C969:I969"/>
    <mergeCell ref="C970:I970"/>
    <mergeCell ref="C971:I971"/>
    <mergeCell ref="C972:I972"/>
    <mergeCell ref="C973:I973"/>
    <mergeCell ref="C974:I974"/>
    <mergeCell ref="C975:I975"/>
    <mergeCell ref="C976:I976"/>
    <mergeCell ref="C977:I977"/>
    <mergeCell ref="C946:I946"/>
    <mergeCell ref="C947:I947"/>
    <mergeCell ref="C948:I948"/>
    <mergeCell ref="C949:I949"/>
    <mergeCell ref="C950:I950"/>
    <mergeCell ref="C951:I951"/>
    <mergeCell ref="C952:I952"/>
    <mergeCell ref="C953:I953"/>
    <mergeCell ref="C954:I954"/>
    <mergeCell ref="C937:I937"/>
    <mergeCell ref="C938:I938"/>
    <mergeCell ref="C939:I939"/>
    <mergeCell ref="C940:I940"/>
    <mergeCell ref="C941:I941"/>
    <mergeCell ref="C942:I942"/>
    <mergeCell ref="C943:I943"/>
    <mergeCell ref="C944:I944"/>
    <mergeCell ref="C945:I945"/>
    <mergeCell ref="C928:I928"/>
    <mergeCell ref="C929:I929"/>
    <mergeCell ref="C930:I930"/>
    <mergeCell ref="C931:I931"/>
    <mergeCell ref="C932:I932"/>
    <mergeCell ref="C933:I933"/>
    <mergeCell ref="C934:I934"/>
    <mergeCell ref="C935:I935"/>
    <mergeCell ref="C936:I936"/>
    <mergeCell ref="C919:I919"/>
    <mergeCell ref="C920:I920"/>
    <mergeCell ref="C921:I921"/>
    <mergeCell ref="C922:I922"/>
    <mergeCell ref="C923:I923"/>
    <mergeCell ref="C924:I924"/>
    <mergeCell ref="C925:I925"/>
    <mergeCell ref="C926:I926"/>
    <mergeCell ref="C927:I927"/>
    <mergeCell ref="C910:I910"/>
    <mergeCell ref="C911:I911"/>
    <mergeCell ref="C912:I912"/>
    <mergeCell ref="C913:I913"/>
    <mergeCell ref="C914:I914"/>
    <mergeCell ref="C915:I915"/>
    <mergeCell ref="C916:I916"/>
    <mergeCell ref="C917:I917"/>
    <mergeCell ref="C918:I918"/>
    <mergeCell ref="C901:I901"/>
    <mergeCell ref="C902:I902"/>
    <mergeCell ref="C903:I903"/>
    <mergeCell ref="C904:I904"/>
    <mergeCell ref="C905:I905"/>
    <mergeCell ref="C906:I906"/>
    <mergeCell ref="C907:I907"/>
    <mergeCell ref="C908:I908"/>
    <mergeCell ref="C909:I909"/>
    <mergeCell ref="C715:I715"/>
    <mergeCell ref="C716:I716"/>
    <mergeCell ref="C717:I717"/>
    <mergeCell ref="C718:I718"/>
    <mergeCell ref="C719:I719"/>
    <mergeCell ref="C720:I720"/>
    <mergeCell ref="C721:I721"/>
    <mergeCell ref="C722:I722"/>
    <mergeCell ref="C723:I723"/>
    <mergeCell ref="C706:I706"/>
    <mergeCell ref="C707:I707"/>
    <mergeCell ref="C708:I708"/>
    <mergeCell ref="C709:I709"/>
    <mergeCell ref="C710:I710"/>
    <mergeCell ref="C711:I711"/>
    <mergeCell ref="C712:I712"/>
    <mergeCell ref="C713:I713"/>
    <mergeCell ref="C714:I714"/>
    <mergeCell ref="C697:I697"/>
    <mergeCell ref="C698:I698"/>
    <mergeCell ref="C699:I699"/>
    <mergeCell ref="C700:I700"/>
    <mergeCell ref="C701:I701"/>
    <mergeCell ref="C702:I702"/>
    <mergeCell ref="C703:I703"/>
    <mergeCell ref="C704:I704"/>
    <mergeCell ref="C705:I705"/>
    <mergeCell ref="C688:I688"/>
    <mergeCell ref="C689:I689"/>
    <mergeCell ref="C690:I690"/>
    <mergeCell ref="C691:I691"/>
    <mergeCell ref="C692:I692"/>
    <mergeCell ref="C693:I693"/>
    <mergeCell ref="C694:I694"/>
    <mergeCell ref="C695:I695"/>
    <mergeCell ref="C696:I696"/>
    <mergeCell ref="C679:I679"/>
    <mergeCell ref="C680:I680"/>
    <mergeCell ref="C681:I681"/>
    <mergeCell ref="C682:I682"/>
    <mergeCell ref="C683:I683"/>
    <mergeCell ref="C684:I684"/>
    <mergeCell ref="C685:I685"/>
    <mergeCell ref="C686:I686"/>
    <mergeCell ref="C687:I687"/>
    <mergeCell ref="C670:I670"/>
    <mergeCell ref="C671:I671"/>
    <mergeCell ref="C672:I672"/>
    <mergeCell ref="C673:I673"/>
    <mergeCell ref="C674:I674"/>
    <mergeCell ref="C675:I675"/>
    <mergeCell ref="C676:I676"/>
    <mergeCell ref="C677:I677"/>
    <mergeCell ref="C678:I678"/>
    <mergeCell ref="C661:I661"/>
    <mergeCell ref="C662:I662"/>
    <mergeCell ref="C663:I663"/>
    <mergeCell ref="C664:I664"/>
    <mergeCell ref="C665:I665"/>
    <mergeCell ref="C666:I666"/>
    <mergeCell ref="C667:I667"/>
    <mergeCell ref="C668:I668"/>
    <mergeCell ref="C669:I669"/>
    <mergeCell ref="C652:I652"/>
    <mergeCell ref="C653:I653"/>
    <mergeCell ref="C654:I654"/>
    <mergeCell ref="C655:I655"/>
    <mergeCell ref="C656:I656"/>
    <mergeCell ref="C657:I657"/>
    <mergeCell ref="C658:I658"/>
    <mergeCell ref="C659:I659"/>
    <mergeCell ref="C660:I660"/>
    <mergeCell ref="C643:I643"/>
    <mergeCell ref="C644:I644"/>
    <mergeCell ref="C645:I645"/>
    <mergeCell ref="C646:I646"/>
    <mergeCell ref="C647:I647"/>
    <mergeCell ref="C648:I648"/>
    <mergeCell ref="C649:I649"/>
    <mergeCell ref="C650:I650"/>
    <mergeCell ref="C651:I651"/>
    <mergeCell ref="C634:I634"/>
    <mergeCell ref="C635:I635"/>
    <mergeCell ref="C636:I636"/>
    <mergeCell ref="C637:I637"/>
    <mergeCell ref="C638:I638"/>
    <mergeCell ref="C639:I639"/>
    <mergeCell ref="C640:I640"/>
    <mergeCell ref="C641:I641"/>
    <mergeCell ref="C642:I642"/>
    <mergeCell ref="C625:I625"/>
    <mergeCell ref="C626:I626"/>
    <mergeCell ref="C627:I627"/>
    <mergeCell ref="C628:I628"/>
    <mergeCell ref="C629:I629"/>
    <mergeCell ref="C630:I630"/>
    <mergeCell ref="C631:I631"/>
    <mergeCell ref="C632:I632"/>
    <mergeCell ref="C633:I633"/>
    <mergeCell ref="C616:I616"/>
    <mergeCell ref="C617:I617"/>
    <mergeCell ref="C618:I618"/>
    <mergeCell ref="C619:I619"/>
    <mergeCell ref="C620:I620"/>
    <mergeCell ref="C621:I621"/>
    <mergeCell ref="C622:I622"/>
    <mergeCell ref="C623:I623"/>
    <mergeCell ref="C624:I624"/>
    <mergeCell ref="C607:I607"/>
    <mergeCell ref="C608:I608"/>
    <mergeCell ref="C609:I609"/>
    <mergeCell ref="C610:I610"/>
    <mergeCell ref="C611:I611"/>
    <mergeCell ref="C612:I612"/>
    <mergeCell ref="C613:I613"/>
    <mergeCell ref="C614:I614"/>
    <mergeCell ref="C615:I615"/>
    <mergeCell ref="C598:I598"/>
    <mergeCell ref="C599:I599"/>
    <mergeCell ref="C600:I600"/>
    <mergeCell ref="C601:I601"/>
    <mergeCell ref="C602:I602"/>
    <mergeCell ref="C603:I603"/>
    <mergeCell ref="C604:I604"/>
    <mergeCell ref="C605:I605"/>
    <mergeCell ref="C606:I606"/>
    <mergeCell ref="C589:I589"/>
    <mergeCell ref="C590:I590"/>
    <mergeCell ref="C591:I591"/>
    <mergeCell ref="C592:I592"/>
    <mergeCell ref="C593:I593"/>
    <mergeCell ref="C594:I594"/>
    <mergeCell ref="C595:I595"/>
    <mergeCell ref="C596:I596"/>
    <mergeCell ref="C597:I597"/>
    <mergeCell ref="C580:I580"/>
    <mergeCell ref="C581:I581"/>
    <mergeCell ref="C582:I582"/>
    <mergeCell ref="C583:I583"/>
    <mergeCell ref="C584:I584"/>
    <mergeCell ref="C585:I585"/>
    <mergeCell ref="C586:I586"/>
    <mergeCell ref="C587:I587"/>
    <mergeCell ref="C588:I588"/>
    <mergeCell ref="C571:I571"/>
    <mergeCell ref="C572:I572"/>
    <mergeCell ref="C573:I573"/>
    <mergeCell ref="C574:I574"/>
    <mergeCell ref="C575:I575"/>
    <mergeCell ref="C576:I576"/>
    <mergeCell ref="C577:I577"/>
    <mergeCell ref="C578:I578"/>
    <mergeCell ref="C579:I579"/>
    <mergeCell ref="C562:I562"/>
    <mergeCell ref="C563:I563"/>
    <mergeCell ref="C564:I564"/>
    <mergeCell ref="C565:I565"/>
    <mergeCell ref="C566:I566"/>
    <mergeCell ref="C567:I567"/>
    <mergeCell ref="C568:I568"/>
    <mergeCell ref="C569:I569"/>
    <mergeCell ref="C570:I570"/>
    <mergeCell ref="C553:I553"/>
    <mergeCell ref="C554:I554"/>
    <mergeCell ref="C555:I555"/>
    <mergeCell ref="C556:I556"/>
    <mergeCell ref="C557:I557"/>
    <mergeCell ref="C558:I558"/>
    <mergeCell ref="C559:I559"/>
    <mergeCell ref="C560:I560"/>
    <mergeCell ref="C561:I561"/>
    <mergeCell ref="C544:I544"/>
    <mergeCell ref="C545:I545"/>
    <mergeCell ref="C546:I546"/>
    <mergeCell ref="C547:I547"/>
    <mergeCell ref="C548:I548"/>
    <mergeCell ref="C549:I549"/>
    <mergeCell ref="C550:I550"/>
    <mergeCell ref="C551:I551"/>
    <mergeCell ref="C552:I552"/>
    <mergeCell ref="C535:I535"/>
    <mergeCell ref="C536:I536"/>
    <mergeCell ref="C537:I537"/>
    <mergeCell ref="C538:I538"/>
    <mergeCell ref="C539:I539"/>
    <mergeCell ref="C540:I540"/>
    <mergeCell ref="C541:I541"/>
    <mergeCell ref="C542:I542"/>
    <mergeCell ref="C543:I543"/>
    <mergeCell ref="C526:I526"/>
    <mergeCell ref="C527:I527"/>
    <mergeCell ref="C528:I528"/>
    <mergeCell ref="C529:I529"/>
    <mergeCell ref="C530:I530"/>
    <mergeCell ref="C531:I531"/>
    <mergeCell ref="C532:I532"/>
    <mergeCell ref="C533:I533"/>
    <mergeCell ref="C534:I534"/>
    <mergeCell ref="C517:I517"/>
    <mergeCell ref="C518:I518"/>
    <mergeCell ref="C519:I519"/>
    <mergeCell ref="C520:I520"/>
    <mergeCell ref="C521:I521"/>
    <mergeCell ref="C522:I522"/>
    <mergeCell ref="C523:I523"/>
    <mergeCell ref="C524:I524"/>
    <mergeCell ref="C525:I525"/>
    <mergeCell ref="C508:I508"/>
    <mergeCell ref="C509:I509"/>
    <mergeCell ref="C510:I510"/>
    <mergeCell ref="C511:I511"/>
    <mergeCell ref="C512:I512"/>
    <mergeCell ref="C513:I513"/>
    <mergeCell ref="C514:I514"/>
    <mergeCell ref="C515:I515"/>
    <mergeCell ref="C516:I516"/>
    <mergeCell ref="C499:I499"/>
    <mergeCell ref="C500:I500"/>
    <mergeCell ref="C501:I501"/>
    <mergeCell ref="C502:I502"/>
    <mergeCell ref="C503:I503"/>
    <mergeCell ref="C504:I504"/>
    <mergeCell ref="C505:I505"/>
    <mergeCell ref="C506:I506"/>
    <mergeCell ref="C507:I507"/>
    <mergeCell ref="C490:I490"/>
    <mergeCell ref="C491:I491"/>
    <mergeCell ref="C492:I492"/>
    <mergeCell ref="C493:I493"/>
    <mergeCell ref="C494:I494"/>
    <mergeCell ref="C495:I495"/>
    <mergeCell ref="C496:I496"/>
    <mergeCell ref="C497:I497"/>
    <mergeCell ref="C498:I498"/>
    <mergeCell ref="C481:I481"/>
    <mergeCell ref="C482:I482"/>
    <mergeCell ref="C483:I483"/>
    <mergeCell ref="C484:I484"/>
    <mergeCell ref="C485:I485"/>
    <mergeCell ref="C486:I486"/>
    <mergeCell ref="C487:I487"/>
    <mergeCell ref="C488:I488"/>
    <mergeCell ref="C489:I489"/>
    <mergeCell ref="C472:I472"/>
    <mergeCell ref="C473:I473"/>
    <mergeCell ref="C474:I474"/>
    <mergeCell ref="C475:I475"/>
    <mergeCell ref="C476:I476"/>
    <mergeCell ref="C477:I477"/>
    <mergeCell ref="C478:I478"/>
    <mergeCell ref="C479:I479"/>
    <mergeCell ref="C480:I480"/>
    <mergeCell ref="C463:I463"/>
    <mergeCell ref="C464:I464"/>
    <mergeCell ref="C465:I465"/>
    <mergeCell ref="C466:I466"/>
    <mergeCell ref="C467:I467"/>
    <mergeCell ref="C468:I468"/>
    <mergeCell ref="C469:I469"/>
    <mergeCell ref="C470:I470"/>
    <mergeCell ref="C471:I471"/>
    <mergeCell ref="C454:I454"/>
    <mergeCell ref="C455:I455"/>
    <mergeCell ref="C456:I456"/>
    <mergeCell ref="C457:I457"/>
    <mergeCell ref="C458:I458"/>
    <mergeCell ref="C459:I459"/>
    <mergeCell ref="C460:I460"/>
    <mergeCell ref="C461:I461"/>
    <mergeCell ref="C462:I462"/>
    <mergeCell ref="C445:I445"/>
    <mergeCell ref="C446:I446"/>
    <mergeCell ref="C447:I447"/>
    <mergeCell ref="C448:I448"/>
    <mergeCell ref="C449:I449"/>
    <mergeCell ref="C450:I450"/>
    <mergeCell ref="C451:I451"/>
    <mergeCell ref="C452:I452"/>
    <mergeCell ref="C453:I453"/>
    <mergeCell ref="C436:I436"/>
    <mergeCell ref="C437:I437"/>
    <mergeCell ref="C438:I438"/>
    <mergeCell ref="C439:I439"/>
    <mergeCell ref="C440:I440"/>
    <mergeCell ref="C441:I441"/>
    <mergeCell ref="C442:I442"/>
    <mergeCell ref="C443:I443"/>
    <mergeCell ref="C444:I444"/>
    <mergeCell ref="C427:I427"/>
    <mergeCell ref="C428:I428"/>
    <mergeCell ref="C429:I429"/>
    <mergeCell ref="C430:I430"/>
    <mergeCell ref="C431:I431"/>
    <mergeCell ref="C432:I432"/>
    <mergeCell ref="C433:I433"/>
    <mergeCell ref="C434:I434"/>
    <mergeCell ref="C435:I435"/>
    <mergeCell ref="C418:I418"/>
    <mergeCell ref="C419:I419"/>
    <mergeCell ref="C420:I420"/>
    <mergeCell ref="C421:I421"/>
    <mergeCell ref="C422:I422"/>
    <mergeCell ref="C423:I423"/>
    <mergeCell ref="C424:I424"/>
    <mergeCell ref="C425:I425"/>
    <mergeCell ref="C426:I426"/>
    <mergeCell ref="C409:I409"/>
    <mergeCell ref="C410:I410"/>
    <mergeCell ref="C411:I411"/>
    <mergeCell ref="C412:I412"/>
    <mergeCell ref="C413:I413"/>
    <mergeCell ref="C414:I414"/>
    <mergeCell ref="C415:I415"/>
    <mergeCell ref="C416:I416"/>
    <mergeCell ref="C417:I417"/>
    <mergeCell ref="C400:I400"/>
    <mergeCell ref="C401:I401"/>
    <mergeCell ref="C402:I402"/>
    <mergeCell ref="C403:I403"/>
    <mergeCell ref="C404:I404"/>
    <mergeCell ref="C405:I405"/>
    <mergeCell ref="C406:I406"/>
    <mergeCell ref="C407:I407"/>
    <mergeCell ref="C408:I408"/>
    <mergeCell ref="C391:I391"/>
    <mergeCell ref="C392:I392"/>
    <mergeCell ref="C393:I393"/>
    <mergeCell ref="C394:I394"/>
    <mergeCell ref="C395:I395"/>
    <mergeCell ref="C396:I396"/>
    <mergeCell ref="C397:I397"/>
    <mergeCell ref="C398:I398"/>
    <mergeCell ref="C399:I399"/>
    <mergeCell ref="C382:I382"/>
    <mergeCell ref="C383:I383"/>
    <mergeCell ref="C384:I384"/>
    <mergeCell ref="C385:I385"/>
    <mergeCell ref="C386:I386"/>
    <mergeCell ref="C387:I387"/>
    <mergeCell ref="C388:I388"/>
    <mergeCell ref="C389:I389"/>
    <mergeCell ref="C390:I390"/>
    <mergeCell ref="C373:I373"/>
    <mergeCell ref="C374:I374"/>
    <mergeCell ref="C375:I375"/>
    <mergeCell ref="C376:I376"/>
    <mergeCell ref="C377:I377"/>
    <mergeCell ref="C378:I378"/>
    <mergeCell ref="C379:I379"/>
    <mergeCell ref="C380:I380"/>
    <mergeCell ref="C381:I381"/>
    <mergeCell ref="C364:I364"/>
    <mergeCell ref="C365:I365"/>
    <mergeCell ref="C366:I366"/>
    <mergeCell ref="C367:I367"/>
    <mergeCell ref="C368:I368"/>
    <mergeCell ref="C369:I369"/>
    <mergeCell ref="C370:I370"/>
    <mergeCell ref="C371:I371"/>
    <mergeCell ref="C372:I372"/>
    <mergeCell ref="C355:I355"/>
    <mergeCell ref="C356:I356"/>
    <mergeCell ref="C357:I357"/>
    <mergeCell ref="C358:I358"/>
    <mergeCell ref="C359:I359"/>
    <mergeCell ref="C360:I360"/>
    <mergeCell ref="C361:I361"/>
    <mergeCell ref="C362:I362"/>
    <mergeCell ref="C363:I363"/>
    <mergeCell ref="C346:I346"/>
    <mergeCell ref="C347:I347"/>
    <mergeCell ref="C348:I348"/>
    <mergeCell ref="C349:I349"/>
    <mergeCell ref="C350:I350"/>
    <mergeCell ref="C351:I351"/>
    <mergeCell ref="C352:I352"/>
    <mergeCell ref="C353:I353"/>
    <mergeCell ref="C354:I354"/>
    <mergeCell ref="C337:I337"/>
    <mergeCell ref="C338:I338"/>
    <mergeCell ref="C339:I339"/>
    <mergeCell ref="C340:I340"/>
    <mergeCell ref="C341:I341"/>
    <mergeCell ref="C342:I342"/>
    <mergeCell ref="C343:I343"/>
    <mergeCell ref="C344:I344"/>
    <mergeCell ref="C345:I345"/>
    <mergeCell ref="C328:I328"/>
    <mergeCell ref="C329:I329"/>
    <mergeCell ref="C330:I330"/>
    <mergeCell ref="C331:I331"/>
    <mergeCell ref="C332:I332"/>
    <mergeCell ref="C333:I333"/>
    <mergeCell ref="C334:I334"/>
    <mergeCell ref="C335:I335"/>
    <mergeCell ref="C336:I336"/>
    <mergeCell ref="C319:I319"/>
    <mergeCell ref="C320:I320"/>
    <mergeCell ref="C321:I321"/>
    <mergeCell ref="C322:I322"/>
    <mergeCell ref="C323:I323"/>
    <mergeCell ref="C324:I324"/>
    <mergeCell ref="C325:I325"/>
    <mergeCell ref="C326:I326"/>
    <mergeCell ref="C327:I327"/>
    <mergeCell ref="C310:I310"/>
    <mergeCell ref="C311:I311"/>
    <mergeCell ref="C312:I312"/>
    <mergeCell ref="C313:I313"/>
    <mergeCell ref="C314:I314"/>
    <mergeCell ref="C315:I315"/>
    <mergeCell ref="C316:I316"/>
    <mergeCell ref="C317:I317"/>
    <mergeCell ref="C318:I318"/>
    <mergeCell ref="C301:I301"/>
    <mergeCell ref="C302:I302"/>
    <mergeCell ref="C303:I303"/>
    <mergeCell ref="C304:I304"/>
    <mergeCell ref="C305:I305"/>
    <mergeCell ref="C306:I306"/>
    <mergeCell ref="C307:I307"/>
    <mergeCell ref="C308:I308"/>
    <mergeCell ref="C309:I309"/>
    <mergeCell ref="C292:I292"/>
    <mergeCell ref="C293:I293"/>
    <mergeCell ref="C294:I294"/>
    <mergeCell ref="C295:I295"/>
    <mergeCell ref="C296:I296"/>
    <mergeCell ref="C297:I297"/>
    <mergeCell ref="C298:I298"/>
    <mergeCell ref="C299:I299"/>
    <mergeCell ref="C300:I300"/>
    <mergeCell ref="C283:I283"/>
    <mergeCell ref="C284:I284"/>
    <mergeCell ref="C285:I285"/>
    <mergeCell ref="C286:I286"/>
    <mergeCell ref="C287:I287"/>
    <mergeCell ref="C288:I288"/>
    <mergeCell ref="C289:I289"/>
    <mergeCell ref="C290:I290"/>
    <mergeCell ref="C291:I291"/>
    <mergeCell ref="C274:I274"/>
    <mergeCell ref="C275:I275"/>
    <mergeCell ref="C276:I276"/>
    <mergeCell ref="C277:I277"/>
    <mergeCell ref="C278:I278"/>
    <mergeCell ref="C279:I279"/>
    <mergeCell ref="C280:I280"/>
    <mergeCell ref="C281:I281"/>
    <mergeCell ref="C282:I282"/>
    <mergeCell ref="C265:I265"/>
    <mergeCell ref="C266:I266"/>
    <mergeCell ref="C267:I267"/>
    <mergeCell ref="C268:I268"/>
    <mergeCell ref="C269:I269"/>
    <mergeCell ref="C270:I270"/>
    <mergeCell ref="C271:I271"/>
    <mergeCell ref="C272:I272"/>
    <mergeCell ref="C273:I273"/>
    <mergeCell ref="C256:I256"/>
    <mergeCell ref="C257:I257"/>
    <mergeCell ref="C258:I258"/>
    <mergeCell ref="C259:I259"/>
    <mergeCell ref="C260:I260"/>
    <mergeCell ref="C261:I261"/>
    <mergeCell ref="C262:I262"/>
    <mergeCell ref="C263:I263"/>
    <mergeCell ref="C264:I264"/>
    <mergeCell ref="C247:I247"/>
    <mergeCell ref="C248:I248"/>
    <mergeCell ref="C249:I249"/>
    <mergeCell ref="C250:I250"/>
    <mergeCell ref="C251:I251"/>
    <mergeCell ref="C252:I252"/>
    <mergeCell ref="C253:I253"/>
    <mergeCell ref="C254:I254"/>
    <mergeCell ref="C255:I255"/>
    <mergeCell ref="C238:I238"/>
    <mergeCell ref="C239:I239"/>
    <mergeCell ref="C240:I240"/>
    <mergeCell ref="C241:I241"/>
    <mergeCell ref="C242:I242"/>
    <mergeCell ref="C243:I243"/>
    <mergeCell ref="C244:I244"/>
    <mergeCell ref="C245:I245"/>
    <mergeCell ref="C246:I246"/>
    <mergeCell ref="C229:I229"/>
    <mergeCell ref="C230:I230"/>
    <mergeCell ref="C231:I231"/>
    <mergeCell ref="C232:I232"/>
    <mergeCell ref="C233:I233"/>
    <mergeCell ref="C234:I234"/>
    <mergeCell ref="C235:I235"/>
    <mergeCell ref="C236:I236"/>
    <mergeCell ref="C237:I237"/>
    <mergeCell ref="C220:I220"/>
    <mergeCell ref="C221:I221"/>
    <mergeCell ref="C222:I222"/>
    <mergeCell ref="C223:I223"/>
    <mergeCell ref="C224:I224"/>
    <mergeCell ref="C225:I225"/>
    <mergeCell ref="C226:I226"/>
    <mergeCell ref="C227:I227"/>
    <mergeCell ref="C228:I228"/>
    <mergeCell ref="C211:I211"/>
    <mergeCell ref="C212:I212"/>
    <mergeCell ref="C213:I213"/>
    <mergeCell ref="C214:I214"/>
    <mergeCell ref="C215:I215"/>
    <mergeCell ref="C216:I216"/>
    <mergeCell ref="C217:I217"/>
    <mergeCell ref="C218:I218"/>
    <mergeCell ref="C219:I219"/>
    <mergeCell ref="C202:I202"/>
    <mergeCell ref="C203:I203"/>
    <mergeCell ref="C204:I204"/>
    <mergeCell ref="C205:I205"/>
    <mergeCell ref="C206:I206"/>
    <mergeCell ref="C207:I207"/>
    <mergeCell ref="C208:I208"/>
    <mergeCell ref="C209:I209"/>
    <mergeCell ref="C210:I210"/>
    <mergeCell ref="C193:I193"/>
    <mergeCell ref="C194:I194"/>
    <mergeCell ref="C195:I195"/>
    <mergeCell ref="C196:I196"/>
    <mergeCell ref="C197:I197"/>
    <mergeCell ref="C198:I198"/>
    <mergeCell ref="C199:I199"/>
    <mergeCell ref="C200:I200"/>
    <mergeCell ref="C201:I201"/>
    <mergeCell ref="C184:I184"/>
    <mergeCell ref="C185:I185"/>
    <mergeCell ref="C186:I186"/>
    <mergeCell ref="C187:I187"/>
    <mergeCell ref="C188:I188"/>
    <mergeCell ref="C189:I189"/>
    <mergeCell ref="C190:I190"/>
    <mergeCell ref="C191:I191"/>
    <mergeCell ref="C192:I192"/>
    <mergeCell ref="C175:I175"/>
    <mergeCell ref="C176:I176"/>
    <mergeCell ref="C177:I177"/>
    <mergeCell ref="C178:I178"/>
    <mergeCell ref="C179:I179"/>
    <mergeCell ref="C180:I180"/>
    <mergeCell ref="C181:I181"/>
    <mergeCell ref="C182:I182"/>
    <mergeCell ref="C183:I183"/>
    <mergeCell ref="C166:I166"/>
    <mergeCell ref="C167:I167"/>
    <mergeCell ref="C168:I168"/>
    <mergeCell ref="C169:I169"/>
    <mergeCell ref="C170:I170"/>
    <mergeCell ref="C171:I171"/>
    <mergeCell ref="C172:I172"/>
    <mergeCell ref="C173:I173"/>
    <mergeCell ref="C174:I174"/>
    <mergeCell ref="C157:I157"/>
    <mergeCell ref="C158:I158"/>
    <mergeCell ref="C159:I159"/>
    <mergeCell ref="C160:I160"/>
    <mergeCell ref="C161:I161"/>
    <mergeCell ref="C162:I162"/>
    <mergeCell ref="C163:I163"/>
    <mergeCell ref="C164:I164"/>
    <mergeCell ref="C165:I165"/>
    <mergeCell ref="C148:I148"/>
    <mergeCell ref="C149:I149"/>
    <mergeCell ref="C150:I150"/>
    <mergeCell ref="C151:I151"/>
    <mergeCell ref="C152:I152"/>
    <mergeCell ref="C153:I153"/>
    <mergeCell ref="C154:I154"/>
    <mergeCell ref="C155:I155"/>
    <mergeCell ref="C156:I156"/>
    <mergeCell ref="C139:I139"/>
    <mergeCell ref="C140:I140"/>
    <mergeCell ref="C141:I141"/>
    <mergeCell ref="C142:I142"/>
    <mergeCell ref="C143:I143"/>
    <mergeCell ref="C144:I144"/>
    <mergeCell ref="C145:I145"/>
    <mergeCell ref="C146:I146"/>
    <mergeCell ref="C147:I147"/>
    <mergeCell ref="C130:I130"/>
    <mergeCell ref="C131:I131"/>
    <mergeCell ref="C132:I132"/>
    <mergeCell ref="C133:I133"/>
    <mergeCell ref="C134:I134"/>
    <mergeCell ref="C135:I135"/>
    <mergeCell ref="C136:I136"/>
    <mergeCell ref="C137:I137"/>
    <mergeCell ref="C138:I138"/>
    <mergeCell ref="C121:I121"/>
    <mergeCell ref="C122:I122"/>
    <mergeCell ref="C123:I123"/>
    <mergeCell ref="C124:I124"/>
    <mergeCell ref="C125:I125"/>
    <mergeCell ref="C126:I126"/>
    <mergeCell ref="C127:I127"/>
    <mergeCell ref="C128:I128"/>
    <mergeCell ref="C129:I129"/>
    <mergeCell ref="C47:I47"/>
    <mergeCell ref="C48:I48"/>
    <mergeCell ref="C45:I45"/>
    <mergeCell ref="C46:I46"/>
    <mergeCell ref="C52:I52"/>
    <mergeCell ref="C49:I49"/>
    <mergeCell ref="C50:I50"/>
    <mergeCell ref="C91:I91"/>
    <mergeCell ref="C88:I88"/>
    <mergeCell ref="C89:I89"/>
    <mergeCell ref="C86:I86"/>
    <mergeCell ref="C87:I87"/>
    <mergeCell ref="C53:I53"/>
    <mergeCell ref="C54:I54"/>
    <mergeCell ref="C51:I51"/>
    <mergeCell ref="C90:I90"/>
    <mergeCell ref="C111:I111"/>
    <mergeCell ref="C108:I108"/>
    <mergeCell ref="C109:I109"/>
    <mergeCell ref="C106:I106"/>
    <mergeCell ref="C107:I107"/>
    <mergeCell ref="C104:I104"/>
    <mergeCell ref="C105:I105"/>
    <mergeCell ref="C110:I110"/>
    <mergeCell ref="C100:I100"/>
    <mergeCell ref="C101:I101"/>
    <mergeCell ref="C98:I98"/>
    <mergeCell ref="C99:I99"/>
    <mergeCell ref="C96:I96"/>
    <mergeCell ref="C97:I97"/>
    <mergeCell ref="C94:I94"/>
    <mergeCell ref="C95:I95"/>
    <mergeCell ref="C92:I92"/>
    <mergeCell ref="C93:I93"/>
    <mergeCell ref="C32:I32"/>
    <mergeCell ref="C33:I33"/>
    <mergeCell ref="C34:I34"/>
    <mergeCell ref="C35:I35"/>
    <mergeCell ref="C65:I65"/>
    <mergeCell ref="C66:I66"/>
    <mergeCell ref="C67:I67"/>
    <mergeCell ref="C68:I68"/>
    <mergeCell ref="C63:I63"/>
    <mergeCell ref="C64:I64"/>
    <mergeCell ref="C61:I61"/>
    <mergeCell ref="C62:I62"/>
    <mergeCell ref="C59:I59"/>
    <mergeCell ref="C60:I60"/>
    <mergeCell ref="C43:I43"/>
    <mergeCell ref="C44:I44"/>
    <mergeCell ref="C41:I41"/>
    <mergeCell ref="C42:I42"/>
    <mergeCell ref="C39:I39"/>
    <mergeCell ref="C58:I58"/>
    <mergeCell ref="C55:I55"/>
    <mergeCell ref="C56:I56"/>
    <mergeCell ref="C37:I37"/>
    <mergeCell ref="C38:I38"/>
    <mergeCell ref="C36:I36"/>
    <mergeCell ref="C119:I119"/>
    <mergeCell ref="C120:I120"/>
    <mergeCell ref="C724:I724"/>
    <mergeCell ref="C725:I725"/>
    <mergeCell ref="B8:I8"/>
    <mergeCell ref="K9:L9"/>
    <mergeCell ref="K15:P15"/>
    <mergeCell ref="C69:I69"/>
    <mergeCell ref="C70:I70"/>
    <mergeCell ref="C71:I71"/>
    <mergeCell ref="C72:I72"/>
    <mergeCell ref="C73:I73"/>
    <mergeCell ref="C74:I74"/>
    <mergeCell ref="C75:I75"/>
    <mergeCell ref="C76:I76"/>
    <mergeCell ref="C26:I26"/>
    <mergeCell ref="C27:I27"/>
    <mergeCell ref="C28:I28"/>
    <mergeCell ref="C29:I29"/>
    <mergeCell ref="C30:I30"/>
    <mergeCell ref="C31:I31"/>
    <mergeCell ref="M9:N9"/>
    <mergeCell ref="O9:P9"/>
    <mergeCell ref="K8:P8"/>
    <mergeCell ref="C102:I102"/>
    <mergeCell ref="C103:I103"/>
    <mergeCell ref="K12:L12"/>
    <mergeCell ref="M12:N12"/>
    <mergeCell ref="O12:P12"/>
    <mergeCell ref="K13:L13"/>
    <mergeCell ref="M13:N13"/>
    <mergeCell ref="O13:P13"/>
    <mergeCell ref="B4:C4"/>
    <mergeCell ref="B5:C5"/>
    <mergeCell ref="C112:I112"/>
    <mergeCell ref="C113:I113"/>
    <mergeCell ref="C114:I114"/>
    <mergeCell ref="C115:I115"/>
    <mergeCell ref="C116:I116"/>
    <mergeCell ref="C117:I117"/>
    <mergeCell ref="C118:I118"/>
    <mergeCell ref="C77:I77"/>
    <mergeCell ref="C78:I78"/>
    <mergeCell ref="C79:I79"/>
    <mergeCell ref="C80:I80"/>
    <mergeCell ref="C81:I81"/>
    <mergeCell ref="C82:I82"/>
    <mergeCell ref="C83:I83"/>
    <mergeCell ref="C84:I84"/>
    <mergeCell ref="C85:I85"/>
    <mergeCell ref="C17:F17"/>
    <mergeCell ref="C21:I21"/>
    <mergeCell ref="C22:I22"/>
    <mergeCell ref="C23:I23"/>
    <mergeCell ref="C24:I24"/>
    <mergeCell ref="C25:I25"/>
    <mergeCell ref="C40:I40"/>
    <mergeCell ref="C57:I57"/>
    <mergeCell ref="C726:I726"/>
    <mergeCell ref="C727:I727"/>
    <mergeCell ref="C728:I728"/>
    <mergeCell ref="C729:I729"/>
    <mergeCell ref="C730:I730"/>
    <mergeCell ref="C731:I731"/>
    <mergeCell ref="C732:I732"/>
    <mergeCell ref="C733:I733"/>
    <mergeCell ref="C734:I734"/>
    <mergeCell ref="C735:I735"/>
    <mergeCell ref="C736:I736"/>
    <mergeCell ref="C737:I737"/>
    <mergeCell ref="C738:I738"/>
    <mergeCell ref="C739:I739"/>
    <mergeCell ref="C740:I740"/>
    <mergeCell ref="C741:I741"/>
    <mergeCell ref="C742:I742"/>
    <mergeCell ref="C743:I743"/>
    <mergeCell ref="C744:I744"/>
    <mergeCell ref="C745:I745"/>
    <mergeCell ref="C746:I746"/>
    <mergeCell ref="C747:I747"/>
    <mergeCell ref="C748:I748"/>
    <mergeCell ref="C749:I749"/>
    <mergeCell ref="C750:I750"/>
    <mergeCell ref="C751:I751"/>
    <mergeCell ref="C752:I752"/>
    <mergeCell ref="C753:I753"/>
    <mergeCell ref="C754:I754"/>
    <mergeCell ref="C755:I755"/>
    <mergeCell ref="C756:I756"/>
    <mergeCell ref="C757:I757"/>
    <mergeCell ref="C758:I758"/>
    <mergeCell ref="C759:I759"/>
    <mergeCell ref="C760:I760"/>
    <mergeCell ref="C761:I761"/>
    <mergeCell ref="C762:I762"/>
    <mergeCell ref="C763:I763"/>
    <mergeCell ref="C764:I764"/>
    <mergeCell ref="C765:I765"/>
    <mergeCell ref="C766:I766"/>
    <mergeCell ref="C767:I767"/>
    <mergeCell ref="C768:I768"/>
    <mergeCell ref="C769:I769"/>
    <mergeCell ref="C770:I770"/>
    <mergeCell ref="C771:I771"/>
    <mergeCell ref="C772:I772"/>
    <mergeCell ref="C773:I773"/>
    <mergeCell ref="C774:I774"/>
    <mergeCell ref="C775:I775"/>
    <mergeCell ref="C776:I776"/>
    <mergeCell ref="C777:I777"/>
    <mergeCell ref="C778:I778"/>
    <mergeCell ref="C779:I779"/>
    <mergeCell ref="C780:I780"/>
    <mergeCell ref="C781:I781"/>
    <mergeCell ref="C782:I782"/>
    <mergeCell ref="C783:I783"/>
    <mergeCell ref="C784:I784"/>
    <mergeCell ref="C785:I785"/>
    <mergeCell ref="C786:I786"/>
    <mergeCell ref="C787:I787"/>
    <mergeCell ref="C788:I788"/>
    <mergeCell ref="C789:I789"/>
    <mergeCell ref="C790:I790"/>
    <mergeCell ref="C791:I791"/>
    <mergeCell ref="C792:I792"/>
    <mergeCell ref="C793:I793"/>
    <mergeCell ref="C794:I794"/>
    <mergeCell ref="C795:I795"/>
    <mergeCell ref="C796:I796"/>
    <mergeCell ref="C797:I797"/>
    <mergeCell ref="C798:I798"/>
    <mergeCell ref="C799:I799"/>
    <mergeCell ref="C800:I800"/>
    <mergeCell ref="C801:I801"/>
    <mergeCell ref="C802:I802"/>
    <mergeCell ref="C803:I803"/>
    <mergeCell ref="C804:I804"/>
    <mergeCell ref="C805:I805"/>
    <mergeCell ref="C806:I806"/>
    <mergeCell ref="C807:I807"/>
    <mergeCell ref="C808:I808"/>
    <mergeCell ref="C809:I809"/>
    <mergeCell ref="C810:I810"/>
    <mergeCell ref="C811:I811"/>
    <mergeCell ref="C812:I812"/>
    <mergeCell ref="C813:I813"/>
    <mergeCell ref="C814:I814"/>
    <mergeCell ref="C815:I815"/>
    <mergeCell ref="C816:I816"/>
    <mergeCell ref="C817:I817"/>
    <mergeCell ref="C818:I818"/>
    <mergeCell ref="C819:I819"/>
    <mergeCell ref="C820:I820"/>
    <mergeCell ref="C821:I821"/>
    <mergeCell ref="C822:I822"/>
    <mergeCell ref="C823:I823"/>
    <mergeCell ref="C824:I824"/>
    <mergeCell ref="C825:I825"/>
    <mergeCell ref="C826:I826"/>
    <mergeCell ref="C827:I827"/>
    <mergeCell ref="C828:I828"/>
    <mergeCell ref="C829:I829"/>
    <mergeCell ref="C830:I830"/>
    <mergeCell ref="C831:I831"/>
    <mergeCell ref="C832:I832"/>
    <mergeCell ref="C833:I833"/>
    <mergeCell ref="C834:I834"/>
    <mergeCell ref="C835:I835"/>
    <mergeCell ref="C836:I836"/>
    <mergeCell ref="C837:I837"/>
    <mergeCell ref="C838:I838"/>
    <mergeCell ref="C839:I839"/>
    <mergeCell ref="C840:I840"/>
    <mergeCell ref="C841:I841"/>
    <mergeCell ref="C842:I842"/>
    <mergeCell ref="C843:I843"/>
    <mergeCell ref="C844:I844"/>
    <mergeCell ref="C845:I845"/>
    <mergeCell ref="C846:I846"/>
    <mergeCell ref="C847:I847"/>
    <mergeCell ref="C848:I848"/>
    <mergeCell ref="C849:I849"/>
    <mergeCell ref="C850:I850"/>
    <mergeCell ref="C851:I851"/>
    <mergeCell ref="C852:I852"/>
    <mergeCell ref="C853:I853"/>
    <mergeCell ref="C854:I854"/>
    <mergeCell ref="C855:I855"/>
    <mergeCell ref="C856:I856"/>
    <mergeCell ref="C857:I857"/>
    <mergeCell ref="C858:I858"/>
    <mergeCell ref="C859:I859"/>
    <mergeCell ref="C860:I860"/>
    <mergeCell ref="C861:I861"/>
    <mergeCell ref="C862:I862"/>
    <mergeCell ref="C863:I863"/>
    <mergeCell ref="C864:I864"/>
    <mergeCell ref="C865:I865"/>
    <mergeCell ref="C866:I866"/>
    <mergeCell ref="C867:I867"/>
    <mergeCell ref="C868:I868"/>
    <mergeCell ref="C869:I869"/>
    <mergeCell ref="C870:I870"/>
    <mergeCell ref="C871:I871"/>
    <mergeCell ref="C872:I872"/>
    <mergeCell ref="C873:I873"/>
    <mergeCell ref="C874:I874"/>
    <mergeCell ref="C875:I875"/>
    <mergeCell ref="C876:I876"/>
    <mergeCell ref="C877:I877"/>
    <mergeCell ref="C878:I878"/>
    <mergeCell ref="C978:I978"/>
    <mergeCell ref="C979:I979"/>
    <mergeCell ref="C980:I980"/>
    <mergeCell ref="C981:I981"/>
    <mergeCell ref="C982:I982"/>
    <mergeCell ref="C983:I983"/>
    <mergeCell ref="C984:I984"/>
    <mergeCell ref="C985:I985"/>
    <mergeCell ref="C879:I879"/>
    <mergeCell ref="C880:I880"/>
    <mergeCell ref="C881:I881"/>
    <mergeCell ref="C882:I882"/>
    <mergeCell ref="C883:I883"/>
    <mergeCell ref="C884:I884"/>
    <mergeCell ref="C885:I885"/>
    <mergeCell ref="C962:I962"/>
    <mergeCell ref="C963:I963"/>
    <mergeCell ref="C886:I886"/>
    <mergeCell ref="C887:I887"/>
    <mergeCell ref="C888:I888"/>
    <mergeCell ref="C889:I889"/>
    <mergeCell ref="C890:I890"/>
    <mergeCell ref="C891:I891"/>
    <mergeCell ref="C892:I892"/>
    <mergeCell ref="C893:I893"/>
    <mergeCell ref="C894:I894"/>
    <mergeCell ref="C895:I895"/>
    <mergeCell ref="C896:I896"/>
    <mergeCell ref="C897:I897"/>
    <mergeCell ref="C898:I898"/>
    <mergeCell ref="C899:I899"/>
    <mergeCell ref="C900:I900"/>
  </mergeCells>
  <conditionalFormatting sqref="B22 L23:L34 J23:K38 M23:N38 L35:N38">
    <cfRule type="expression" dxfId="9" priority="44">
      <formula>$T22</formula>
    </cfRule>
  </conditionalFormatting>
  <conditionalFormatting sqref="B1022:U5825">
    <cfRule type="expression" dxfId="8" priority="45">
      <formula>#REF!</formula>
    </cfRule>
  </conditionalFormatting>
  <conditionalFormatting sqref="C10:I11">
    <cfRule type="expression" dxfId="7" priority="117">
      <formula>MATCH(C10,$R$22:$R725,0)&gt;0</formula>
    </cfRule>
  </conditionalFormatting>
  <conditionalFormatting sqref="C10:I15">
    <cfRule type="expression" dxfId="5" priority="116">
      <formula>C10=TODAY()</formula>
    </cfRule>
  </conditionalFormatting>
  <conditionalFormatting sqref="C12:I15">
    <cfRule type="expression" dxfId="4" priority="136">
      <formula>MATCH(C12,$R$22:$R1026,0)&gt;0</formula>
    </cfRule>
  </conditionalFormatting>
  <conditionalFormatting sqref="N23:N38">
    <cfRule type="cellIs" dxfId="3" priority="47" operator="equal">
      <formula>$K$9</formula>
    </cfRule>
  </conditionalFormatting>
  <conditionalFormatting sqref="N39:N1021">
    <cfRule type="cellIs" dxfId="2" priority="5" operator="equal">
      <formula>$K$9</formula>
    </cfRule>
  </conditionalFormatting>
  <conditionalFormatting sqref="U22:U1021 B23:C1021 R23:S1021 J39:N1021">
    <cfRule type="expression" dxfId="1" priority="4">
      <formula>$T22</formula>
    </cfRule>
  </conditionalFormatting>
  <dataValidations count="1">
    <dataValidation type="list" allowBlank="1" showInputMessage="1" showErrorMessage="1" sqref="T22:T1021" xr:uid="{E73429A5-E7B4-4668-986B-DA2538C1238C}">
      <formula1>"Si,No"</formula1>
    </dataValidation>
  </dataValidations>
  <pageMargins left="0.7" right="0.7" top="0.75" bottom="0.75" header="0.3" footer="0.3"/>
  <pageSetup orientation="portrait" verticalDpi="0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10" id="{16DB4559-9706-448A-AA11-4233F5927CC0}">
            <xm:f>MONTH(C10)&lt;&gt;'Formulas, No borrar'!$P$6</xm:f>
            <x14:dxf>
              <font>
                <color theme="0" tint="-0.24994659260841701"/>
              </font>
            </x14:dxf>
          </x14:cfRule>
          <xm:sqref>C10:I15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ErrorMessage="1" xr:uid="{B3E14DE7-D460-4849-A2D2-A3631838DF17}">
          <x14:formula1>
            <xm:f>Config!$E$11:$E$41</xm:f>
          </x14:formula1>
          <xm:sqref>K22:K1021</xm:sqref>
        </x14:dataValidation>
        <x14:dataValidation type="list" allowBlank="1" showErrorMessage="1" xr:uid="{F61F498D-D82A-4BA8-AD47-6A3BE278082D}">
          <x14:formula1>
            <xm:f>'LISTA DE INVENTARIO'!$C$22:$C5551</xm:f>
          </x14:formula1>
          <xm:sqref>C22:I22 C23:C1021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80F67-F39C-4C2D-8EE7-A78B256D96E4}">
  <dimension ref="A2:Q20"/>
  <sheetViews>
    <sheetView topLeftCell="A2" zoomScale="90" zoomScaleNormal="90" workbookViewId="0">
      <selection activeCell="F8" sqref="F8:F20"/>
    </sheetView>
  </sheetViews>
  <sheetFormatPr baseColWidth="10" defaultColWidth="0" defaultRowHeight="12.5" zeroHeight="1"/>
  <cols>
    <col min="1" max="1" width="3.7265625" style="49" customWidth="1"/>
    <col min="2" max="2" width="8.1796875" style="49" customWidth="1"/>
    <col min="3" max="3" width="30.7265625" style="49" customWidth="1"/>
    <col min="4" max="4" width="22.453125" style="49" customWidth="1"/>
    <col min="5" max="5" width="0.1796875" style="49" customWidth="1"/>
    <col min="6" max="6" width="18.453125" style="49" bestFit="1" customWidth="1"/>
    <col min="7" max="17" width="11.453125" style="49" customWidth="1"/>
    <col min="18" max="16384" width="11.453125" style="49" hidden="1"/>
  </cols>
  <sheetData>
    <row r="2" spans="2:6" ht="35">
      <c r="B2" s="24" t="s">
        <v>177</v>
      </c>
      <c r="C2" s="24"/>
      <c r="D2" s="24"/>
      <c r="E2" s="24"/>
      <c r="F2" s="24"/>
    </row>
    <row r="3" spans="2:6">
      <c r="B3" s="133" t="s">
        <v>205</v>
      </c>
      <c r="C3" s="4"/>
      <c r="D3" s="4"/>
      <c r="E3" s="4"/>
      <c r="F3" s="4"/>
    </row>
    <row r="4" spans="2:6">
      <c r="B4" s="133"/>
      <c r="C4" s="133"/>
      <c r="D4" s="133"/>
      <c r="E4" s="133"/>
      <c r="F4" s="133"/>
    </row>
    <row r="5" spans="2:6">
      <c r="B5" s="101"/>
      <c r="C5" s="101"/>
      <c r="D5" s="101"/>
      <c r="E5" s="101"/>
      <c r="F5" s="101"/>
    </row>
    <row r="6" spans="2:6">
      <c r="B6" s="164" t="s">
        <v>12</v>
      </c>
      <c r="C6" s="164" t="s">
        <v>88</v>
      </c>
      <c r="D6" s="164" t="s">
        <v>186</v>
      </c>
      <c r="E6" s="164">
        <f>SUM(D7:D20)</f>
        <v>12</v>
      </c>
      <c r="F6" s="165" t="s">
        <v>185</v>
      </c>
    </row>
    <row r="7" spans="2:6">
      <c r="B7" s="166">
        <v>1</v>
      </c>
      <c r="C7" s="167" t="str">
        <f>Config!E11</f>
        <v>ROPA</v>
      </c>
      <c r="D7" s="168">
        <f>COUNTIFS('SEGUIMIENTO DE INVENTARIO'!$K$22:$K$1021,$C7)-COUNTIFS('SEGUIMIENTO DE INVENTARIO'!$T$22:$T$1021,TRUE(),'SEGUIMIENTO DE INVENTARIO'!$K$22:$K$1021,$C7)</f>
        <v>7</v>
      </c>
      <c r="E7" s="169">
        <f>D7/$E$6</f>
        <v>0.58333333333333337</v>
      </c>
      <c r="F7" s="168">
        <f>COUNTIFS('SEGUIMIENTO DE INVENTARIO'!$K$22:$K$1021,$C7)-COUNTIFS('SEGUIMIENTO DE INVENTARIO'!$T$22:$T$1021,FALSE(),'SEGUIMIENTO DE INVENTARIO'!$K$22:$K$1021,$C7)</f>
        <v>7</v>
      </c>
    </row>
    <row r="8" spans="2:6">
      <c r="B8" s="166">
        <v>2</v>
      </c>
      <c r="C8" s="167" t="str">
        <f>Config!E12</f>
        <v>ZAPATOS</v>
      </c>
      <c r="D8" s="168">
        <f>COUNTIFS('SEGUIMIENTO DE INVENTARIO'!$K$22:$K$1021,$C8)-COUNTIFS('SEGUIMIENTO DE INVENTARIO'!$T$22:$T$1021,TRUE(),'SEGUIMIENTO DE INVENTARIO'!$K$22:$K$1021,$C8)</f>
        <v>1</v>
      </c>
      <c r="E8" s="169">
        <f t="shared" ref="E8:E20" si="0">D8/$E$6</f>
        <v>8.3333333333333329E-2</v>
      </c>
      <c r="F8" s="168">
        <f>COUNTIFS('SEGUIMIENTO DE INVENTARIO'!$K$22:$K$1021,$C8)-COUNTIFS('SEGUIMIENTO DE INVENTARIO'!$T$22:$T$1021,FALSE(),'SEGUIMIENTO DE INVENTARIO'!$K$22:$K$1021,$C8)</f>
        <v>1</v>
      </c>
    </row>
    <row r="9" spans="2:6">
      <c r="B9" s="166">
        <v>3</v>
      </c>
      <c r="C9" s="167" t="str">
        <f>Config!E13</f>
        <v>ACCESORIOS</v>
      </c>
      <c r="D9" s="168">
        <f>COUNTIFS('SEGUIMIENTO DE INVENTARIO'!$K$22:$K$1021,$C9)-COUNTIFS('SEGUIMIENTO DE INVENTARIO'!$T$22:$T$1021,TRUE(),'SEGUIMIENTO DE INVENTARIO'!$K$22:$K$1021,$C9)</f>
        <v>2</v>
      </c>
      <c r="E9" s="169">
        <f t="shared" si="0"/>
        <v>0.16666666666666666</v>
      </c>
      <c r="F9" s="168">
        <f>COUNTIFS('SEGUIMIENTO DE INVENTARIO'!$K$22:$K$1021,$C9)-COUNTIFS('SEGUIMIENTO DE INVENTARIO'!$T$22:$T$1021,FALSE(),'SEGUIMIENTO DE INVENTARIO'!$K$22:$K$1021,$C9)</f>
        <v>2</v>
      </c>
    </row>
    <row r="10" spans="2:6">
      <c r="B10" s="166">
        <v>4</v>
      </c>
      <c r="C10" s="167" t="str">
        <f>Config!E14</f>
        <v>BELLEZA</v>
      </c>
      <c r="D10" s="168">
        <f>COUNTIFS('SEGUIMIENTO DE INVENTARIO'!$K$22:$K$1021,$C10)-COUNTIFS('SEGUIMIENTO DE INVENTARIO'!$T$22:$T$1021,TRUE(),'SEGUIMIENTO DE INVENTARIO'!$K$22:$K$1021,$C10)</f>
        <v>1</v>
      </c>
      <c r="E10" s="169">
        <f t="shared" si="0"/>
        <v>8.3333333333333329E-2</v>
      </c>
      <c r="F10" s="168">
        <f>COUNTIFS('SEGUIMIENTO DE INVENTARIO'!$K$22:$K$1021,$C10)-COUNTIFS('SEGUIMIENTO DE INVENTARIO'!$T$22:$T$1021,FALSE(),'SEGUIMIENTO DE INVENTARIO'!$K$22:$K$1021,$C10)</f>
        <v>1</v>
      </c>
    </row>
    <row r="11" spans="2:6">
      <c r="B11" s="166">
        <v>5</v>
      </c>
      <c r="C11" s="167" t="str">
        <f>Config!E15</f>
        <v>TÉCNICA</v>
      </c>
      <c r="D11" s="168">
        <f>COUNTIFS('SEGUIMIENTO DE INVENTARIO'!$K$22:$K$1021,$C11)-COUNTIFS('SEGUIMIENTO DE INVENTARIO'!$T$22:$T$1021,TRUE(),'SEGUIMIENTO DE INVENTARIO'!$K$22:$K$1021,$C11)</f>
        <v>0</v>
      </c>
      <c r="E11" s="169">
        <f t="shared" si="0"/>
        <v>0</v>
      </c>
      <c r="F11" s="168">
        <f>COUNTIFS('SEGUIMIENTO DE INVENTARIO'!$K$22:$K$1021,$C11)-COUNTIFS('SEGUIMIENTO DE INVENTARIO'!$T$22:$T$1021,FALSE(),'SEGUIMIENTO DE INVENTARIO'!$K$22:$K$1021,$C11)</f>
        <v>0</v>
      </c>
    </row>
    <row r="12" spans="2:6">
      <c r="B12" s="166">
        <v>6</v>
      </c>
      <c r="C12" s="167" t="str">
        <f>Config!E16</f>
        <v>OTROS</v>
      </c>
      <c r="D12" s="168">
        <f>COUNTIFS('SEGUIMIENTO DE INVENTARIO'!$K$22:$K$1021,$C12)-COUNTIFS('SEGUIMIENTO DE INVENTARIO'!$T$22:$T$1021,TRUE(),'SEGUIMIENTO DE INVENTARIO'!$K$22:$K$1021,$C12)</f>
        <v>1</v>
      </c>
      <c r="E12" s="169">
        <f t="shared" si="0"/>
        <v>8.3333333333333329E-2</v>
      </c>
      <c r="F12" s="168">
        <f>COUNTIFS('SEGUIMIENTO DE INVENTARIO'!$K$22:$K$1021,$C12)-COUNTIFS('SEGUIMIENTO DE INVENTARIO'!$T$22:$T$1021,FALSE(),'SEGUIMIENTO DE INVENTARIO'!$K$22:$K$1021,$C12)</f>
        <v>1</v>
      </c>
    </row>
    <row r="13" spans="2:6">
      <c r="B13" s="166">
        <v>7</v>
      </c>
      <c r="C13" s="167" t="str">
        <f>Config!E17</f>
        <v>EXTRA 1</v>
      </c>
      <c r="D13" s="168">
        <f>COUNTIFS('SEGUIMIENTO DE INVENTARIO'!$K$22:$K$1021,$C13)-COUNTIFS('SEGUIMIENTO DE INVENTARIO'!$T$22:$T$1021,TRUE(),'SEGUIMIENTO DE INVENTARIO'!$K$22:$K$1021,$C13)</f>
        <v>0</v>
      </c>
      <c r="E13" s="169">
        <f t="shared" si="0"/>
        <v>0</v>
      </c>
      <c r="F13" s="168">
        <f>COUNTIFS('SEGUIMIENTO DE INVENTARIO'!$K$22:$K$1021,$C13)-COUNTIFS('SEGUIMIENTO DE INVENTARIO'!$T$22:$T$1021,FALSE(),'SEGUIMIENTO DE INVENTARIO'!$K$22:$K$1021,$C13)</f>
        <v>0</v>
      </c>
    </row>
    <row r="14" spans="2:6">
      <c r="B14" s="166">
        <v>8</v>
      </c>
      <c r="C14" s="167" t="str">
        <f>Config!E32</f>
        <v>EXTRA 16</v>
      </c>
      <c r="D14" s="168">
        <f>COUNTIFS('SEGUIMIENTO DE INVENTARIO'!$K$22:$K$1021,$C14)-COUNTIFS('SEGUIMIENTO DE INVENTARIO'!$T$22:$T$1021,TRUE(),'SEGUIMIENTO DE INVENTARIO'!$K$22:$K$1021,$C14)</f>
        <v>0</v>
      </c>
      <c r="E14" s="169">
        <f t="shared" si="0"/>
        <v>0</v>
      </c>
      <c r="F14" s="168">
        <f>COUNTIFS('SEGUIMIENTO DE INVENTARIO'!$K$22:$K$1021,$C14)-COUNTIFS('SEGUIMIENTO DE INVENTARIO'!$T$22:$T$1021,FALSE(),'SEGUIMIENTO DE INVENTARIO'!$K$22:$K$1021,$C14)</f>
        <v>0</v>
      </c>
    </row>
    <row r="15" spans="2:6">
      <c r="B15" s="166">
        <v>9</v>
      </c>
      <c r="C15" s="167" t="str">
        <f>Config!E33</f>
        <v>EXTRA 17</v>
      </c>
      <c r="D15" s="168">
        <f>COUNTIFS('SEGUIMIENTO DE INVENTARIO'!$K$22:$K$1021,$C15)-COUNTIFS('SEGUIMIENTO DE INVENTARIO'!$T$22:$T$1021,TRUE(),'SEGUIMIENTO DE INVENTARIO'!$K$22:$K$1021,$C15)</f>
        <v>0</v>
      </c>
      <c r="E15" s="169">
        <f t="shared" si="0"/>
        <v>0</v>
      </c>
      <c r="F15" s="168">
        <f>COUNTIFS('SEGUIMIENTO DE INVENTARIO'!$K$22:$K$1021,$C15)-COUNTIFS('SEGUIMIENTO DE INVENTARIO'!$T$22:$T$1021,FALSE(),'SEGUIMIENTO DE INVENTARIO'!$K$22:$K$1021,$C15)</f>
        <v>0</v>
      </c>
    </row>
    <row r="16" spans="2:6">
      <c r="B16" s="166">
        <v>10</v>
      </c>
      <c r="C16" s="167" t="str">
        <f>Config!E34</f>
        <v>EXTRA 18</v>
      </c>
      <c r="D16" s="168">
        <f>COUNTIFS('SEGUIMIENTO DE INVENTARIO'!$K$22:$K$1021,$C16)-COUNTIFS('SEGUIMIENTO DE INVENTARIO'!$T$22:$T$1021,TRUE(),'SEGUIMIENTO DE INVENTARIO'!$K$22:$K$1021,$C16)</f>
        <v>0</v>
      </c>
      <c r="E16" s="169">
        <f t="shared" si="0"/>
        <v>0</v>
      </c>
      <c r="F16" s="168">
        <f>COUNTIFS('SEGUIMIENTO DE INVENTARIO'!$K$22:$K$1021,$C16)-COUNTIFS('SEGUIMIENTO DE INVENTARIO'!$T$22:$T$1021,FALSE(),'SEGUIMIENTO DE INVENTARIO'!$K$22:$K$1021,$C16)</f>
        <v>0</v>
      </c>
    </row>
    <row r="17" spans="2:6">
      <c r="B17" s="166">
        <v>11</v>
      </c>
      <c r="C17" s="167" t="str">
        <f>Config!E35</f>
        <v>EXTRA 19</v>
      </c>
      <c r="D17" s="168">
        <f>COUNTIFS('SEGUIMIENTO DE INVENTARIO'!$K$22:$K$1021,$C17)-COUNTIFS('SEGUIMIENTO DE INVENTARIO'!$T$22:$T$1021,TRUE(),'SEGUIMIENTO DE INVENTARIO'!$K$22:$K$1021,$C17)</f>
        <v>0</v>
      </c>
      <c r="E17" s="169">
        <f t="shared" si="0"/>
        <v>0</v>
      </c>
      <c r="F17" s="168">
        <f>COUNTIFS('SEGUIMIENTO DE INVENTARIO'!$K$22:$K$1021,$C17)-COUNTIFS('SEGUIMIENTO DE INVENTARIO'!$T$22:$T$1021,FALSE(),'SEGUIMIENTO DE INVENTARIO'!$K$22:$K$1021,$C17)</f>
        <v>0</v>
      </c>
    </row>
    <row r="18" spans="2:6">
      <c r="B18" s="166">
        <v>12</v>
      </c>
      <c r="C18" s="167" t="str">
        <f>Config!E39</f>
        <v>EXTRA 23</v>
      </c>
      <c r="D18" s="168">
        <f>COUNTIFS('SEGUIMIENTO DE INVENTARIO'!$K$22:$K$1021,$C18)-COUNTIFS('SEGUIMIENTO DE INVENTARIO'!$T$22:$T$1021,TRUE(),'SEGUIMIENTO DE INVENTARIO'!$K$22:$K$1021,$C18)</f>
        <v>0</v>
      </c>
      <c r="E18" s="169">
        <f t="shared" si="0"/>
        <v>0</v>
      </c>
      <c r="F18" s="168">
        <f>COUNTIFS('SEGUIMIENTO DE INVENTARIO'!$K$22:$K$1021,$C18)-COUNTIFS('SEGUIMIENTO DE INVENTARIO'!$T$22:$T$1021,FALSE(),'SEGUIMIENTO DE INVENTARIO'!$K$22:$K$1021,$C18)</f>
        <v>0</v>
      </c>
    </row>
    <row r="19" spans="2:6">
      <c r="B19" s="166">
        <v>13</v>
      </c>
      <c r="C19" s="167" t="str">
        <f>Config!E40</f>
        <v>EXTRA 24</v>
      </c>
      <c r="D19" s="168">
        <f>COUNTIFS('SEGUIMIENTO DE INVENTARIO'!$K$22:$K$1021,$C19)-COUNTIFS('SEGUIMIENTO DE INVENTARIO'!$T$22:$T$1021,TRUE(),'SEGUIMIENTO DE INVENTARIO'!$K$22:$K$1021,$C19)</f>
        <v>0</v>
      </c>
      <c r="E19" s="169">
        <f t="shared" si="0"/>
        <v>0</v>
      </c>
      <c r="F19" s="168">
        <f>COUNTIFS('SEGUIMIENTO DE INVENTARIO'!$K$22:$K$1021,$C19)-COUNTIFS('SEGUIMIENTO DE INVENTARIO'!$T$22:$T$1021,FALSE(),'SEGUIMIENTO DE INVENTARIO'!$K$22:$K$1021,$C19)</f>
        <v>0</v>
      </c>
    </row>
    <row r="20" spans="2:6">
      <c r="B20" s="166">
        <v>14</v>
      </c>
      <c r="C20" s="167" t="str">
        <f>Config!E41</f>
        <v>EXTRA 25</v>
      </c>
      <c r="D20" s="168">
        <f>COUNTIFS('SEGUIMIENTO DE INVENTARIO'!$K$22:$K$1021,$C20)-COUNTIFS('SEGUIMIENTO DE INVENTARIO'!$T$22:$T$1021,TRUE(),'SEGUIMIENTO DE INVENTARIO'!$K$22:$K$1021,$C20)</f>
        <v>0</v>
      </c>
      <c r="E20" s="169">
        <f t="shared" si="0"/>
        <v>0</v>
      </c>
      <c r="F20" s="168">
        <f>COUNTIFS('SEGUIMIENTO DE INVENTARIO'!$K$22:$K$1021,$C20)-COUNTIFS('SEGUIMIENTO DE INVENTARIO'!$T$22:$T$1021,FALSE(),'SEGUIMIENTO DE INVENTARIO'!$K$22:$K$1021,$C20)</f>
        <v>0</v>
      </c>
    </row>
  </sheetData>
  <conditionalFormatting sqref="B7:B20">
    <cfRule type="expression" dxfId="0" priority="1">
      <formula>$R7</formula>
    </cfRule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6</vt:i4>
      </vt:variant>
    </vt:vector>
  </HeadingPairs>
  <TitlesOfParts>
    <vt:vector size="6" baseType="lpstr">
      <vt:lpstr>INSTRUCCIONES</vt:lpstr>
      <vt:lpstr>Formulas, No borrar</vt:lpstr>
      <vt:lpstr>Config</vt:lpstr>
      <vt:lpstr>LISTA DE INVENTARIO</vt:lpstr>
      <vt:lpstr>SEGUIMIENTO DE INVENTARIO</vt:lpstr>
      <vt:lpstr>RESUMEN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Anamaria Ulloa</dc:creator>
  <cp:lastModifiedBy>Sebastián Vallejo</cp:lastModifiedBy>
  <dcterms:created xsi:type="dcterms:W3CDTF">2023-03-09T10:09:58Z</dcterms:created>
  <dcterms:modified xsi:type="dcterms:W3CDTF">2024-12-19T22:40:35Z</dcterms:modified>
</cp:coreProperties>
</file>