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lysia\Atalia RI Dropbox\Lysiane Randriamarolahy\001 a imprimer\lysiane\0001 DOSSIERS MANDATS 2026\000001 templates à vendre\"/>
    </mc:Choice>
  </mc:AlternateContent>
  <xr:revisionPtr revIDLastSave="0" documentId="8_{BB316F9A-7D9F-4B64-AD14-488959178278}" xr6:coauthVersionLast="47" xr6:coauthVersionMax="47" xr10:uidLastSave="{00000000-0000-0000-0000-000000000000}"/>
  <bookViews>
    <workbookView xWindow="-108" yWindow="-108" windowWidth="23256" windowHeight="12456" firstSheet="8" activeTab="11" xr2:uid="{00000000-000D-0000-FFFF-FFFF00000000}"/>
  </bookViews>
  <sheets>
    <sheet name="Accueil" sheetId="1" r:id="rId1"/>
    <sheet name="Produits &amp; Services" sheetId="2" r:id="rId2"/>
    <sheet name="Dépenses" sheetId="3" r:id="rId3"/>
    <sheet name="Bilan de départ" sheetId="4" r:id="rId4"/>
    <sheet name="Coût et financement du projet" sheetId="5" r:id="rId5"/>
    <sheet name="Ventes prévisionnelles" sheetId="6" r:id="rId6"/>
    <sheet name="Trésorerie Année 1" sheetId="7" r:id="rId7"/>
    <sheet name="Trésorerie Année 2" sheetId="8" r:id="rId8"/>
    <sheet name="Trésorerie Année 3" sheetId="9" r:id="rId9"/>
    <sheet name="États des résultats détaillés" sheetId="10" r:id="rId10"/>
    <sheet name="Simulation du bénéfice" sheetId="11" r:id="rId11"/>
    <sheet name="Bilans prévisionnels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2" l="1"/>
  <c r="B1" i="11"/>
  <c r="B1" i="10"/>
  <c r="B1" i="9"/>
  <c r="B1" i="8"/>
  <c r="B1" i="7"/>
  <c r="B1" i="6"/>
  <c r="B1" i="5"/>
  <c r="C1" i="3"/>
  <c r="C1" i="2"/>
  <c r="B3" i="12"/>
  <c r="B3" i="11"/>
  <c r="B3" i="10"/>
  <c r="C54" i="9"/>
  <c r="E53" i="9"/>
  <c r="B3" i="9"/>
  <c r="H59" i="8"/>
  <c r="F59" i="8"/>
  <c r="F57" i="8"/>
  <c r="F55" i="8"/>
  <c r="D55" i="8"/>
  <c r="D53" i="8"/>
  <c r="B53" i="8"/>
  <c r="L51" i="8"/>
  <c r="F51" i="8"/>
  <c r="I40" i="8"/>
  <c r="D40" i="8"/>
  <c r="B3" i="8"/>
  <c r="H59" i="7"/>
  <c r="F59" i="7"/>
  <c r="P58" i="7"/>
  <c r="M58" i="7"/>
  <c r="K58" i="7"/>
  <c r="I58" i="7"/>
  <c r="E58" i="7"/>
  <c r="N57" i="7"/>
  <c r="H57" i="7"/>
  <c r="F57" i="7"/>
  <c r="L56" i="7"/>
  <c r="K56" i="7"/>
  <c r="H56" i="7"/>
  <c r="G56" i="7"/>
  <c r="E56" i="7"/>
  <c r="C56" i="7"/>
  <c r="F55" i="7"/>
  <c r="D55" i="7"/>
  <c r="O54" i="7"/>
  <c r="P54" i="7" s="1"/>
  <c r="N54" i="7"/>
  <c r="M54" i="7"/>
  <c r="I54" i="7"/>
  <c r="C54" i="7"/>
  <c r="N53" i="7"/>
  <c r="L53" i="7"/>
  <c r="D53" i="7"/>
  <c r="K51" i="7"/>
  <c r="I51" i="7"/>
  <c r="H51" i="7"/>
  <c r="F51" i="7"/>
  <c r="D51" i="7"/>
  <c r="L50" i="7"/>
  <c r="C50" i="7"/>
  <c r="H44" i="7"/>
  <c r="G44" i="7"/>
  <c r="B44" i="7"/>
  <c r="O44" i="7" s="1"/>
  <c r="P44" i="7" s="1"/>
  <c r="K42" i="7"/>
  <c r="G42" i="7"/>
  <c r="F42" i="7"/>
  <c r="E42" i="7"/>
  <c r="O40" i="7"/>
  <c r="P40" i="7" s="1"/>
  <c r="N40" i="7"/>
  <c r="M40" i="7"/>
  <c r="B40" i="7"/>
  <c r="O39" i="7"/>
  <c r="P39" i="7" s="1"/>
  <c r="B39" i="7"/>
  <c r="G38" i="7"/>
  <c r="D38" i="7"/>
  <c r="B38" i="7"/>
  <c r="O38" i="7" s="1"/>
  <c r="P38" i="7" s="1"/>
  <c r="N37" i="7"/>
  <c r="M37" i="7"/>
  <c r="D36" i="7"/>
  <c r="D35" i="7"/>
  <c r="B35" i="7"/>
  <c r="B3" i="7"/>
  <c r="J44" i="6"/>
  <c r="J44" i="9" s="1"/>
  <c r="H44" i="6"/>
  <c r="H44" i="9" s="1"/>
  <c r="C39" i="6"/>
  <c r="C39" i="9" s="1"/>
  <c r="B39" i="6"/>
  <c r="D36" i="6"/>
  <c r="D36" i="9" s="1"/>
  <c r="I30" i="6"/>
  <c r="E30" i="6"/>
  <c r="D30" i="6"/>
  <c r="I29" i="6"/>
  <c r="I43" i="8" s="1"/>
  <c r="I27" i="6"/>
  <c r="N26" i="6"/>
  <c r="N40" i="8" s="1"/>
  <c r="M26" i="6"/>
  <c r="M40" i="8" s="1"/>
  <c r="J26" i="6"/>
  <c r="J40" i="8" s="1"/>
  <c r="I26" i="6"/>
  <c r="I40" i="6" s="1"/>
  <c r="I40" i="9" s="1"/>
  <c r="B26" i="6"/>
  <c r="B40" i="8" s="1"/>
  <c r="O40" i="8" s="1"/>
  <c r="P40" i="8" s="1"/>
  <c r="G25" i="6"/>
  <c r="C25" i="6"/>
  <c r="C39" i="8" s="1"/>
  <c r="B25" i="6"/>
  <c r="B24" i="6"/>
  <c r="O24" i="6" s="1"/>
  <c r="K23" i="6"/>
  <c r="G23" i="6"/>
  <c r="H22" i="6"/>
  <c r="N16" i="6"/>
  <c r="M16" i="6"/>
  <c r="L16" i="6"/>
  <c r="K16" i="6"/>
  <c r="K44" i="7" s="1"/>
  <c r="J16" i="6"/>
  <c r="J30" i="6" s="1"/>
  <c r="J44" i="8" s="1"/>
  <c r="I16" i="6"/>
  <c r="I44" i="7" s="1"/>
  <c r="H16" i="6"/>
  <c r="H30" i="6" s="1"/>
  <c r="H44" i="8" s="1"/>
  <c r="G16" i="6"/>
  <c r="G30" i="6" s="1"/>
  <c r="F16" i="6"/>
  <c r="F44" i="7" s="1"/>
  <c r="E16" i="6"/>
  <c r="E44" i="7" s="1"/>
  <c r="D16" i="6"/>
  <c r="D44" i="7" s="1"/>
  <c r="C16" i="6"/>
  <c r="C30" i="6" s="1"/>
  <c r="B16" i="6"/>
  <c r="B30" i="6" s="1"/>
  <c r="N15" i="6"/>
  <c r="M15" i="6"/>
  <c r="L15" i="6"/>
  <c r="L43" i="7" s="1"/>
  <c r="K15" i="6"/>
  <c r="K43" i="7" s="1"/>
  <c r="J15" i="6"/>
  <c r="J29" i="6" s="1"/>
  <c r="J43" i="8" s="1"/>
  <c r="I15" i="6"/>
  <c r="I43" i="7" s="1"/>
  <c r="H15" i="6"/>
  <c r="H43" i="7" s="1"/>
  <c r="G15" i="6"/>
  <c r="G43" i="7" s="1"/>
  <c r="F15" i="6"/>
  <c r="E15" i="6"/>
  <c r="E43" i="7" s="1"/>
  <c r="D15" i="6"/>
  <c r="D43" i="7" s="1"/>
  <c r="C15" i="6"/>
  <c r="C43" i="7" s="1"/>
  <c r="B15" i="6"/>
  <c r="O14" i="6"/>
  <c r="N14" i="6"/>
  <c r="N28" i="6" s="1"/>
  <c r="N42" i="8" s="1"/>
  <c r="M14" i="6"/>
  <c r="M42" i="7" s="1"/>
  <c r="L14" i="6"/>
  <c r="L42" i="7" s="1"/>
  <c r="K14" i="6"/>
  <c r="K28" i="6" s="1"/>
  <c r="J14" i="6"/>
  <c r="J42" i="7" s="1"/>
  <c r="I14" i="6"/>
  <c r="I28" i="6" s="1"/>
  <c r="H14" i="6"/>
  <c r="G14" i="6"/>
  <c r="G28" i="6" s="1"/>
  <c r="F14" i="6"/>
  <c r="F28" i="6" s="1"/>
  <c r="E14" i="6"/>
  <c r="E28" i="6" s="1"/>
  <c r="D14" i="6"/>
  <c r="C14" i="6"/>
  <c r="B14" i="6"/>
  <c r="N13" i="6"/>
  <c r="N27" i="6" s="1"/>
  <c r="N41" i="6" s="1"/>
  <c r="N41" i="9" s="1"/>
  <c r="M13" i="6"/>
  <c r="M41" i="7" s="1"/>
  <c r="L13" i="6"/>
  <c r="L41" i="7" s="1"/>
  <c r="K13" i="6"/>
  <c r="K41" i="7" s="1"/>
  <c r="J13" i="6"/>
  <c r="J41" i="7" s="1"/>
  <c r="I13" i="6"/>
  <c r="I41" i="7" s="1"/>
  <c r="H13" i="6"/>
  <c r="G13" i="6"/>
  <c r="F13" i="6"/>
  <c r="F27" i="6" s="1"/>
  <c r="E13" i="6"/>
  <c r="D13" i="6"/>
  <c r="D27" i="6" s="1"/>
  <c r="D41" i="8" s="1"/>
  <c r="C13" i="6"/>
  <c r="C41" i="7" s="1"/>
  <c r="B13" i="6"/>
  <c r="B41" i="7" s="1"/>
  <c r="O41" i="7" s="1"/>
  <c r="P41" i="7" s="1"/>
  <c r="N12" i="6"/>
  <c r="M12" i="6"/>
  <c r="L12" i="6"/>
  <c r="L40" i="7" s="1"/>
  <c r="K12" i="6"/>
  <c r="K40" i="7" s="1"/>
  <c r="J12" i="6"/>
  <c r="J40" i="7" s="1"/>
  <c r="I12" i="6"/>
  <c r="I40" i="7" s="1"/>
  <c r="H12" i="6"/>
  <c r="G12" i="6"/>
  <c r="F12" i="6"/>
  <c r="E12" i="6"/>
  <c r="E26" i="6" s="1"/>
  <c r="E40" i="8" s="1"/>
  <c r="D12" i="6"/>
  <c r="D26" i="6" s="1"/>
  <c r="D40" i="6" s="1"/>
  <c r="D40" i="9" s="1"/>
  <c r="C12" i="6"/>
  <c r="C40" i="7" s="1"/>
  <c r="B12" i="6"/>
  <c r="O12" i="6" s="1"/>
  <c r="N11" i="6"/>
  <c r="N25" i="6" s="1"/>
  <c r="N39" i="6" s="1"/>
  <c r="N39" i="9" s="1"/>
  <c r="M11" i="6"/>
  <c r="M25" i="6" s="1"/>
  <c r="L11" i="6"/>
  <c r="L39" i="7" s="1"/>
  <c r="K11" i="6"/>
  <c r="J11" i="6"/>
  <c r="I11" i="6"/>
  <c r="H11" i="6"/>
  <c r="G11" i="6"/>
  <c r="G39" i="7" s="1"/>
  <c r="F11" i="6"/>
  <c r="F39" i="7" s="1"/>
  <c r="E11" i="6"/>
  <c r="E39" i="7" s="1"/>
  <c r="D11" i="6"/>
  <c r="D39" i="7" s="1"/>
  <c r="C11" i="6"/>
  <c r="C39" i="7" s="1"/>
  <c r="B11" i="6"/>
  <c r="O11" i="6" s="1"/>
  <c r="N10" i="6"/>
  <c r="N24" i="6" s="1"/>
  <c r="N38" i="8" s="1"/>
  <c r="M10" i="6"/>
  <c r="L10" i="6"/>
  <c r="K10" i="6"/>
  <c r="J10" i="6"/>
  <c r="I10" i="6"/>
  <c r="I38" i="7" s="1"/>
  <c r="H10" i="6"/>
  <c r="H38" i="7" s="1"/>
  <c r="G10" i="6"/>
  <c r="G24" i="6" s="1"/>
  <c r="F10" i="6"/>
  <c r="F38" i="7" s="1"/>
  <c r="E10" i="6"/>
  <c r="E38" i="7" s="1"/>
  <c r="D10" i="6"/>
  <c r="D24" i="6" s="1"/>
  <c r="D38" i="8" s="1"/>
  <c r="C10" i="6"/>
  <c r="C24" i="6" s="1"/>
  <c r="B10" i="6"/>
  <c r="O10" i="6" s="1"/>
  <c r="O9" i="6"/>
  <c r="N9" i="6"/>
  <c r="N23" i="6" s="1"/>
  <c r="N37" i="8" s="1"/>
  <c r="M9" i="6"/>
  <c r="M23" i="6" s="1"/>
  <c r="L9" i="6"/>
  <c r="K9" i="6"/>
  <c r="K37" i="7" s="1"/>
  <c r="J9" i="6"/>
  <c r="J37" i="7" s="1"/>
  <c r="I9" i="6"/>
  <c r="I37" i="7" s="1"/>
  <c r="H9" i="6"/>
  <c r="H37" i="7" s="1"/>
  <c r="G9" i="6"/>
  <c r="G37" i="7" s="1"/>
  <c r="F9" i="6"/>
  <c r="F37" i="7" s="1"/>
  <c r="E9" i="6"/>
  <c r="E37" i="7" s="1"/>
  <c r="D9" i="6"/>
  <c r="D37" i="7" s="1"/>
  <c r="C9" i="6"/>
  <c r="B9" i="6"/>
  <c r="N8" i="6"/>
  <c r="J8" i="6"/>
  <c r="J36" i="7" s="1"/>
  <c r="H8" i="6"/>
  <c r="H36" i="7" s="1"/>
  <c r="C8" i="6"/>
  <c r="C22" i="6" s="1"/>
  <c r="C36" i="6" s="1"/>
  <c r="C36" i="9" s="1"/>
  <c r="B8" i="6"/>
  <c r="N7" i="6"/>
  <c r="N21" i="6" s="1"/>
  <c r="L7" i="6"/>
  <c r="J7" i="6"/>
  <c r="I7" i="6"/>
  <c r="I21" i="6" s="1"/>
  <c r="H7" i="6"/>
  <c r="H21" i="6" s="1"/>
  <c r="G7" i="6"/>
  <c r="G21" i="6" s="1"/>
  <c r="F7" i="6"/>
  <c r="E7" i="6"/>
  <c r="D7" i="6"/>
  <c r="B7" i="6"/>
  <c r="B3" i="6"/>
  <c r="C37" i="5"/>
  <c r="C17" i="5"/>
  <c r="C16" i="5"/>
  <c r="B16" i="5"/>
  <c r="B15" i="5"/>
  <c r="C14" i="5"/>
  <c r="B14" i="5"/>
  <c r="B13" i="5"/>
  <c r="B12" i="5"/>
  <c r="B11" i="5"/>
  <c r="B10" i="5"/>
  <c r="B9" i="5"/>
  <c r="C8" i="5"/>
  <c r="B8" i="5"/>
  <c r="B7" i="5"/>
  <c r="B3" i="5"/>
  <c r="E17" i="4"/>
  <c r="C27" i="4" s="1"/>
  <c r="C28" i="4" s="1"/>
  <c r="D17" i="4"/>
  <c r="C22" i="4" s="1"/>
  <c r="C23" i="4" s="1"/>
  <c r="J16" i="4"/>
  <c r="I16" i="4"/>
  <c r="H16" i="4"/>
  <c r="F16" i="4"/>
  <c r="B16" i="4"/>
  <c r="J15" i="4"/>
  <c r="I15" i="4"/>
  <c r="H15" i="4"/>
  <c r="F15" i="4"/>
  <c r="C15" i="5" s="1"/>
  <c r="B15" i="4"/>
  <c r="J14" i="4"/>
  <c r="I14" i="4"/>
  <c r="H14" i="4"/>
  <c r="F14" i="4"/>
  <c r="B14" i="4"/>
  <c r="J13" i="4"/>
  <c r="I13" i="4"/>
  <c r="H13" i="4"/>
  <c r="F13" i="4"/>
  <c r="C13" i="5" s="1"/>
  <c r="B13" i="4"/>
  <c r="F12" i="4"/>
  <c r="C12" i="5" s="1"/>
  <c r="B12" i="4"/>
  <c r="J11" i="4"/>
  <c r="I11" i="4"/>
  <c r="F11" i="4"/>
  <c r="H11" i="4" s="1"/>
  <c r="B11" i="4"/>
  <c r="F10" i="4"/>
  <c r="I10" i="4" s="1"/>
  <c r="B10" i="4"/>
  <c r="F9" i="4"/>
  <c r="C9" i="5" s="1"/>
  <c r="B9" i="4"/>
  <c r="J8" i="4"/>
  <c r="I8" i="4"/>
  <c r="H8" i="4"/>
  <c r="F8" i="4"/>
  <c r="B8" i="4"/>
  <c r="J7" i="4"/>
  <c r="I7" i="4"/>
  <c r="H7" i="4"/>
  <c r="F7" i="4"/>
  <c r="C7" i="5" s="1"/>
  <c r="B7" i="4"/>
  <c r="B3" i="4"/>
  <c r="K58" i="3"/>
  <c r="K59" i="9" s="1"/>
  <c r="M57" i="3"/>
  <c r="M58" i="9" s="1"/>
  <c r="L57" i="3"/>
  <c r="L58" i="9" s="1"/>
  <c r="K57" i="3"/>
  <c r="K58" i="9" s="1"/>
  <c r="I56" i="3"/>
  <c r="I57" i="9" s="1"/>
  <c r="F56" i="3"/>
  <c r="F57" i="9" s="1"/>
  <c r="J55" i="3"/>
  <c r="J56" i="9" s="1"/>
  <c r="H55" i="3"/>
  <c r="H56" i="9" s="1"/>
  <c r="G55" i="3"/>
  <c r="G56" i="9" s="1"/>
  <c r="E55" i="3"/>
  <c r="E56" i="9" s="1"/>
  <c r="I54" i="3"/>
  <c r="I55" i="9" s="1"/>
  <c r="H54" i="3"/>
  <c r="H55" i="9" s="1"/>
  <c r="C53" i="3"/>
  <c r="G52" i="3"/>
  <c r="G53" i="9" s="1"/>
  <c r="E52" i="3"/>
  <c r="D52" i="3"/>
  <c r="D53" i="9" s="1"/>
  <c r="B52" i="3"/>
  <c r="B53" i="9" s="1"/>
  <c r="I51" i="3"/>
  <c r="I52" i="9" s="1"/>
  <c r="G51" i="3"/>
  <c r="G52" i="9" s="1"/>
  <c r="C49" i="3"/>
  <c r="B49" i="3"/>
  <c r="B50" i="9" s="1"/>
  <c r="M44" i="3"/>
  <c r="M59" i="8" s="1"/>
  <c r="K44" i="3"/>
  <c r="K59" i="8" s="1"/>
  <c r="H44" i="3"/>
  <c r="H58" i="3" s="1"/>
  <c r="H59" i="9" s="1"/>
  <c r="F44" i="3"/>
  <c r="F58" i="3" s="1"/>
  <c r="F59" i="9" s="1"/>
  <c r="C44" i="3"/>
  <c r="N43" i="3"/>
  <c r="N58" i="8" s="1"/>
  <c r="L43" i="3"/>
  <c r="L58" i="8" s="1"/>
  <c r="K43" i="3"/>
  <c r="K58" i="8" s="1"/>
  <c r="I43" i="3"/>
  <c r="D43" i="3"/>
  <c r="D58" i="8" s="1"/>
  <c r="B43" i="3"/>
  <c r="O42" i="3"/>
  <c r="P42" i="3" s="1"/>
  <c r="N42" i="3"/>
  <c r="L42" i="3"/>
  <c r="K42" i="3"/>
  <c r="K57" i="8" s="1"/>
  <c r="B42" i="3"/>
  <c r="B57" i="8" s="1"/>
  <c r="O57" i="8" s="1"/>
  <c r="P57" i="8" s="1"/>
  <c r="J41" i="3"/>
  <c r="J56" i="8" s="1"/>
  <c r="H41" i="3"/>
  <c r="H56" i="8" s="1"/>
  <c r="E41" i="3"/>
  <c r="E56" i="8" s="1"/>
  <c r="C41" i="3"/>
  <c r="M40" i="3"/>
  <c r="K40" i="3"/>
  <c r="I40" i="3"/>
  <c r="I55" i="8" s="1"/>
  <c r="H40" i="3"/>
  <c r="H55" i="8" s="1"/>
  <c r="F40" i="3"/>
  <c r="F54" i="3" s="1"/>
  <c r="F55" i="9" s="1"/>
  <c r="N39" i="3"/>
  <c r="N54" i="8" s="1"/>
  <c r="L39" i="3"/>
  <c r="K39" i="3"/>
  <c r="I39" i="3"/>
  <c r="N38" i="3"/>
  <c r="N53" i="8" s="1"/>
  <c r="L38" i="3"/>
  <c r="K38" i="3"/>
  <c r="G38" i="3"/>
  <c r="G53" i="8" s="1"/>
  <c r="E38" i="3"/>
  <c r="E53" i="8" s="1"/>
  <c r="B38" i="3"/>
  <c r="J37" i="3"/>
  <c r="H37" i="3"/>
  <c r="F37" i="3"/>
  <c r="F52" i="8" s="1"/>
  <c r="E37" i="3"/>
  <c r="E52" i="8" s="1"/>
  <c r="C37" i="3"/>
  <c r="K36" i="3"/>
  <c r="K51" i="8" s="1"/>
  <c r="I36" i="3"/>
  <c r="H36" i="3"/>
  <c r="F36" i="3"/>
  <c r="F50" i="3" s="1"/>
  <c r="F51" i="9" s="1"/>
  <c r="K35" i="3"/>
  <c r="K50" i="8" s="1"/>
  <c r="I35" i="3"/>
  <c r="H35" i="3"/>
  <c r="G35" i="3"/>
  <c r="F35" i="3"/>
  <c r="D35" i="3"/>
  <c r="D50" i="8" s="1"/>
  <c r="B35" i="3"/>
  <c r="P30" i="3"/>
  <c r="O30" i="3"/>
  <c r="N30" i="3"/>
  <c r="N44" i="3" s="1"/>
  <c r="M30" i="3"/>
  <c r="M59" i="7" s="1"/>
  <c r="L30" i="3"/>
  <c r="K30" i="3"/>
  <c r="K59" i="7" s="1"/>
  <c r="J30" i="3"/>
  <c r="J59" i="7" s="1"/>
  <c r="I30" i="3"/>
  <c r="I59" i="7" s="1"/>
  <c r="H30" i="3"/>
  <c r="G30" i="3"/>
  <c r="F30" i="3"/>
  <c r="E30" i="3"/>
  <c r="D30" i="3"/>
  <c r="C30" i="3"/>
  <c r="C59" i="7" s="1"/>
  <c r="B30" i="3"/>
  <c r="N29" i="3"/>
  <c r="N58" i="7" s="1"/>
  <c r="M29" i="3"/>
  <c r="M43" i="3" s="1"/>
  <c r="M58" i="8" s="1"/>
  <c r="L29" i="3"/>
  <c r="L58" i="7" s="1"/>
  <c r="K29" i="3"/>
  <c r="J29" i="3"/>
  <c r="I29" i="3"/>
  <c r="H29" i="3"/>
  <c r="G29" i="3"/>
  <c r="F29" i="3"/>
  <c r="F58" i="7" s="1"/>
  <c r="E29" i="3"/>
  <c r="E43" i="3" s="1"/>
  <c r="D29" i="3"/>
  <c r="D58" i="7" s="1"/>
  <c r="C29" i="3"/>
  <c r="B29" i="3"/>
  <c r="B58" i="7" s="1"/>
  <c r="O58" i="7" s="1"/>
  <c r="O28" i="3"/>
  <c r="P28" i="3" s="1"/>
  <c r="N28" i="3"/>
  <c r="M28" i="3"/>
  <c r="M57" i="7" s="1"/>
  <c r="L28" i="3"/>
  <c r="L57" i="7" s="1"/>
  <c r="K28" i="3"/>
  <c r="K57" i="7" s="1"/>
  <c r="J28" i="3"/>
  <c r="I28" i="3"/>
  <c r="I42" i="3" s="1"/>
  <c r="I57" i="8" s="1"/>
  <c r="H28" i="3"/>
  <c r="H42" i="3" s="1"/>
  <c r="H56" i="3" s="1"/>
  <c r="H57" i="9" s="1"/>
  <c r="G28" i="3"/>
  <c r="G57" i="7" s="1"/>
  <c r="F28" i="3"/>
  <c r="F42" i="3" s="1"/>
  <c r="E28" i="3"/>
  <c r="E57" i="7" s="1"/>
  <c r="D28" i="3"/>
  <c r="C28" i="3"/>
  <c r="B28" i="3"/>
  <c r="B57" i="7" s="1"/>
  <c r="O57" i="7" s="1"/>
  <c r="P57" i="7" s="1"/>
  <c r="N27" i="3"/>
  <c r="N56" i="7" s="1"/>
  <c r="M27" i="3"/>
  <c r="M56" i="7" s="1"/>
  <c r="L27" i="3"/>
  <c r="L41" i="3" s="1"/>
  <c r="K27" i="3"/>
  <c r="K41" i="3" s="1"/>
  <c r="J27" i="3"/>
  <c r="J56" i="7" s="1"/>
  <c r="I27" i="3"/>
  <c r="H27" i="3"/>
  <c r="G27" i="3"/>
  <c r="G41" i="3" s="1"/>
  <c r="G56" i="8" s="1"/>
  <c r="F27" i="3"/>
  <c r="F56" i="7" s="1"/>
  <c r="E27" i="3"/>
  <c r="D27" i="3"/>
  <c r="C27" i="3"/>
  <c r="B27" i="3"/>
  <c r="O26" i="3"/>
  <c r="P26" i="3" s="1"/>
  <c r="N26" i="3"/>
  <c r="M26" i="3"/>
  <c r="M55" i="7" s="1"/>
  <c r="L26" i="3"/>
  <c r="K26" i="3"/>
  <c r="K55" i="7" s="1"/>
  <c r="J26" i="3"/>
  <c r="I26" i="3"/>
  <c r="I55" i="7" s="1"/>
  <c r="H26" i="3"/>
  <c r="H55" i="7" s="1"/>
  <c r="G26" i="3"/>
  <c r="F26" i="3"/>
  <c r="E26" i="3"/>
  <c r="D26" i="3"/>
  <c r="D40" i="3" s="1"/>
  <c r="D54" i="3" s="1"/>
  <c r="D55" i="9" s="1"/>
  <c r="C26" i="3"/>
  <c r="B26" i="3"/>
  <c r="P25" i="3"/>
  <c r="O25" i="3"/>
  <c r="N25" i="3"/>
  <c r="M25" i="3"/>
  <c r="M39" i="3" s="1"/>
  <c r="M54" i="8" s="1"/>
  <c r="L25" i="3"/>
  <c r="L54" i="7" s="1"/>
  <c r="K25" i="3"/>
  <c r="K54" i="7" s="1"/>
  <c r="J25" i="3"/>
  <c r="J54" i="7" s="1"/>
  <c r="I25" i="3"/>
  <c r="H25" i="3"/>
  <c r="H54" i="7" s="1"/>
  <c r="G25" i="3"/>
  <c r="F25" i="3"/>
  <c r="E25" i="3"/>
  <c r="D25" i="3"/>
  <c r="D54" i="7" s="1"/>
  <c r="C25" i="3"/>
  <c r="C39" i="3" s="1"/>
  <c r="C54" i="8" s="1"/>
  <c r="B25" i="3"/>
  <c r="B54" i="7" s="1"/>
  <c r="N24" i="3"/>
  <c r="M24" i="3"/>
  <c r="L24" i="3"/>
  <c r="K24" i="3"/>
  <c r="K53" i="7" s="1"/>
  <c r="J24" i="3"/>
  <c r="J53" i="7" s="1"/>
  <c r="I24" i="3"/>
  <c r="I53" i="7" s="1"/>
  <c r="H24" i="3"/>
  <c r="G24" i="3"/>
  <c r="G53" i="7" s="1"/>
  <c r="F24" i="3"/>
  <c r="E24" i="3"/>
  <c r="E53" i="7" s="1"/>
  <c r="D24" i="3"/>
  <c r="D38" i="3" s="1"/>
  <c r="C24" i="3"/>
  <c r="C53" i="7" s="1"/>
  <c r="B24" i="3"/>
  <c r="B53" i="7" s="1"/>
  <c r="N23" i="3"/>
  <c r="N37" i="3" s="1"/>
  <c r="M23" i="3"/>
  <c r="M37" i="3" s="1"/>
  <c r="L23" i="3"/>
  <c r="L37" i="3" s="1"/>
  <c r="K23" i="3"/>
  <c r="J23" i="3"/>
  <c r="J52" i="7" s="1"/>
  <c r="I23" i="3"/>
  <c r="I37" i="3" s="1"/>
  <c r="I52" i="8" s="1"/>
  <c r="H23" i="3"/>
  <c r="H52" i="7" s="1"/>
  <c r="G23" i="3"/>
  <c r="G37" i="3" s="1"/>
  <c r="G52" i="8" s="1"/>
  <c r="F23" i="3"/>
  <c r="F52" i="7" s="1"/>
  <c r="E23" i="3"/>
  <c r="E52" i="7" s="1"/>
  <c r="D23" i="3"/>
  <c r="C23" i="3"/>
  <c r="C52" i="7" s="1"/>
  <c r="B23" i="3"/>
  <c r="N22" i="3"/>
  <c r="M22" i="3"/>
  <c r="M51" i="7" s="1"/>
  <c r="L22" i="3"/>
  <c r="L36" i="3" s="1"/>
  <c r="L50" i="3" s="1"/>
  <c r="L51" i="9" s="1"/>
  <c r="K22" i="3"/>
  <c r="J22" i="3"/>
  <c r="I22" i="3"/>
  <c r="H22" i="3"/>
  <c r="G22" i="3"/>
  <c r="G51" i="7" s="1"/>
  <c r="F22" i="3"/>
  <c r="E22" i="3"/>
  <c r="E51" i="7" s="1"/>
  <c r="D22" i="3"/>
  <c r="D36" i="3" s="1"/>
  <c r="D50" i="3" s="1"/>
  <c r="D51" i="9" s="1"/>
  <c r="C22" i="3"/>
  <c r="C36" i="3" s="1"/>
  <c r="C51" i="8" s="1"/>
  <c r="B22" i="3"/>
  <c r="N21" i="3"/>
  <c r="N50" i="7" s="1"/>
  <c r="M21" i="3"/>
  <c r="L21" i="3"/>
  <c r="L35" i="3" s="1"/>
  <c r="K21" i="3"/>
  <c r="K50" i="7" s="1"/>
  <c r="J21" i="3"/>
  <c r="I21" i="3"/>
  <c r="I50" i="7" s="1"/>
  <c r="H21" i="3"/>
  <c r="G21" i="3"/>
  <c r="G50" i="7" s="1"/>
  <c r="F21" i="3"/>
  <c r="E21" i="3"/>
  <c r="D21" i="3"/>
  <c r="D50" i="7" s="1"/>
  <c r="C21" i="3"/>
  <c r="C35" i="3" s="1"/>
  <c r="C50" i="8" s="1"/>
  <c r="B21" i="3"/>
  <c r="B50" i="7" s="1"/>
  <c r="S17" i="3"/>
  <c r="R17" i="3"/>
  <c r="Q17" i="3"/>
  <c r="P17" i="3"/>
  <c r="O17" i="3"/>
  <c r="N17" i="3"/>
  <c r="M17" i="3"/>
  <c r="L17" i="3"/>
  <c r="K17" i="3"/>
  <c r="J17" i="3"/>
  <c r="I17" i="3"/>
  <c r="H17" i="3"/>
  <c r="T16" i="3"/>
  <c r="B16" i="3"/>
  <c r="T15" i="3"/>
  <c r="B15" i="3"/>
  <c r="T14" i="3"/>
  <c r="B14" i="3"/>
  <c r="T13" i="3"/>
  <c r="B13" i="3"/>
  <c r="T12" i="3"/>
  <c r="B12" i="3"/>
  <c r="T11" i="3"/>
  <c r="B11" i="3"/>
  <c r="T10" i="3"/>
  <c r="B10" i="3"/>
  <c r="T9" i="3"/>
  <c r="B9" i="3"/>
  <c r="T8" i="3"/>
  <c r="B8" i="3"/>
  <c r="T7" i="3"/>
  <c r="B7" i="3"/>
  <c r="B3" i="3"/>
  <c r="G15" i="2"/>
  <c r="H15" i="2" s="1"/>
  <c r="B15" i="2"/>
  <c r="H14" i="2"/>
  <c r="G14" i="2"/>
  <c r="B14" i="2"/>
  <c r="G13" i="2"/>
  <c r="H13" i="2" s="1"/>
  <c r="B13" i="2"/>
  <c r="H12" i="2"/>
  <c r="G12" i="2"/>
  <c r="B12" i="2"/>
  <c r="G11" i="2"/>
  <c r="H11" i="2" s="1"/>
  <c r="B11" i="2"/>
  <c r="H10" i="2"/>
  <c r="G10" i="2"/>
  <c r="B10" i="2"/>
  <c r="H9" i="2"/>
  <c r="G9" i="2"/>
  <c r="B9" i="2"/>
  <c r="H8" i="2"/>
  <c r="G8" i="2"/>
  <c r="G16" i="2" s="1"/>
  <c r="B8" i="2"/>
  <c r="G7" i="2"/>
  <c r="D8" i="6" s="1"/>
  <c r="D22" i="6" s="1"/>
  <c r="D36" i="8" s="1"/>
  <c r="B7" i="2"/>
  <c r="H6" i="2"/>
  <c r="G6" i="2"/>
  <c r="C7" i="6" s="1"/>
  <c r="C21" i="6" s="1"/>
  <c r="B6" i="2"/>
  <c r="B3" i="2"/>
  <c r="I42" i="8" l="1"/>
  <c r="I42" i="6"/>
  <c r="I42" i="9" s="1"/>
  <c r="G38" i="8"/>
  <c r="G38" i="6"/>
  <c r="G38" i="9" s="1"/>
  <c r="G29" i="6"/>
  <c r="G43" i="6" s="1"/>
  <c r="G43" i="9" s="1"/>
  <c r="H23" i="6"/>
  <c r="D25" i="6"/>
  <c r="C27" i="6"/>
  <c r="C41" i="6" s="1"/>
  <c r="C41" i="9" s="1"/>
  <c r="D40" i="7"/>
  <c r="D45" i="7" s="1"/>
  <c r="I23" i="6"/>
  <c r="E25" i="6"/>
  <c r="E39" i="8" s="1"/>
  <c r="M40" i="6"/>
  <c r="M40" i="9" s="1"/>
  <c r="C38" i="7"/>
  <c r="E40" i="7"/>
  <c r="I42" i="7"/>
  <c r="N41" i="8"/>
  <c r="J27" i="6"/>
  <c r="J41" i="8" s="1"/>
  <c r="F30" i="6"/>
  <c r="N40" i="6"/>
  <c r="N40" i="9" s="1"/>
  <c r="K27" i="6"/>
  <c r="K41" i="8" s="1"/>
  <c r="N42" i="7"/>
  <c r="C26" i="6"/>
  <c r="C40" i="8" s="1"/>
  <c r="L27" i="6"/>
  <c r="G35" i="7"/>
  <c r="K30" i="6"/>
  <c r="D41" i="7"/>
  <c r="J43" i="7"/>
  <c r="E24" i="6"/>
  <c r="E38" i="6" s="1"/>
  <c r="E38" i="9" s="1"/>
  <c r="K26" i="6"/>
  <c r="K40" i="8" s="1"/>
  <c r="M28" i="6"/>
  <c r="I43" i="6"/>
  <c r="I43" i="9" s="1"/>
  <c r="M39" i="7"/>
  <c r="N41" i="7"/>
  <c r="M27" i="6"/>
  <c r="N35" i="7"/>
  <c r="N45" i="7" s="1"/>
  <c r="F24" i="6"/>
  <c r="F38" i="8" s="1"/>
  <c r="N42" i="6"/>
  <c r="N42" i="9" s="1"/>
  <c r="C44" i="7"/>
  <c r="I24" i="6"/>
  <c r="I38" i="6" s="1"/>
  <c r="I38" i="9" s="1"/>
  <c r="L26" i="6"/>
  <c r="E29" i="6"/>
  <c r="J43" i="6"/>
  <c r="J43" i="9" s="1"/>
  <c r="N39" i="7"/>
  <c r="L52" i="8"/>
  <c r="L51" i="3"/>
  <c r="L52" i="9" s="1"/>
  <c r="C35" i="8"/>
  <c r="C35" i="6"/>
  <c r="L56" i="8"/>
  <c r="L55" i="3"/>
  <c r="L56" i="9" s="1"/>
  <c r="B51" i="7"/>
  <c r="B36" i="3"/>
  <c r="B56" i="7"/>
  <c r="O56" i="7" s="1"/>
  <c r="P56" i="7" s="1"/>
  <c r="O27" i="3"/>
  <c r="P27" i="3" s="1"/>
  <c r="B41" i="3"/>
  <c r="J58" i="7"/>
  <c r="J43" i="3"/>
  <c r="K53" i="8"/>
  <c r="K52" i="3"/>
  <c r="K53" i="9" s="1"/>
  <c r="G35" i="6"/>
  <c r="G35" i="8"/>
  <c r="I41" i="8"/>
  <c r="I41" i="6"/>
  <c r="I41" i="9" s="1"/>
  <c r="L53" i="8"/>
  <c r="L52" i="3"/>
  <c r="L53" i="9" s="1"/>
  <c r="M55" i="8"/>
  <c r="M54" i="3"/>
  <c r="M55" i="9" s="1"/>
  <c r="L57" i="8"/>
  <c r="L56" i="3"/>
  <c r="L57" i="9" s="1"/>
  <c r="D49" i="3"/>
  <c r="E15" i="12"/>
  <c r="D15" i="12"/>
  <c r="C15" i="12"/>
  <c r="F34" i="4"/>
  <c r="C22" i="5"/>
  <c r="L35" i="7"/>
  <c r="L21" i="6"/>
  <c r="H35" i="6"/>
  <c r="H35" i="8"/>
  <c r="O39" i="6"/>
  <c r="B39" i="9"/>
  <c r="O39" i="9" s="1"/>
  <c r="P39" i="9" s="1"/>
  <c r="E35" i="3"/>
  <c r="E50" i="7"/>
  <c r="M52" i="8"/>
  <c r="M51" i="3"/>
  <c r="M52" i="9" s="1"/>
  <c r="G40" i="3"/>
  <c r="G55" i="7"/>
  <c r="M42" i="3"/>
  <c r="K56" i="3"/>
  <c r="K57" i="9" s="1"/>
  <c r="N35" i="8"/>
  <c r="N35" i="6"/>
  <c r="C38" i="6"/>
  <c r="C38" i="9" s="1"/>
  <c r="C38" i="8"/>
  <c r="E44" i="6"/>
  <c r="E44" i="9" s="1"/>
  <c r="E44" i="8"/>
  <c r="N57" i="8"/>
  <c r="N56" i="3"/>
  <c r="N57" i="9" s="1"/>
  <c r="I12" i="4"/>
  <c r="F44" i="8"/>
  <c r="F44" i="6"/>
  <c r="F44" i="9" s="1"/>
  <c r="T17" i="3"/>
  <c r="M53" i="7"/>
  <c r="M38" i="3"/>
  <c r="H52" i="8"/>
  <c r="H51" i="3"/>
  <c r="H52" i="9" s="1"/>
  <c r="I9" i="4"/>
  <c r="H36" i="8"/>
  <c r="H36" i="6"/>
  <c r="H36" i="9" s="1"/>
  <c r="H31" i="3"/>
  <c r="H8" i="7" s="1"/>
  <c r="H34" i="11" s="1"/>
  <c r="H50" i="7"/>
  <c r="D52" i="7"/>
  <c r="D60" i="7" s="1"/>
  <c r="D37" i="3"/>
  <c r="I50" i="8"/>
  <c r="I49" i="3"/>
  <c r="I45" i="3"/>
  <c r="I8" i="8" s="1"/>
  <c r="I40" i="11" s="1"/>
  <c r="J52" i="8"/>
  <c r="J51" i="3"/>
  <c r="J52" i="9" s="1"/>
  <c r="J39" i="3"/>
  <c r="E41" i="7"/>
  <c r="E27" i="6"/>
  <c r="D28" i="6"/>
  <c r="D42" i="7"/>
  <c r="B43" i="7"/>
  <c r="O43" i="7" s="1"/>
  <c r="P43" i="7" s="1"/>
  <c r="B29" i="6"/>
  <c r="L44" i="7"/>
  <c r="L30" i="6"/>
  <c r="I44" i="8"/>
  <c r="I44" i="6"/>
  <c r="I44" i="9" s="1"/>
  <c r="E40" i="6"/>
  <c r="E40" i="9" s="1"/>
  <c r="L52" i="7"/>
  <c r="K54" i="8"/>
  <c r="K53" i="3"/>
  <c r="K54" i="9" s="1"/>
  <c r="H39" i="7"/>
  <c r="H25" i="6"/>
  <c r="F41" i="6"/>
  <c r="F41" i="9" s="1"/>
  <c r="F41" i="8"/>
  <c r="E42" i="6"/>
  <c r="E42" i="9" s="1"/>
  <c r="E42" i="8"/>
  <c r="O15" i="6"/>
  <c r="J40" i="6"/>
  <c r="J40" i="9" s="1"/>
  <c r="M52" i="7"/>
  <c r="J50" i="7"/>
  <c r="J35" i="3"/>
  <c r="J31" i="3"/>
  <c r="J8" i="7" s="1"/>
  <c r="J34" i="11" s="1"/>
  <c r="D44" i="3"/>
  <c r="D59" i="7"/>
  <c r="L54" i="8"/>
  <c r="L53" i="3"/>
  <c r="L54" i="9" s="1"/>
  <c r="C45" i="3"/>
  <c r="C8" i="8" s="1"/>
  <c r="L37" i="7"/>
  <c r="L23" i="6"/>
  <c r="J38" i="7"/>
  <c r="J24" i="6"/>
  <c r="I39" i="7"/>
  <c r="I25" i="6"/>
  <c r="G27" i="6"/>
  <c r="G41" i="7"/>
  <c r="F42" i="6"/>
  <c r="F42" i="9" s="1"/>
  <c r="F42" i="8"/>
  <c r="B44" i="8"/>
  <c r="O44" i="8" s="1"/>
  <c r="P44" i="8" s="1"/>
  <c r="B44" i="6"/>
  <c r="O30" i="6"/>
  <c r="K40" i="6"/>
  <c r="K40" i="9" s="1"/>
  <c r="E59" i="7"/>
  <c r="E44" i="3"/>
  <c r="C31" i="3"/>
  <c r="C8" i="7" s="1"/>
  <c r="M41" i="3"/>
  <c r="N57" i="3"/>
  <c r="N58" i="9" s="1"/>
  <c r="M37" i="8"/>
  <c r="M37" i="6"/>
  <c r="M37" i="9" s="1"/>
  <c r="K38" i="7"/>
  <c r="K24" i="6"/>
  <c r="J25" i="6"/>
  <c r="J39" i="7"/>
  <c r="H41" i="7"/>
  <c r="H27" i="6"/>
  <c r="G42" i="6"/>
  <c r="G42" i="9" s="1"/>
  <c r="G42" i="8"/>
  <c r="C44" i="8"/>
  <c r="C44" i="6"/>
  <c r="C44" i="9" s="1"/>
  <c r="O16" i="6"/>
  <c r="C29" i="6"/>
  <c r="N37" i="6"/>
  <c r="N37" i="9" s="1"/>
  <c r="F41" i="7"/>
  <c r="C59" i="8"/>
  <c r="C58" i="3"/>
  <c r="C59" i="9" s="1"/>
  <c r="O22" i="3"/>
  <c r="F50" i="8"/>
  <c r="F49" i="3"/>
  <c r="H12" i="4"/>
  <c r="C50" i="3"/>
  <c r="C51" i="9" s="1"/>
  <c r="N43" i="7"/>
  <c r="N29" i="6"/>
  <c r="I17" i="4"/>
  <c r="D14" i="10" s="1"/>
  <c r="G40" i="7"/>
  <c r="G26" i="6"/>
  <c r="M44" i="7"/>
  <c r="M30" i="6"/>
  <c r="J22" i="6"/>
  <c r="K42" i="8"/>
  <c r="K42" i="6"/>
  <c r="K42" i="9" s="1"/>
  <c r="E36" i="3"/>
  <c r="N36" i="7"/>
  <c r="N22" i="6"/>
  <c r="N17" i="6"/>
  <c r="N7" i="7" s="1"/>
  <c r="H26" i="6"/>
  <c r="H40" i="7"/>
  <c r="N44" i="7"/>
  <c r="N30" i="6"/>
  <c r="M42" i="8"/>
  <c r="M42" i="6"/>
  <c r="M42" i="9" s="1"/>
  <c r="N52" i="7"/>
  <c r="L50" i="8"/>
  <c r="L49" i="3"/>
  <c r="G58" i="7"/>
  <c r="G43" i="3"/>
  <c r="E31" i="3"/>
  <c r="E8" i="7" s="1"/>
  <c r="E34" i="11" s="1"/>
  <c r="G36" i="3"/>
  <c r="N41" i="3"/>
  <c r="E51" i="3"/>
  <c r="E52" i="9" s="1"/>
  <c r="B23" i="6"/>
  <c r="B37" i="7"/>
  <c r="O37" i="7" s="1"/>
  <c r="P37" i="7" s="1"/>
  <c r="L38" i="7"/>
  <c r="L24" i="6"/>
  <c r="K39" i="7"/>
  <c r="K25" i="6"/>
  <c r="H42" i="7"/>
  <c r="H28" i="6"/>
  <c r="F43" i="7"/>
  <c r="F29" i="6"/>
  <c r="C17" i="6"/>
  <c r="C7" i="7" s="1"/>
  <c r="B39" i="8"/>
  <c r="O39" i="8" s="1"/>
  <c r="P39" i="8" s="1"/>
  <c r="O25" i="6"/>
  <c r="D29" i="6"/>
  <c r="C60" i="7"/>
  <c r="D51" i="8"/>
  <c r="N36" i="3"/>
  <c r="N51" i="7"/>
  <c r="N60" i="7" s="1"/>
  <c r="K37" i="3"/>
  <c r="K45" i="3" s="1"/>
  <c r="K8" i="8" s="1"/>
  <c r="K40" i="11" s="1"/>
  <c r="K52" i="7"/>
  <c r="K60" i="7" s="1"/>
  <c r="K31" i="3"/>
  <c r="K8" i="7" s="1"/>
  <c r="K34" i="11" s="1"/>
  <c r="E55" i="7"/>
  <c r="E40" i="3"/>
  <c r="K55" i="8"/>
  <c r="K54" i="3"/>
  <c r="K55" i="9" s="1"/>
  <c r="C50" i="9"/>
  <c r="D44" i="8"/>
  <c r="D44" i="6"/>
  <c r="D44" i="9" s="1"/>
  <c r="E14" i="12"/>
  <c r="D14" i="12"/>
  <c r="C14" i="12"/>
  <c r="C23" i="5"/>
  <c r="F33" i="4"/>
  <c r="F35" i="4" s="1"/>
  <c r="C29" i="4"/>
  <c r="I35" i="6"/>
  <c r="I35" i="8"/>
  <c r="F31" i="3"/>
  <c r="F8" i="7" s="1"/>
  <c r="F34" i="11" s="1"/>
  <c r="F50" i="7"/>
  <c r="F60" i="7" s="1"/>
  <c r="B52" i="7"/>
  <c r="O23" i="3"/>
  <c r="B37" i="3"/>
  <c r="N52" i="8"/>
  <c r="N51" i="3"/>
  <c r="N52" i="9" s="1"/>
  <c r="C57" i="7"/>
  <c r="C42" i="3"/>
  <c r="G50" i="8"/>
  <c r="G49" i="3"/>
  <c r="H9" i="4"/>
  <c r="H17" i="4" s="1"/>
  <c r="I54" i="8"/>
  <c r="I53" i="3"/>
  <c r="I54" i="9" s="1"/>
  <c r="J12" i="4"/>
  <c r="J17" i="4" s="1"/>
  <c r="E14" i="10" s="1"/>
  <c r="C40" i="6"/>
  <c r="C40" i="9" s="1"/>
  <c r="F40" i="7"/>
  <c r="F26" i="6"/>
  <c r="F54" i="7"/>
  <c r="F39" i="3"/>
  <c r="C55" i="7"/>
  <c r="C40" i="3"/>
  <c r="J42" i="3"/>
  <c r="J57" i="7"/>
  <c r="H58" i="7"/>
  <c r="H43" i="3"/>
  <c r="G59" i="7"/>
  <c r="G44" i="3"/>
  <c r="G31" i="3"/>
  <c r="G8" i="7" s="1"/>
  <c r="G34" i="11" s="1"/>
  <c r="H51" i="8"/>
  <c r="H50" i="3"/>
  <c r="H51" i="9" s="1"/>
  <c r="I38" i="3"/>
  <c r="F51" i="3"/>
  <c r="F52" i="9" s="1"/>
  <c r="H17" i="6"/>
  <c r="H7" i="7" s="1"/>
  <c r="H35" i="7"/>
  <c r="C37" i="7"/>
  <c r="C23" i="6"/>
  <c r="M24" i="6"/>
  <c r="M38" i="7"/>
  <c r="I37" i="6"/>
  <c r="I37" i="9" s="1"/>
  <c r="I37" i="8"/>
  <c r="C35" i="7"/>
  <c r="N39" i="8"/>
  <c r="J35" i="7"/>
  <c r="J17" i="6"/>
  <c r="J7" i="7" s="1"/>
  <c r="J21" i="6"/>
  <c r="B38" i="8"/>
  <c r="O38" i="8" s="1"/>
  <c r="P38" i="8" s="1"/>
  <c r="B38" i="6"/>
  <c r="D56" i="7"/>
  <c r="D41" i="3"/>
  <c r="H39" i="3"/>
  <c r="F17" i="4"/>
  <c r="H50" i="8"/>
  <c r="H49" i="3"/>
  <c r="G44" i="8"/>
  <c r="G44" i="6"/>
  <c r="G44" i="9" s="1"/>
  <c r="J9" i="4"/>
  <c r="G54" i="7"/>
  <c r="G60" i="7" s="1"/>
  <c r="G39" i="3"/>
  <c r="I31" i="3"/>
  <c r="I8" i="7" s="1"/>
  <c r="I34" i="11" s="1"/>
  <c r="I51" i="8"/>
  <c r="I50" i="3"/>
  <c r="I51" i="9" s="1"/>
  <c r="J38" i="3"/>
  <c r="M58" i="3"/>
  <c r="M59" i="9" s="1"/>
  <c r="I35" i="7"/>
  <c r="M39" i="8"/>
  <c r="M39" i="6"/>
  <c r="M39" i="9" s="1"/>
  <c r="K37" i="6"/>
  <c r="K37" i="9" s="1"/>
  <c r="K37" i="8"/>
  <c r="N38" i="6"/>
  <c r="N38" i="9" s="1"/>
  <c r="C51" i="7"/>
  <c r="O24" i="3"/>
  <c r="D57" i="7"/>
  <c r="D42" i="3"/>
  <c r="M36" i="3"/>
  <c r="H10" i="4"/>
  <c r="L31" i="3"/>
  <c r="L8" i="7" s="1"/>
  <c r="L34" i="11" s="1"/>
  <c r="C55" i="3"/>
  <c r="C56" i="9" s="1"/>
  <c r="C56" i="8"/>
  <c r="F43" i="3"/>
  <c r="M53" i="3"/>
  <c r="M54" i="9" s="1"/>
  <c r="B58" i="8"/>
  <c r="O58" i="8" s="1"/>
  <c r="P58" i="8" s="1"/>
  <c r="O43" i="3"/>
  <c r="P43" i="3" s="1"/>
  <c r="G43" i="8"/>
  <c r="M8" i="6"/>
  <c r="L8" i="6"/>
  <c r="K8" i="6"/>
  <c r="I8" i="6"/>
  <c r="J55" i="7"/>
  <c r="J40" i="3"/>
  <c r="J10" i="4"/>
  <c r="D23" i="6"/>
  <c r="L25" i="6"/>
  <c r="H29" i="6"/>
  <c r="D38" i="6"/>
  <c r="D38" i="9" s="1"/>
  <c r="L51" i="7"/>
  <c r="I57" i="7"/>
  <c r="H7" i="2"/>
  <c r="H16" i="2" s="1"/>
  <c r="M50" i="7"/>
  <c r="M60" i="7" s="1"/>
  <c r="M35" i="3"/>
  <c r="J51" i="7"/>
  <c r="J36" i="3"/>
  <c r="C43" i="3"/>
  <c r="C58" i="7"/>
  <c r="O29" i="3"/>
  <c r="P29" i="3" s="1"/>
  <c r="L59" i="7"/>
  <c r="L44" i="3"/>
  <c r="M31" i="3"/>
  <c r="M8" i="7" s="1"/>
  <c r="M34" i="11" s="1"/>
  <c r="N35" i="3"/>
  <c r="B39" i="3"/>
  <c r="E42" i="3"/>
  <c r="K49" i="3"/>
  <c r="K50" i="3"/>
  <c r="K51" i="9" s="1"/>
  <c r="N52" i="3"/>
  <c r="N53" i="9" s="1"/>
  <c r="N53" i="3"/>
  <c r="N54" i="9" s="1"/>
  <c r="B56" i="3"/>
  <c r="B57" i="3"/>
  <c r="D21" i="6"/>
  <c r="D17" i="6"/>
  <c r="D7" i="7" s="1"/>
  <c r="E8" i="6"/>
  <c r="E23" i="6"/>
  <c r="O26" i="6"/>
  <c r="N38" i="7"/>
  <c r="J44" i="7"/>
  <c r="H57" i="8"/>
  <c r="B36" i="7"/>
  <c r="B22" i="6"/>
  <c r="F53" i="7"/>
  <c r="O53" i="7" s="1"/>
  <c r="F38" i="3"/>
  <c r="F45" i="3" s="1"/>
  <c r="F8" i="8" s="1"/>
  <c r="F40" i="11" s="1"/>
  <c r="L55" i="7"/>
  <c r="L40" i="3"/>
  <c r="L45" i="3" s="1"/>
  <c r="L8" i="8" s="1"/>
  <c r="L40" i="11" s="1"/>
  <c r="I56" i="7"/>
  <c r="I41" i="3"/>
  <c r="N31" i="3"/>
  <c r="N8" i="7" s="1"/>
  <c r="N34" i="11" s="1"/>
  <c r="D39" i="3"/>
  <c r="G42" i="3"/>
  <c r="C10" i="5"/>
  <c r="C18" i="5" s="1"/>
  <c r="E35" i="7"/>
  <c r="E21" i="6"/>
  <c r="F8" i="6"/>
  <c r="F23" i="6"/>
  <c r="I38" i="8"/>
  <c r="L29" i="6"/>
  <c r="D41" i="6"/>
  <c r="D41" i="9" s="1"/>
  <c r="G52" i="7"/>
  <c r="N59" i="7"/>
  <c r="C36" i="8"/>
  <c r="G39" i="8"/>
  <c r="G39" i="6"/>
  <c r="G39" i="9" s="1"/>
  <c r="O21" i="3"/>
  <c r="E58" i="8"/>
  <c r="E57" i="3"/>
  <c r="E58" i="9" s="1"/>
  <c r="B59" i="7"/>
  <c r="O59" i="7" s="1"/>
  <c r="P59" i="7" s="1"/>
  <c r="B44" i="3"/>
  <c r="N59" i="8"/>
  <c r="N58" i="3"/>
  <c r="N59" i="9" s="1"/>
  <c r="C51" i="3"/>
  <c r="C52" i="9" s="1"/>
  <c r="C52" i="8"/>
  <c r="C38" i="3"/>
  <c r="F41" i="3"/>
  <c r="I58" i="8"/>
  <c r="I57" i="3"/>
  <c r="I58" i="9" s="1"/>
  <c r="I44" i="3"/>
  <c r="D57" i="3"/>
  <c r="D58" i="9" s="1"/>
  <c r="F21" i="6"/>
  <c r="F35" i="7"/>
  <c r="G8" i="6"/>
  <c r="G17" i="6" s="1"/>
  <c r="G7" i="7" s="1"/>
  <c r="B42" i="7"/>
  <c r="O42" i="7" s="1"/>
  <c r="P42" i="7" s="1"/>
  <c r="B28" i="6"/>
  <c r="G37" i="8"/>
  <c r="G37" i="6"/>
  <c r="G37" i="9" s="1"/>
  <c r="I52" i="7"/>
  <c r="D31" i="3"/>
  <c r="D8" i="7" s="1"/>
  <c r="D34" i="11" s="1"/>
  <c r="H38" i="3"/>
  <c r="H45" i="3" s="1"/>
  <c r="H8" i="8" s="1"/>
  <c r="H40" i="11" s="1"/>
  <c r="H53" i="7"/>
  <c r="E54" i="7"/>
  <c r="E39" i="3"/>
  <c r="B55" i="7"/>
  <c r="O55" i="7" s="1"/>
  <c r="P55" i="7" s="1"/>
  <c r="B40" i="3"/>
  <c r="N40" i="3"/>
  <c r="N55" i="7"/>
  <c r="K56" i="8"/>
  <c r="K55" i="3"/>
  <c r="K56" i="9" s="1"/>
  <c r="B50" i="8"/>
  <c r="O35" i="3"/>
  <c r="C42" i="7"/>
  <c r="C28" i="6"/>
  <c r="M43" i="7"/>
  <c r="M29" i="6"/>
  <c r="J28" i="6"/>
  <c r="B40" i="6"/>
  <c r="C36" i="7"/>
  <c r="J44" i="3"/>
  <c r="C11" i="5"/>
  <c r="K7" i="6"/>
  <c r="B21" i="6"/>
  <c r="J23" i="6"/>
  <c r="H24" i="6"/>
  <c r="F25" i="6"/>
  <c r="B27" i="6"/>
  <c r="L28" i="6"/>
  <c r="K29" i="6"/>
  <c r="M7" i="6"/>
  <c r="O13" i="6"/>
  <c r="L41" i="8" l="1"/>
  <c r="L41" i="6"/>
  <c r="L41" i="9" s="1"/>
  <c r="J41" i="6"/>
  <c r="J41" i="9" s="1"/>
  <c r="M41" i="8"/>
  <c r="M41" i="6"/>
  <c r="M41" i="9" s="1"/>
  <c r="F38" i="6"/>
  <c r="F38" i="9" s="1"/>
  <c r="C31" i="6"/>
  <c r="C7" i="8" s="1"/>
  <c r="C39" i="11" s="1"/>
  <c r="D39" i="8"/>
  <c r="D39" i="6"/>
  <c r="D39" i="9" s="1"/>
  <c r="K41" i="6"/>
  <c r="K41" i="9" s="1"/>
  <c r="H37" i="8"/>
  <c r="H37" i="6"/>
  <c r="H37" i="9" s="1"/>
  <c r="E43" i="6"/>
  <c r="E43" i="9" s="1"/>
  <c r="E43" i="8"/>
  <c r="C41" i="8"/>
  <c r="E38" i="8"/>
  <c r="E39" i="6"/>
  <c r="E39" i="9" s="1"/>
  <c r="L40" i="8"/>
  <c r="L40" i="6"/>
  <c r="L40" i="9" s="1"/>
  <c r="J45" i="7"/>
  <c r="K44" i="8"/>
  <c r="K44" i="6"/>
  <c r="K44" i="9" s="1"/>
  <c r="G33" i="11"/>
  <c r="G35" i="11" s="1"/>
  <c r="G9" i="7"/>
  <c r="C26" i="5"/>
  <c r="G58" i="3"/>
  <c r="G59" i="9" s="1"/>
  <c r="G59" i="8"/>
  <c r="N33" i="11"/>
  <c r="N35" i="11" s="1"/>
  <c r="N9" i="7"/>
  <c r="F58" i="8"/>
  <c r="F57" i="3"/>
  <c r="F58" i="9" s="1"/>
  <c r="N36" i="8"/>
  <c r="N36" i="6"/>
  <c r="N36" i="9" s="1"/>
  <c r="L22" i="6"/>
  <c r="L31" i="6" s="1"/>
  <c r="L7" i="8" s="1"/>
  <c r="L36" i="7"/>
  <c r="L45" i="7" s="1"/>
  <c r="D56" i="8"/>
  <c r="D60" i="8" s="1"/>
  <c r="D55" i="3"/>
  <c r="D56" i="9" s="1"/>
  <c r="O29" i="6"/>
  <c r="B43" i="8"/>
  <c r="O43" i="8" s="1"/>
  <c r="P43" i="8" s="1"/>
  <c r="B43" i="6"/>
  <c r="D52" i="8"/>
  <c r="D51" i="3"/>
  <c r="D52" i="9" s="1"/>
  <c r="D7" i="10"/>
  <c r="E57" i="8"/>
  <c r="E56" i="3"/>
  <c r="E57" i="9" s="1"/>
  <c r="I36" i="7"/>
  <c r="I45" i="7" s="1"/>
  <c r="I22" i="6"/>
  <c r="B52" i="8"/>
  <c r="O37" i="3"/>
  <c r="B51" i="3"/>
  <c r="M53" i="8"/>
  <c r="M52" i="3"/>
  <c r="M53" i="9" s="1"/>
  <c r="N35" i="9"/>
  <c r="I60" i="7"/>
  <c r="L55" i="8"/>
  <c r="L54" i="3"/>
  <c r="L55" i="9" s="1"/>
  <c r="C10" i="10"/>
  <c r="P23" i="3"/>
  <c r="B44" i="9"/>
  <c r="O44" i="9" s="1"/>
  <c r="P44" i="9" s="1"/>
  <c r="O44" i="6"/>
  <c r="I50" i="9"/>
  <c r="M38" i="8"/>
  <c r="M38" i="6"/>
  <c r="M38" i="9" s="1"/>
  <c r="K39" i="8"/>
  <c r="K39" i="6"/>
  <c r="K39" i="9" s="1"/>
  <c r="I60" i="8"/>
  <c r="E35" i="6"/>
  <c r="E31" i="6"/>
  <c r="E7" i="8" s="1"/>
  <c r="E35" i="8"/>
  <c r="G53" i="3"/>
  <c r="G54" i="9" s="1"/>
  <c r="G54" i="8"/>
  <c r="O28" i="6"/>
  <c r="B42" i="6"/>
  <c r="B42" i="8"/>
  <c r="O42" i="8" s="1"/>
  <c r="P42" i="8" s="1"/>
  <c r="B38" i="9"/>
  <c r="O38" i="9" s="1"/>
  <c r="P38" i="9" s="1"/>
  <c r="O38" i="6"/>
  <c r="C59" i="3"/>
  <c r="C8" i="9" s="1"/>
  <c r="M57" i="8"/>
  <c r="M56" i="3"/>
  <c r="M57" i="9" s="1"/>
  <c r="H43" i="8"/>
  <c r="H43" i="6"/>
  <c r="H43" i="9" s="1"/>
  <c r="O50" i="7"/>
  <c r="O57" i="3"/>
  <c r="P57" i="3" s="1"/>
  <c r="B58" i="9"/>
  <c r="O58" i="9" s="1"/>
  <c r="P58" i="9" s="1"/>
  <c r="L39" i="8"/>
  <c r="L39" i="6"/>
  <c r="L39" i="9" s="1"/>
  <c r="J35" i="8"/>
  <c r="J31" i="6"/>
  <c r="J7" i="8" s="1"/>
  <c r="J35" i="6"/>
  <c r="H33" i="11"/>
  <c r="H35" i="11" s="1"/>
  <c r="H9" i="7"/>
  <c r="C55" i="8"/>
  <c r="C54" i="3"/>
  <c r="C55" i="9" s="1"/>
  <c r="G50" i="9"/>
  <c r="I35" i="9"/>
  <c r="D43" i="6"/>
  <c r="D43" i="9" s="1"/>
  <c r="D43" i="8"/>
  <c r="F50" i="9"/>
  <c r="F60" i="9" s="1"/>
  <c r="D45" i="3"/>
  <c r="D8" i="8" s="1"/>
  <c r="D40" i="11" s="1"/>
  <c r="G41" i="8"/>
  <c r="G41" i="6"/>
  <c r="G41" i="9" s="1"/>
  <c r="D42" i="8"/>
  <c r="D42" i="6"/>
  <c r="D42" i="9" s="1"/>
  <c r="G55" i="8"/>
  <c r="G54" i="3"/>
  <c r="G55" i="9" s="1"/>
  <c r="L35" i="8"/>
  <c r="L35" i="6"/>
  <c r="B41" i="8"/>
  <c r="O41" i="8" s="1"/>
  <c r="P41" i="8" s="1"/>
  <c r="B41" i="6"/>
  <c r="O27" i="6"/>
  <c r="B36" i="8"/>
  <c r="B36" i="6"/>
  <c r="B57" i="9"/>
  <c r="O57" i="9" s="1"/>
  <c r="P57" i="9" s="1"/>
  <c r="O56" i="3"/>
  <c r="P56" i="3" s="1"/>
  <c r="D37" i="8"/>
  <c r="D37" i="6"/>
  <c r="D37" i="9" s="1"/>
  <c r="M50" i="3"/>
  <c r="M51" i="9" s="1"/>
  <c r="M51" i="8"/>
  <c r="I17" i="6"/>
  <c r="I7" i="7" s="1"/>
  <c r="J33" i="11"/>
  <c r="J35" i="11" s="1"/>
  <c r="J9" i="7"/>
  <c r="C34" i="4"/>
  <c r="C21" i="1"/>
  <c r="C6" i="7" s="1"/>
  <c r="B37" i="8"/>
  <c r="O37" i="8" s="1"/>
  <c r="P37" i="8" s="1"/>
  <c r="B37" i="6"/>
  <c r="O23" i="6"/>
  <c r="J36" i="8"/>
  <c r="J36" i="6"/>
  <c r="J36" i="9" s="1"/>
  <c r="M56" i="8"/>
  <c r="M55" i="3"/>
  <c r="M56" i="9" s="1"/>
  <c r="I39" i="6"/>
  <c r="I39" i="9" s="1"/>
  <c r="I39" i="8"/>
  <c r="J50" i="8"/>
  <c r="J45" i="3"/>
  <c r="J8" i="8" s="1"/>
  <c r="J40" i="11" s="1"/>
  <c r="J49" i="3"/>
  <c r="E41" i="8"/>
  <c r="E41" i="6"/>
  <c r="E41" i="9" s="1"/>
  <c r="C35" i="9"/>
  <c r="N50" i="3"/>
  <c r="N51" i="9" s="1"/>
  <c r="N51" i="8"/>
  <c r="O51" i="7"/>
  <c r="C53" i="8"/>
  <c r="O38" i="3"/>
  <c r="C52" i="3"/>
  <c r="F53" i="8"/>
  <c r="F52" i="3"/>
  <c r="F53" i="9" s="1"/>
  <c r="E36" i="7"/>
  <c r="E45" i="7" s="1"/>
  <c r="E22" i="6"/>
  <c r="E17" i="6"/>
  <c r="E7" i="7" s="1"/>
  <c r="M22" i="6"/>
  <c r="M36" i="7"/>
  <c r="M17" i="6"/>
  <c r="M7" i="7" s="1"/>
  <c r="M21" i="6"/>
  <c r="O21" i="6" s="1"/>
  <c r="M35" i="7"/>
  <c r="D33" i="11"/>
  <c r="D35" i="11" s="1"/>
  <c r="D9" i="7"/>
  <c r="L38" i="8"/>
  <c r="L38" i="6"/>
  <c r="L38" i="9" s="1"/>
  <c r="H39" i="8"/>
  <c r="H39" i="6"/>
  <c r="H39" i="9" s="1"/>
  <c r="G35" i="9"/>
  <c r="K43" i="6"/>
  <c r="K43" i="9" s="1"/>
  <c r="K43" i="8"/>
  <c r="H45" i="7"/>
  <c r="G45" i="3"/>
  <c r="G8" i="8" s="1"/>
  <c r="G40" i="11" s="1"/>
  <c r="M43" i="8"/>
  <c r="M43" i="6"/>
  <c r="M43" i="9" s="1"/>
  <c r="F39" i="8"/>
  <c r="F39" i="6"/>
  <c r="F39" i="9" s="1"/>
  <c r="B59" i="8"/>
  <c r="O59" i="8" s="1"/>
  <c r="P59" i="8" s="1"/>
  <c r="B58" i="3"/>
  <c r="O44" i="3"/>
  <c r="P44" i="3" s="1"/>
  <c r="C58" i="8"/>
  <c r="C57" i="3"/>
  <c r="C58" i="9" s="1"/>
  <c r="D57" i="8"/>
  <c r="D56" i="3"/>
  <c r="D57" i="9" s="1"/>
  <c r="I53" i="8"/>
  <c r="I52" i="3"/>
  <c r="I53" i="9" s="1"/>
  <c r="F54" i="8"/>
  <c r="F53" i="3"/>
  <c r="F54" i="9" s="1"/>
  <c r="E55" i="8"/>
  <c r="E54" i="3"/>
  <c r="E55" i="9" s="1"/>
  <c r="F60" i="8"/>
  <c r="H41" i="8"/>
  <c r="H41" i="6"/>
  <c r="H41" i="9" s="1"/>
  <c r="O8" i="7"/>
  <c r="D7" i="11" s="1"/>
  <c r="C34" i="11"/>
  <c r="O34" i="11" s="1"/>
  <c r="J60" i="7"/>
  <c r="L17" i="6"/>
  <c r="L7" i="7" s="1"/>
  <c r="J58" i="8"/>
  <c r="J57" i="3"/>
  <c r="J58" i="9" s="1"/>
  <c r="H38" i="6"/>
  <c r="H38" i="9" s="1"/>
  <c r="H38" i="8"/>
  <c r="F35" i="6"/>
  <c r="F35" i="8"/>
  <c r="D54" i="8"/>
  <c r="D53" i="3"/>
  <c r="D54" i="9" s="1"/>
  <c r="J51" i="8"/>
  <c r="J50" i="3"/>
  <c r="J51" i="9" s="1"/>
  <c r="H50" i="9"/>
  <c r="D32" i="5"/>
  <c r="D31" i="5"/>
  <c r="D30" i="5"/>
  <c r="D33" i="5"/>
  <c r="D36" i="5"/>
  <c r="D35" i="5"/>
  <c r="D34" i="5"/>
  <c r="C33" i="11"/>
  <c r="C9" i="7"/>
  <c r="N56" i="8"/>
  <c r="N55" i="3"/>
  <c r="N56" i="9" s="1"/>
  <c r="C9" i="10"/>
  <c r="P22" i="3"/>
  <c r="E59" i="8"/>
  <c r="E58" i="3"/>
  <c r="E59" i="9" s="1"/>
  <c r="J38" i="6"/>
  <c r="J38" i="9" s="1"/>
  <c r="J38" i="8"/>
  <c r="J54" i="8"/>
  <c r="J53" i="3"/>
  <c r="J54" i="9" s="1"/>
  <c r="E60" i="7"/>
  <c r="C24" i="5"/>
  <c r="K35" i="7"/>
  <c r="K17" i="6"/>
  <c r="K7" i="7" s="1"/>
  <c r="K21" i="6"/>
  <c r="C7" i="10"/>
  <c r="P21" i="3"/>
  <c r="O31" i="3"/>
  <c r="C11" i="10" s="1"/>
  <c r="K52" i="8"/>
  <c r="K60" i="8" s="1"/>
  <c r="K51" i="3"/>
  <c r="K52" i="9" s="1"/>
  <c r="G58" i="8"/>
  <c r="G57" i="3"/>
  <c r="G58" i="9" s="1"/>
  <c r="F37" i="8"/>
  <c r="F37" i="6"/>
  <c r="F37" i="9" s="1"/>
  <c r="K36" i="7"/>
  <c r="K22" i="6"/>
  <c r="C40" i="11"/>
  <c r="O40" i="11" s="1"/>
  <c r="O8" i="8"/>
  <c r="D8" i="11" s="1"/>
  <c r="L44" i="8"/>
  <c r="L44" i="6"/>
  <c r="L44" i="9" s="1"/>
  <c r="B51" i="8"/>
  <c r="B50" i="3"/>
  <c r="O36" i="3"/>
  <c r="J58" i="3"/>
  <c r="J59" i="9" s="1"/>
  <c r="J59" i="8"/>
  <c r="F56" i="8"/>
  <c r="F55" i="3"/>
  <c r="F56" i="9" s="1"/>
  <c r="F22" i="6"/>
  <c r="F31" i="6" s="1"/>
  <c r="F7" i="8" s="1"/>
  <c r="F36" i="7"/>
  <c r="F45" i="7" s="1"/>
  <c r="E37" i="8"/>
  <c r="E37" i="6"/>
  <c r="E37" i="9" s="1"/>
  <c r="L50" i="9"/>
  <c r="C43" i="8"/>
  <c r="C43" i="6"/>
  <c r="C43" i="9" s="1"/>
  <c r="C37" i="6"/>
  <c r="C37" i="9" s="1"/>
  <c r="C37" i="8"/>
  <c r="C8" i="12"/>
  <c r="D8" i="12" s="1"/>
  <c r="E8" i="12" s="1"/>
  <c r="C14" i="10"/>
  <c r="N55" i="8"/>
  <c r="N54" i="3"/>
  <c r="N55" i="9" s="1"/>
  <c r="D31" i="6"/>
  <c r="D7" i="8" s="1"/>
  <c r="D35" i="6"/>
  <c r="D35" i="8"/>
  <c r="J57" i="8"/>
  <c r="J56" i="3"/>
  <c r="J57" i="9" s="1"/>
  <c r="D58" i="3"/>
  <c r="D59" i="9" s="1"/>
  <c r="D59" i="8"/>
  <c r="H60" i="7"/>
  <c r="H31" i="6"/>
  <c r="H7" i="8" s="1"/>
  <c r="L42" i="8"/>
  <c r="L42" i="6"/>
  <c r="L42" i="9" s="1"/>
  <c r="B54" i="3"/>
  <c r="B55" i="8"/>
  <c r="O55" i="8" s="1"/>
  <c r="P55" i="8" s="1"/>
  <c r="O40" i="3"/>
  <c r="P40" i="3" s="1"/>
  <c r="E54" i="8"/>
  <c r="E53" i="3"/>
  <c r="E54" i="9" s="1"/>
  <c r="F17" i="6"/>
  <c r="F7" i="7" s="1"/>
  <c r="L43" i="6"/>
  <c r="L43" i="9" s="1"/>
  <c r="L43" i="8"/>
  <c r="C57" i="8"/>
  <c r="C56" i="3"/>
  <c r="C57" i="9" s="1"/>
  <c r="N44" i="8"/>
  <c r="N44" i="6"/>
  <c r="N44" i="9" s="1"/>
  <c r="J55" i="8"/>
  <c r="J54" i="3"/>
  <c r="J55" i="9" s="1"/>
  <c r="P24" i="3"/>
  <c r="C45" i="7"/>
  <c r="F40" i="6"/>
  <c r="F40" i="9" s="1"/>
  <c r="F40" i="8"/>
  <c r="F43" i="6"/>
  <c r="F43" i="9" s="1"/>
  <c r="F43" i="8"/>
  <c r="G51" i="8"/>
  <c r="G60" i="8" s="1"/>
  <c r="G50" i="3"/>
  <c r="G51" i="9" s="1"/>
  <c r="G40" i="8"/>
  <c r="G40" i="6"/>
  <c r="G40" i="9" s="1"/>
  <c r="E50" i="8"/>
  <c r="E60" i="8" s="1"/>
  <c r="E49" i="3"/>
  <c r="O49" i="3" s="1"/>
  <c r="E45" i="3"/>
  <c r="E8" i="8" s="1"/>
  <c r="E40" i="11" s="1"/>
  <c r="B56" i="8"/>
  <c r="O56" i="8" s="1"/>
  <c r="P56" i="8" s="1"/>
  <c r="B55" i="3"/>
  <c r="O41" i="3"/>
  <c r="P41" i="3" s="1"/>
  <c r="D7" i="12"/>
  <c r="E7" i="12"/>
  <c r="E9" i="12" s="1"/>
  <c r="C7" i="12"/>
  <c r="C9" i="12" s="1"/>
  <c r="C33" i="4"/>
  <c r="C35" i="4" s="1"/>
  <c r="C37" i="4" s="1"/>
  <c r="H42" i="8"/>
  <c r="H42" i="6"/>
  <c r="H42" i="9" s="1"/>
  <c r="K38" i="8"/>
  <c r="K38" i="6"/>
  <c r="K38" i="9" s="1"/>
  <c r="B54" i="8"/>
  <c r="O54" i="8" s="1"/>
  <c r="P54" i="8" s="1"/>
  <c r="O39" i="3"/>
  <c r="P39" i="3" s="1"/>
  <c r="B53" i="3"/>
  <c r="H54" i="8"/>
  <c r="H53" i="3"/>
  <c r="H54" i="9" s="1"/>
  <c r="N43" i="6"/>
  <c r="N43" i="9" s="1"/>
  <c r="N43" i="8"/>
  <c r="N31" i="6"/>
  <c r="N7" i="8" s="1"/>
  <c r="N50" i="8"/>
  <c r="N60" i="8" s="1"/>
  <c r="N49" i="3"/>
  <c r="N45" i="3"/>
  <c r="N8" i="8" s="1"/>
  <c r="N40" i="11" s="1"/>
  <c r="H58" i="8"/>
  <c r="H57" i="3"/>
  <c r="H58" i="9" s="1"/>
  <c r="O52" i="7"/>
  <c r="D50" i="9"/>
  <c r="D60" i="9" s="1"/>
  <c r="D59" i="3"/>
  <c r="D8" i="9" s="1"/>
  <c r="D46" i="11" s="1"/>
  <c r="L60" i="7"/>
  <c r="B40" i="9"/>
  <c r="O40" i="9" s="1"/>
  <c r="P40" i="9" s="1"/>
  <c r="O40" i="6"/>
  <c r="L59" i="8"/>
  <c r="L60" i="8" s="1"/>
  <c r="L58" i="3"/>
  <c r="L59" i="9" s="1"/>
  <c r="E51" i="8"/>
  <c r="E50" i="3"/>
  <c r="E51" i="9" s="1"/>
  <c r="O8" i="6"/>
  <c r="H35" i="9"/>
  <c r="J42" i="8"/>
  <c r="J42" i="6"/>
  <c r="J42" i="9" s="1"/>
  <c r="G36" i="7"/>
  <c r="G45" i="7" s="1"/>
  <c r="G22" i="6"/>
  <c r="C42" i="6"/>
  <c r="C42" i="9" s="1"/>
  <c r="C42" i="8"/>
  <c r="G57" i="8"/>
  <c r="G56" i="3"/>
  <c r="G57" i="9" s="1"/>
  <c r="O7" i="6"/>
  <c r="M44" i="6"/>
  <c r="M44" i="9" s="1"/>
  <c r="M44" i="8"/>
  <c r="J37" i="6"/>
  <c r="J37" i="9" s="1"/>
  <c r="J37" i="8"/>
  <c r="B35" i="8"/>
  <c r="B35" i="6"/>
  <c r="H52" i="3"/>
  <c r="H53" i="9" s="1"/>
  <c r="H53" i="8"/>
  <c r="I58" i="3"/>
  <c r="I59" i="9" s="1"/>
  <c r="I59" i="8"/>
  <c r="I56" i="8"/>
  <c r="I55" i="3"/>
  <c r="I56" i="9" s="1"/>
  <c r="K50" i="9"/>
  <c r="K60" i="9" s="1"/>
  <c r="K59" i="3"/>
  <c r="K8" i="9" s="1"/>
  <c r="K46" i="11" s="1"/>
  <c r="M50" i="8"/>
  <c r="M49" i="3"/>
  <c r="M45" i="3"/>
  <c r="M8" i="8" s="1"/>
  <c r="M40" i="11" s="1"/>
  <c r="J53" i="8"/>
  <c r="J52" i="3"/>
  <c r="J53" i="9" s="1"/>
  <c r="H60" i="8"/>
  <c r="H40" i="8"/>
  <c r="H40" i="6"/>
  <c r="H40" i="9" s="1"/>
  <c r="J39" i="8"/>
  <c r="J39" i="6"/>
  <c r="J39" i="9" s="1"/>
  <c r="L37" i="8"/>
  <c r="L37" i="6"/>
  <c r="L37" i="9" s="1"/>
  <c r="C45" i="9" l="1"/>
  <c r="N45" i="8"/>
  <c r="C45" i="8"/>
  <c r="O36" i="7"/>
  <c r="O7" i="7"/>
  <c r="C7" i="11" s="1"/>
  <c r="E7" i="11" s="1"/>
  <c r="F7" i="11" s="1"/>
  <c r="H45" i="8"/>
  <c r="J45" i="8"/>
  <c r="C9" i="8"/>
  <c r="O22" i="6"/>
  <c r="E7" i="10"/>
  <c r="F36" i="8"/>
  <c r="F45" i="8" s="1"/>
  <c r="F36" i="6"/>
  <c r="F36" i="9" s="1"/>
  <c r="K36" i="6"/>
  <c r="K36" i="9" s="1"/>
  <c r="K36" i="8"/>
  <c r="K35" i="6"/>
  <c r="K35" i="8"/>
  <c r="K31" i="6"/>
  <c r="K7" i="8" s="1"/>
  <c r="E36" i="8"/>
  <c r="E45" i="8" s="1"/>
  <c r="E36" i="6"/>
  <c r="E36" i="9" s="1"/>
  <c r="C41" i="11"/>
  <c r="J39" i="11"/>
  <c r="J41" i="11" s="1"/>
  <c r="J9" i="8"/>
  <c r="N9" i="8"/>
  <c r="N39" i="11"/>
  <c r="N41" i="11" s="1"/>
  <c r="P31" i="3"/>
  <c r="F39" i="11"/>
  <c r="F41" i="11" s="1"/>
  <c r="F9" i="8"/>
  <c r="M36" i="6"/>
  <c r="M36" i="9" s="1"/>
  <c r="M36" i="8"/>
  <c r="C45" i="6"/>
  <c r="C7" i="9" s="1"/>
  <c r="C46" i="11"/>
  <c r="B35" i="9"/>
  <c r="O31" i="6"/>
  <c r="H39" i="11"/>
  <c r="H41" i="11" s="1"/>
  <c r="H9" i="8"/>
  <c r="K45" i="7"/>
  <c r="H59" i="3"/>
  <c r="H8" i="9" s="1"/>
  <c r="H46" i="11" s="1"/>
  <c r="G59" i="3"/>
  <c r="G8" i="9" s="1"/>
  <c r="G46" i="11" s="1"/>
  <c r="P35" i="3"/>
  <c r="D9" i="12"/>
  <c r="L36" i="6"/>
  <c r="L36" i="9" s="1"/>
  <c r="L36" i="8"/>
  <c r="L45" i="8" s="1"/>
  <c r="H45" i="6"/>
  <c r="H7" i="9" s="1"/>
  <c r="P52" i="7"/>
  <c r="O50" i="8"/>
  <c r="C53" i="9"/>
  <c r="O52" i="3"/>
  <c r="E39" i="11"/>
  <c r="E41" i="11" s="1"/>
  <c r="E9" i="8"/>
  <c r="D37" i="5"/>
  <c r="B59" i="9"/>
  <c r="O59" i="9" s="1"/>
  <c r="P59" i="9" s="1"/>
  <c r="O58" i="3"/>
  <c r="P58" i="3" s="1"/>
  <c r="B37" i="9"/>
  <c r="O37" i="9" s="1"/>
  <c r="P37" i="9" s="1"/>
  <c r="O37" i="6"/>
  <c r="O45" i="3"/>
  <c r="N45" i="6"/>
  <c r="N7" i="9" s="1"/>
  <c r="O53" i="3"/>
  <c r="P53" i="3" s="1"/>
  <c r="B54" i="9"/>
  <c r="O54" i="9" s="1"/>
  <c r="P54" i="9" s="1"/>
  <c r="H60" i="9"/>
  <c r="O6" i="7"/>
  <c r="C10" i="7"/>
  <c r="D6" i="7" s="1"/>
  <c r="D10" i="7" s="1"/>
  <c r="E6" i="7" s="1"/>
  <c r="O35" i="7"/>
  <c r="B42" i="9"/>
  <c r="O42" i="9" s="1"/>
  <c r="P42" i="9" s="1"/>
  <c r="O42" i="6"/>
  <c r="P53" i="7"/>
  <c r="H45" i="9"/>
  <c r="O55" i="3"/>
  <c r="P55" i="3" s="1"/>
  <c r="B56" i="9"/>
  <c r="O56" i="9" s="1"/>
  <c r="P56" i="9" s="1"/>
  <c r="D9" i="10"/>
  <c r="P36" i="3"/>
  <c r="P38" i="3"/>
  <c r="J60" i="8"/>
  <c r="I59" i="3"/>
  <c r="I8" i="9" s="1"/>
  <c r="I46" i="11" s="1"/>
  <c r="D45" i="6"/>
  <c r="D7" i="9" s="1"/>
  <c r="D35" i="9"/>
  <c r="D45" i="9" s="1"/>
  <c r="D39" i="11"/>
  <c r="D41" i="11" s="1"/>
  <c r="D9" i="8"/>
  <c r="L9" i="8"/>
  <c r="L39" i="11"/>
  <c r="L41" i="11" s="1"/>
  <c r="E35" i="9"/>
  <c r="B55" i="9"/>
  <c r="O55" i="9" s="1"/>
  <c r="P55" i="9" s="1"/>
  <c r="O54" i="3"/>
  <c r="P54" i="3" s="1"/>
  <c r="E33" i="11"/>
  <c r="E35" i="11" s="1"/>
  <c r="E9" i="7"/>
  <c r="O9" i="7" s="1"/>
  <c r="L35" i="9"/>
  <c r="G36" i="8"/>
  <c r="G45" i="8" s="1"/>
  <c r="G36" i="6"/>
  <c r="G31" i="6"/>
  <c r="G7" i="8" s="1"/>
  <c r="K33" i="11"/>
  <c r="K35" i="11" s="1"/>
  <c r="K9" i="7"/>
  <c r="M50" i="9"/>
  <c r="M60" i="9" s="1"/>
  <c r="M59" i="3"/>
  <c r="M8" i="9" s="1"/>
  <c r="M46" i="11" s="1"/>
  <c r="C35" i="11"/>
  <c r="M45" i="7"/>
  <c r="F35" i="9"/>
  <c r="I36" i="8"/>
  <c r="I45" i="8" s="1"/>
  <c r="I36" i="6"/>
  <c r="I31" i="6"/>
  <c r="I7" i="8" s="1"/>
  <c r="C12" i="10"/>
  <c r="C19" i="10" s="1"/>
  <c r="M60" i="8"/>
  <c r="L33" i="11"/>
  <c r="L35" i="11" s="1"/>
  <c r="L9" i="7"/>
  <c r="J50" i="9"/>
  <c r="J60" i="9" s="1"/>
  <c r="J59" i="3"/>
  <c r="J8" i="9" s="1"/>
  <c r="J46" i="11" s="1"/>
  <c r="B36" i="9"/>
  <c r="G60" i="9"/>
  <c r="P50" i="7"/>
  <c r="P60" i="7" s="1"/>
  <c r="O60" i="7"/>
  <c r="N45" i="9"/>
  <c r="F33" i="11"/>
  <c r="F35" i="11" s="1"/>
  <c r="F9" i="7"/>
  <c r="I60" i="9"/>
  <c r="O51" i="8"/>
  <c r="M35" i="6"/>
  <c r="O35" i="6" s="1"/>
  <c r="M31" i="6"/>
  <c r="M7" i="8" s="1"/>
  <c r="M35" i="8"/>
  <c r="M45" i="8" s="1"/>
  <c r="P51" i="7"/>
  <c r="D10" i="10"/>
  <c r="P37" i="3"/>
  <c r="B51" i="9"/>
  <c r="O51" i="9" s="1"/>
  <c r="O50" i="3"/>
  <c r="P49" i="3" s="1"/>
  <c r="C60" i="8"/>
  <c r="O53" i="8"/>
  <c r="B52" i="9"/>
  <c r="O52" i="9" s="1"/>
  <c r="O51" i="3"/>
  <c r="O17" i="6"/>
  <c r="P36" i="7" s="1"/>
  <c r="L59" i="3"/>
  <c r="L8" i="9" s="1"/>
  <c r="L46" i="11" s="1"/>
  <c r="N50" i="9"/>
  <c r="N60" i="9" s="1"/>
  <c r="N59" i="3"/>
  <c r="N8" i="9" s="1"/>
  <c r="N46" i="11" s="1"/>
  <c r="E50" i="9"/>
  <c r="E60" i="9" s="1"/>
  <c r="E59" i="3"/>
  <c r="E8" i="9" s="1"/>
  <c r="E46" i="11" s="1"/>
  <c r="O50" i="9"/>
  <c r="D45" i="8"/>
  <c r="L60" i="9"/>
  <c r="M33" i="11"/>
  <c r="M35" i="11" s="1"/>
  <c r="M9" i="7"/>
  <c r="I9" i="7"/>
  <c r="I33" i="11"/>
  <c r="I35" i="11" s="1"/>
  <c r="B41" i="9"/>
  <c r="O41" i="9" s="1"/>
  <c r="P41" i="9" s="1"/>
  <c r="O41" i="6"/>
  <c r="F59" i="3"/>
  <c r="F8" i="9" s="1"/>
  <c r="F46" i="11" s="1"/>
  <c r="J35" i="9"/>
  <c r="J45" i="9" s="1"/>
  <c r="J45" i="6"/>
  <c r="J7" i="9" s="1"/>
  <c r="O52" i="8"/>
  <c r="B43" i="9"/>
  <c r="O43" i="9" s="1"/>
  <c r="P43" i="9" s="1"/>
  <c r="O43" i="6"/>
  <c r="O35" i="8" l="1"/>
  <c r="L45" i="9"/>
  <c r="O36" i="8"/>
  <c r="P36" i="8" s="1"/>
  <c r="G36" i="9"/>
  <c r="G45" i="9" s="1"/>
  <c r="G45" i="6"/>
  <c r="G7" i="9" s="1"/>
  <c r="P35" i="8"/>
  <c r="P45" i="8" s="1"/>
  <c r="O45" i="8"/>
  <c r="O36" i="6"/>
  <c r="F45" i="9"/>
  <c r="H45" i="11"/>
  <c r="H47" i="11" s="1"/>
  <c r="H9" i="9"/>
  <c r="K39" i="11"/>
  <c r="K41" i="11" s="1"/>
  <c r="K9" i="8"/>
  <c r="F45" i="6"/>
  <c r="F7" i="9" s="1"/>
  <c r="L45" i="6"/>
  <c r="L7" i="9" s="1"/>
  <c r="D6" i="10"/>
  <c r="D8" i="10" s="1"/>
  <c r="C50" i="6"/>
  <c r="K45" i="8"/>
  <c r="P45" i="3"/>
  <c r="O46" i="11"/>
  <c r="P53" i="8"/>
  <c r="C9" i="9"/>
  <c r="C45" i="11"/>
  <c r="P52" i="8"/>
  <c r="E45" i="6"/>
  <c r="E7" i="9" s="1"/>
  <c r="P52" i="3"/>
  <c r="J45" i="11"/>
  <c r="J47" i="11" s="1"/>
  <c r="J9" i="9"/>
  <c r="I9" i="8"/>
  <c r="I39" i="11"/>
  <c r="I41" i="11" s="1"/>
  <c r="N9" i="9"/>
  <c r="N45" i="11"/>
  <c r="N47" i="11" s="1"/>
  <c r="I36" i="9"/>
  <c r="I45" i="9" s="1"/>
  <c r="I45" i="6"/>
  <c r="I7" i="9" s="1"/>
  <c r="G39" i="11"/>
  <c r="G41" i="11" s="1"/>
  <c r="O41" i="11" s="1"/>
  <c r="G9" i="8"/>
  <c r="O7" i="8"/>
  <c r="C8" i="11" s="1"/>
  <c r="E8" i="11" s="1"/>
  <c r="F8" i="11" s="1"/>
  <c r="D11" i="10"/>
  <c r="D12" i="10" s="1"/>
  <c r="D19" i="10" s="1"/>
  <c r="O60" i="8"/>
  <c r="P50" i="8"/>
  <c r="M9" i="8"/>
  <c r="M39" i="11"/>
  <c r="M41" i="11" s="1"/>
  <c r="D45" i="11"/>
  <c r="D47" i="11" s="1"/>
  <c r="D9" i="9"/>
  <c r="O45" i="6"/>
  <c r="K35" i="9"/>
  <c r="K45" i="9" s="1"/>
  <c r="K45" i="6"/>
  <c r="K7" i="9" s="1"/>
  <c r="C49" i="6"/>
  <c r="C6" i="10"/>
  <c r="C8" i="10" s="1"/>
  <c r="C13" i="10" s="1"/>
  <c r="C15" i="10" s="1"/>
  <c r="C16" i="12" s="1"/>
  <c r="M35" i="9"/>
  <c r="M45" i="9" s="1"/>
  <c r="M45" i="6"/>
  <c r="M7" i="9" s="1"/>
  <c r="O33" i="11"/>
  <c r="O45" i="7"/>
  <c r="P35" i="7"/>
  <c r="P45" i="7" s="1"/>
  <c r="E10" i="10"/>
  <c r="P51" i="3"/>
  <c r="P51" i="8"/>
  <c r="O35" i="11"/>
  <c r="E10" i="7"/>
  <c r="F6" i="7" s="1"/>
  <c r="F10" i="7" s="1"/>
  <c r="G6" i="7" s="1"/>
  <c r="G10" i="7" s="1"/>
  <c r="H6" i="7" s="1"/>
  <c r="H10" i="7" s="1"/>
  <c r="I6" i="7" s="1"/>
  <c r="I10" i="7" s="1"/>
  <c r="J6" i="7" s="1"/>
  <c r="J10" i="7" s="1"/>
  <c r="K6" i="7" s="1"/>
  <c r="K10" i="7" s="1"/>
  <c r="L6" i="7" s="1"/>
  <c r="L10" i="7" s="1"/>
  <c r="M6" i="7" s="1"/>
  <c r="M10" i="7" s="1"/>
  <c r="N6" i="7" s="1"/>
  <c r="N10" i="7" s="1"/>
  <c r="O8" i="9"/>
  <c r="D9" i="11" s="1"/>
  <c r="E9" i="10"/>
  <c r="P50" i="3"/>
  <c r="P59" i="3" s="1"/>
  <c r="E45" i="9"/>
  <c r="O53" i="9"/>
  <c r="C60" i="9"/>
  <c r="O59" i="3"/>
  <c r="P50" i="9" s="1"/>
  <c r="O35" i="9" l="1"/>
  <c r="O7" i="9"/>
  <c r="C9" i="11" s="1"/>
  <c r="E9" i="11" s="1"/>
  <c r="F9" i="11" s="1"/>
  <c r="O9" i="8"/>
  <c r="P53" i="9"/>
  <c r="P35" i="9"/>
  <c r="P60" i="8"/>
  <c r="P51" i="9"/>
  <c r="P60" i="9" s="1"/>
  <c r="M45" i="11"/>
  <c r="M47" i="11" s="1"/>
  <c r="M9" i="9"/>
  <c r="O60" i="9"/>
  <c r="D16" i="12"/>
  <c r="C17" i="12"/>
  <c r="C18" i="12" s="1"/>
  <c r="C6" i="8"/>
  <c r="O10" i="7"/>
  <c r="C10" i="12" s="1"/>
  <c r="C11" i="12" s="1"/>
  <c r="P52" i="9"/>
  <c r="O39" i="11"/>
  <c r="L45" i="11"/>
  <c r="L47" i="11" s="1"/>
  <c r="L9" i="9"/>
  <c r="K9" i="9"/>
  <c r="K45" i="11"/>
  <c r="K47" i="11" s="1"/>
  <c r="I9" i="9"/>
  <c r="I45" i="11"/>
  <c r="I47" i="11" s="1"/>
  <c r="E11" i="10"/>
  <c r="E12" i="10" s="1"/>
  <c r="E19" i="10" s="1"/>
  <c r="E6" i="10"/>
  <c r="E8" i="10" s="1"/>
  <c r="C51" i="6"/>
  <c r="E45" i="11"/>
  <c r="E47" i="11" s="1"/>
  <c r="E9" i="9"/>
  <c r="D13" i="10"/>
  <c r="D15" i="10" s="1"/>
  <c r="G45" i="11"/>
  <c r="G47" i="11" s="1"/>
  <c r="G9" i="9"/>
  <c r="F45" i="11"/>
  <c r="F47" i="11" s="1"/>
  <c r="F9" i="9"/>
  <c r="C47" i="11"/>
  <c r="O36" i="9"/>
  <c r="P36" i="9" s="1"/>
  <c r="O47" i="11" l="1"/>
  <c r="O9" i="9"/>
  <c r="D17" i="12"/>
  <c r="D18" i="12" s="1"/>
  <c r="O45" i="11"/>
  <c r="C20" i="12"/>
  <c r="P45" i="9"/>
  <c r="O45" i="9"/>
  <c r="E13" i="10"/>
  <c r="E15" i="10" s="1"/>
  <c r="E16" i="12" s="1"/>
  <c r="E17" i="12" s="1"/>
  <c r="E18" i="12" s="1"/>
  <c r="O6" i="8"/>
  <c r="C10" i="8"/>
  <c r="D6" i="8" s="1"/>
  <c r="D10" i="8" s="1"/>
  <c r="E6" i="8" s="1"/>
  <c r="E10" i="8" s="1"/>
  <c r="F6" i="8" s="1"/>
  <c r="F10" i="8" s="1"/>
  <c r="G6" i="8" s="1"/>
  <c r="G10" i="8" s="1"/>
  <c r="H6" i="8" s="1"/>
  <c r="H10" i="8" s="1"/>
  <c r="I6" i="8" s="1"/>
  <c r="I10" i="8" s="1"/>
  <c r="J6" i="8" s="1"/>
  <c r="J10" i="8" s="1"/>
  <c r="K6" i="8" s="1"/>
  <c r="K10" i="8" s="1"/>
  <c r="L6" i="8" s="1"/>
  <c r="L10" i="8" s="1"/>
  <c r="M6" i="8" s="1"/>
  <c r="M10" i="8" s="1"/>
  <c r="N6" i="8" s="1"/>
  <c r="N10" i="8" s="1"/>
  <c r="O10" i="8" l="1"/>
  <c r="D10" i="12" s="1"/>
  <c r="D11" i="12" s="1"/>
  <c r="D20" i="12" s="1"/>
  <c r="C6" i="9"/>
  <c r="C10" i="9" l="1"/>
  <c r="D6" i="9" s="1"/>
  <c r="D10" i="9" s="1"/>
  <c r="E6" i="9" s="1"/>
  <c r="E10" i="9" s="1"/>
  <c r="F6" i="9" s="1"/>
  <c r="F10" i="9" s="1"/>
  <c r="G6" i="9" s="1"/>
  <c r="G10" i="9" s="1"/>
  <c r="H6" i="9" s="1"/>
  <c r="H10" i="9" s="1"/>
  <c r="I6" i="9" s="1"/>
  <c r="I10" i="9" s="1"/>
  <c r="J6" i="9" s="1"/>
  <c r="J10" i="9" s="1"/>
  <c r="K6" i="9" s="1"/>
  <c r="K10" i="9" s="1"/>
  <c r="L6" i="9" s="1"/>
  <c r="L10" i="9" s="1"/>
  <c r="M6" i="9" s="1"/>
  <c r="M10" i="9" s="1"/>
  <c r="N6" i="9" s="1"/>
  <c r="N10" i="9" s="1"/>
  <c r="O10" i="9" s="1"/>
  <c r="E10" i="12" s="1"/>
  <c r="E11" i="12" s="1"/>
  <c r="E20" i="12" s="1"/>
  <c r="O6" i="9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<sst xmlns="http://schemas.openxmlformats.org/spreadsheetml/2006/main" count="505" uniqueCount="179">
  <si>
    <t>Outil de prévisions financières</t>
  </si>
  <si>
    <t>pour plan d'affaires - 3 ans</t>
  </si>
  <si>
    <t>Modèle réutilisable — Atalia Conseils · Consulting en management opérationnel</t>
  </si>
  <si>
    <t>Comment utiliser cet outil</t>
  </si>
  <si>
    <t>1. Listez vos produits et services, leur source de revenu et leur revenu unitaire moyen dans l'onglet dédié.</t>
  </si>
  <si>
    <t>2. Renseignez vos postes de dépenses de référence dans « Dépenses », avec catégorie et fluctuation annuelle propre à chaque poste.</t>
  </si>
  <si>
    <t>3. Construisez votre « Bilan de départ » : immobilisations déjà acquises, à acheter, et mise de fonds. Le financement à rechercher et la trésorerie de départ se calculent automatiquement.</t>
  </si>
  <si>
    <t>4. Consultez « Coût et financement du projet » pour la synthèse sources et usages de fonds.</t>
  </si>
  <si>
    <t>5. Choisissez la devise et les 3 taux de croissance cible des ventes ci-dessous.</t>
  </si>
  <si>
    <t>6. Les ventes, dépenses, trésorerie mensuelle, états des résultats et bilans prévisionnels des 3 années se calculent automatiquement dans les onglets correspondants.</t>
  </si>
  <si>
    <t>7. Vérifiez que chaque bilan prévisionnel affiche un écart de 0 : c'est la preuve que le modèle est équilibré.</t>
  </si>
  <si>
    <t>Paramètres</t>
  </si>
  <si>
    <t>Devise utilisée pour tout le fichier :</t>
  </si>
  <si>
    <t>CAD</t>
  </si>
  <si>
    <t>S'affiche automatiquement dans le sous-titre de chaque onglet financier.</t>
  </si>
  <si>
    <t>Trésorerie de départ (calculée à partir du Bilan de départ) :</t>
  </si>
  <si>
    <t>Ce montant provient automatiquement de la mise de fonds et du financement à rechercher, moins les actifs à acquérir au démarrage.</t>
  </si>
  <si>
    <t>Croissance annuelle cible des ventes</t>
  </si>
  <si>
    <t>Année 1 (vs référence) :</t>
  </si>
  <si>
    <t>Année 2 (vs Année 1) :</t>
  </si>
  <si>
    <t>Année 3 (vs Année 2) :</t>
  </si>
  <si>
    <t>Ce taux s'applique aux ventes. Les dépenses utilisent leur propre taux de fluctuation, saisi par poste dans l'onglet « Dépenses ».</t>
  </si>
  <si>
    <t>Légende des couleurs</t>
  </si>
  <si>
    <t>■</t>
  </si>
  <si>
    <t>Texte bleu : cellule de saisie (à compléter)</t>
  </si>
  <si>
    <t>Texte vert : donnée liée automatiquement à un autre onglet</t>
  </si>
  <si>
    <t>Texte noir : formule ou calcul automatique</t>
  </si>
  <si>
    <t>Produits &amp; Services</t>
  </si>
  <si>
    <t>N°</t>
  </si>
  <si>
    <t>Produit / Service</t>
  </si>
  <si>
    <t>Source de revenu</t>
  </si>
  <si>
    <t>Revenu unitaire moyen</t>
  </si>
  <si>
    <t>Volume mensuel de référence</t>
  </si>
  <si>
    <t>CA mensuel de référence</t>
  </si>
  <si>
    <t>% structure du CA</t>
  </si>
  <si>
    <t>Produit A</t>
  </si>
  <si>
    <t>Vente directe</t>
  </si>
  <si>
    <t>Service B</t>
  </si>
  <si>
    <t>Abonnement mensuel</t>
  </si>
  <si>
    <t>Total</t>
  </si>
  <si>
    <t>Dépenses</t>
  </si>
  <si>
    <t>Poste de dépense</t>
  </si>
  <si>
    <t>Catégorie</t>
  </si>
  <si>
    <t>Fluctuation Année 1 (%)</t>
  </si>
  <si>
    <t>Fluctuation Année 2 (%)</t>
  </si>
  <si>
    <t>Fluctuation Année 3 (%)</t>
  </si>
  <si>
    <t>Jan</t>
  </si>
  <si>
    <t>Fév</t>
  </si>
  <si>
    <t>Mar</t>
  </si>
  <si>
    <t>Avr</t>
  </si>
  <si>
    <t>Mai</t>
  </si>
  <si>
    <t>Juin</t>
  </si>
  <si>
    <t>Juil</t>
  </si>
  <si>
    <t>Août</t>
  </si>
  <si>
    <t>Sep</t>
  </si>
  <si>
    <t>Oct</t>
  </si>
  <si>
    <t>Nov</t>
  </si>
  <si>
    <t>Déc</t>
  </si>
  <si>
    <t>Total annuel</t>
  </si>
  <si>
    <t>Achat de marchandises</t>
  </si>
  <si>
    <t>Coût des marchandises vendues</t>
  </si>
  <si>
    <t>Loyer et charges</t>
  </si>
  <si>
    <t>Frais fixes</t>
  </si>
  <si>
    <t>Salaires</t>
  </si>
  <si>
    <t>Charges directes</t>
  </si>
  <si>
    <t>Marketing et divers</t>
  </si>
  <si>
    <t>Autres</t>
  </si>
  <si>
    <t>Total mensuel de référence</t>
  </si>
  <si>
    <t>Année 1</t>
  </si>
  <si>
    <t>% du total</t>
  </si>
  <si>
    <t>Total mensuel</t>
  </si>
  <si>
    <t>Année 2</t>
  </si>
  <si>
    <t>Année 3</t>
  </si>
  <si>
    <t>Bilan de départ</t>
  </si>
  <si>
    <t>A. Actifs de départ (immobilisations, stock, liquidités...) — déjà acquis et à acquérir</t>
  </si>
  <si>
    <t>Poste</t>
  </si>
  <si>
    <t>Déjà acquis / disponible</t>
  </si>
  <si>
    <t>À acquérir / à financer</t>
  </si>
  <si>
    <t>Durée de vie utile (années)</t>
  </si>
  <si>
    <t>Amort. Année 1</t>
  </si>
  <si>
    <t>Amort. Année 2</t>
  </si>
  <si>
    <t>Amort. Année 3</t>
  </si>
  <si>
    <t>Liquidités déjà disponibles dans l'entreprise</t>
  </si>
  <si>
    <t>Inventaire de stock</t>
  </si>
  <si>
    <t>Matériel de production</t>
  </si>
  <si>
    <t>Matériel informatique</t>
  </si>
  <si>
    <t>Matériel roulant</t>
  </si>
  <si>
    <t>Frais de démarrage</t>
  </si>
  <si>
    <t>Améliorations locatives</t>
  </si>
  <si>
    <t>Autre</t>
  </si>
  <si>
    <t>Astuce : ajoutez ou renommez les postes selon votre projet (ex. brevets, dépôt de garantie, licences...). Laissez la durée de vie vide pour les postes non amortissables (liquidités, stock).</t>
  </si>
  <si>
    <t>B. Mise de fonds (équité)</t>
  </si>
  <si>
    <t>Mise de fonds en argent (nouvel apport de l'entrepreneur) :</t>
  </si>
  <si>
    <t>Apport en nature (valeur des actifs déjà acquis, ligne A) :</t>
  </si>
  <si>
    <t>Total mise de fonds (équité)</t>
  </si>
  <si>
    <t>C. Calcul du financement à rechercher</t>
  </si>
  <si>
    <t>Fonds de roulement additionnel de départ souhaité (trésorerie cible) :</t>
  </si>
  <si>
    <t>Total des besoins de démarrage (actifs à acquérir, ligne A + fonds de roulement) :</t>
  </si>
  <si>
    <t>Financement à rechercher (emprunt à obtenir) :</t>
  </si>
  <si>
    <t>Trésorerie de départ résultante :</t>
  </si>
  <si>
    <t>D. Bilan d'ouverture (résumé)</t>
  </si>
  <si>
    <t>ACTIF</t>
  </si>
  <si>
    <t>Montant</t>
  </si>
  <si>
    <t>PASSIF ET CAPITAUX PROPRES</t>
  </si>
  <si>
    <t>Actifs de départ (valeur brute, ligne A)</t>
  </si>
  <si>
    <t>Financement à rechercher</t>
  </si>
  <si>
    <t>Trésorerie de départ</t>
  </si>
  <si>
    <t>Mise de fonds (équité)</t>
  </si>
  <si>
    <t>TOTAL ACTIF</t>
  </si>
  <si>
    <t>TOTAL PASSIF</t>
  </si>
  <si>
    <t>Écart Actif - Passif (doit être 0) :</t>
  </si>
  <si>
    <t>Hypothèse : les actifs à acquérir sont achetés au tout début du projet ; leur coût est déduit de la trésorerie de départ. Aucun remboursement de dette n'est modélisé sur 3 ans.</t>
  </si>
  <si>
    <t>Coût et financement du projet</t>
  </si>
  <si>
    <t>Coût du projet (détail par nature d'actif)</t>
  </si>
  <si>
    <t>Poste (nature de l'actif)</t>
  </si>
  <si>
    <t>Fonds de roulement de départ souhaité</t>
  </si>
  <si>
    <t>Total coût du projet</t>
  </si>
  <si>
    <t>Financement du projet</t>
  </si>
  <si>
    <t>Financement à rechercher (emprunt)</t>
  </si>
  <si>
    <t>Total financement</t>
  </si>
  <si>
    <t>Écart coût - financement (doit être 0) :</t>
  </si>
  <si>
    <t>Partenaires de financement envisagés — structure de financement (%)</t>
  </si>
  <si>
    <t>Partenaire de financement</t>
  </si>
  <si>
    <t>% de la structure</t>
  </si>
  <si>
    <t>Institution bancaire (prêt à terme)</t>
  </si>
  <si>
    <t>Investisseur privé / providentiel</t>
  </si>
  <si>
    <t>Marge de crédit d'exploitation</t>
  </si>
  <si>
    <t>Subvention ou programme gouvernemental</t>
  </si>
  <si>
    <t>Coopérative de crédit / caisse populaire</t>
  </si>
  <si>
    <t>Financement participatif (sociofinancement)</t>
  </si>
  <si>
    <t>Autre partenaire</t>
  </si>
  <si>
    <t>Astuce : adaptez la liste selon votre secteur (ex. capital de risque, prêt d'honneur, garantie de prêt, prêt participatif). Le % s'applique au « Financement à rechercher » ci-dessus ; le total doit atteindre 100 %.</t>
  </si>
  <si>
    <t>Ventes prévisionnelles sur 3 ans</t>
  </si>
  <si>
    <t>Synthèse 3 ans</t>
  </si>
  <si>
    <t>Année</t>
  </si>
  <si>
    <t>Total ventes annuelles</t>
  </si>
  <si>
    <t>Trésorerie prévisionnelle - Année 1</t>
  </si>
  <si>
    <t>Solde de trésorerie initial</t>
  </si>
  <si>
    <t>Encaissements (ventes)</t>
  </si>
  <si>
    <t>Décaissements (dépenses)</t>
  </si>
  <si>
    <t>Flux net du mois</t>
  </si>
  <si>
    <t>Solde de trésorerie fin de mois</t>
  </si>
  <si>
    <t>Détail des revenus par produit / service</t>
  </si>
  <si>
    <t>Détail des dépenses par poste</t>
  </si>
  <si>
    <t>Trésorerie prévisionnelle - Année 2</t>
  </si>
  <si>
    <t>Trésorerie prévisionnelle - Année 3</t>
  </si>
  <si>
    <t>États des résultats détaillés</t>
  </si>
  <si>
    <t>Revenus (chiffre d'affaires)</t>
  </si>
  <si>
    <t>Marge brute</t>
  </si>
  <si>
    <t>Autres charges (incl. non catégorisées)</t>
  </si>
  <si>
    <t>Total charges d'exploitation</t>
  </si>
  <si>
    <t>Bénéfice avant amortissement</t>
  </si>
  <si>
    <t>Amortissement</t>
  </si>
  <si>
    <t>Bénéfice net (avant impôts)</t>
  </si>
  <si>
    <t>Note : ces montants ne tiennent pas compte de l'impôt sur le revenu des sociétés. Consultez votre comptable pour la planification fiscale.</t>
  </si>
  <si>
    <t>(pour graphique) Total des charges, incl. COGS et amortissement</t>
  </si>
  <si>
    <t>Simulation du bénéfice</t>
  </si>
  <si>
    <t>Synthèse 3 ans (base trésorerie, hors amortissement)</t>
  </si>
  <si>
    <t>CA total annuel</t>
  </si>
  <si>
    <t>Dépenses totales annuelles</t>
  </si>
  <si>
    <t>Bénéfice net</t>
  </si>
  <si>
    <t>Marge (%)</t>
  </si>
  <si>
    <t>Détail mensuel - Année 1</t>
  </si>
  <si>
    <t>Revenus</t>
  </si>
  <si>
    <t>Détail mensuel - Année 2</t>
  </si>
  <si>
    <t>Détail mensuel - Année 3</t>
  </si>
  <si>
    <t>Bilans prévisionnels</t>
  </si>
  <si>
    <t>Actifs de départ - valeur brute</t>
  </si>
  <si>
    <t>(-) Amortissement cumulé</t>
  </si>
  <si>
    <t>Actifs de départ - valeur nette</t>
  </si>
  <si>
    <t>Trésorerie (fin d'année)</t>
  </si>
  <si>
    <t>Financement à rechercher (dette)</t>
  </si>
  <si>
    <t>Mise de fonds (équité initiale)</t>
  </si>
  <si>
    <t>Bénéfices non répartis cumulés</t>
  </si>
  <si>
    <t>Total capitaux propres</t>
  </si>
  <si>
    <t>TOTAL PASSIF ET CAPITAUX PROPRES</t>
  </si>
  <si>
    <t>Écart Actif - Passif (doit être 0)</t>
  </si>
  <si>
    <t>Hypothèse : le financement à rechercher (dette) est constant sur 3 ans, aucun remboursement n'est modélisé. Aucun impôt sur le revenu n'est déduit.</t>
  </si>
  <si>
    <t>Nom de l'entreprise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</si>
</sst>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\-"/>
    <numFmt numFmtId="165" formatCode="0.0%"/>
  </numFmts>
  <fonts count="31" x14ac:knownFonts="1">
    <font>
      <sz val="11"/>
      <color theme="1"/>
      <name val="Calibri"/>
      <scheme val="minor"/>
    </font>
    <font>
      <b/>
      <sz val="22"/>
      <color rgb="FF1F3864"/>
      <name val="Arial"/>
      <family val="2"/>
    </font>
    <font>
      <i/>
      <sz val="11"/>
      <color rgb="FF595959"/>
      <name val="Arial"/>
      <family val="2"/>
    </font>
    <font>
      <b/>
      <sz val="13"/>
      <color rgb="FF2E75B6"/>
      <name val="Arial"/>
      <family val="2"/>
    </font>
    <font>
      <sz val="10"/>
      <color rgb="FF262626"/>
      <name val="Arial"/>
      <family val="2"/>
    </font>
    <font>
      <b/>
      <sz val="10"/>
      <color rgb="FF262626"/>
      <name val="Arial"/>
      <family val="2"/>
    </font>
    <font>
      <sz val="10"/>
      <color rgb="FF0000FF"/>
      <name val="Arial"/>
      <family val="2"/>
    </font>
    <font>
      <i/>
      <sz val="9"/>
      <color rgb="FF595959"/>
      <name val="Arial"/>
      <family val="2"/>
    </font>
    <font>
      <b/>
      <sz val="10"/>
      <color rgb="FF008000"/>
      <name val="Arial"/>
      <family val="2"/>
    </font>
    <font>
      <b/>
      <sz val="12"/>
      <color rgb="FF2E75B6"/>
      <name val="Arial"/>
      <family val="2"/>
    </font>
    <font>
      <b/>
      <sz val="12"/>
      <color rgb="FF0000FF"/>
      <name val="Arial"/>
      <family val="2"/>
    </font>
    <font>
      <b/>
      <sz val="12"/>
      <color rgb="FF008000"/>
      <name val="Arial"/>
      <family val="2"/>
    </font>
    <font>
      <b/>
      <sz val="12"/>
      <color rgb="FF262626"/>
      <name val="Arial"/>
      <family val="2"/>
    </font>
    <font>
      <b/>
      <sz val="18"/>
      <color rgb="FF1F3864"/>
      <name val="Arial"/>
      <family val="2"/>
    </font>
    <font>
      <b/>
      <sz val="10"/>
      <color rgb="FFFFFFFF"/>
      <name val="Arial"/>
      <family val="2"/>
    </font>
    <font>
      <b/>
      <sz val="10"/>
      <color rgb="FF1F3864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color rgb="FF008000"/>
      <name val="Arial"/>
      <family val="2"/>
    </font>
    <font>
      <b/>
      <sz val="16"/>
      <color rgb="FF1F3864"/>
      <name val="Arial"/>
      <family val="2"/>
    </font>
    <font>
      <i/>
      <sz val="8"/>
      <color rgb="FF595959"/>
      <name val="Arial"/>
      <family val="2"/>
    </font>
    <font>
      <sz val="8"/>
      <color rgb="FF595959"/>
      <name val="Arial"/>
      <family val="2"/>
    </font>
    <font>
      <b/>
      <sz val="11"/>
      <color rgb="FF2E75B6"/>
      <name val="Arial"/>
      <family val="2"/>
    </font>
    <font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20"/>
      <color rgb="FF0070C0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24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CE6F1"/>
        <bgColor rgb="FFDCE6F1"/>
      </patternFill>
    </fill>
    <fill>
      <patternFill patternType="solid">
        <fgColor rgb="FF1F3864"/>
        <bgColor rgb="FF1F3864"/>
      </patternFill>
    </fill>
    <fill>
      <patternFill patternType="solid">
        <fgColor rgb="FFF2F2F2"/>
        <bgColor rgb="FFF2F2F2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DCE6F1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164" fontId="8" fillId="3" borderId="1" xfId="0" applyNumberFormat="1" applyFont="1" applyFill="1" applyBorder="1" applyAlignment="1">
      <alignment horizontal="center"/>
    </xf>
    <xf numFmtId="0" fontId="9" fillId="0" borderId="0" xfId="0" applyFont="1"/>
    <xf numFmtId="165" fontId="6" fillId="2" borderId="1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164" fontId="6" fillId="0" borderId="1" xfId="0" applyNumberFormat="1" applyFont="1" applyBorder="1"/>
    <xf numFmtId="3" fontId="6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6" fillId="5" borderId="1" xfId="0" applyFont="1" applyFill="1" applyBorder="1"/>
    <xf numFmtId="164" fontId="6" fillId="5" borderId="1" xfId="0" applyNumberFormat="1" applyFont="1" applyFill="1" applyBorder="1"/>
    <xf numFmtId="3" fontId="6" fillId="5" borderId="1" xfId="0" applyNumberFormat="1" applyFont="1" applyFill="1" applyBorder="1"/>
    <xf numFmtId="164" fontId="4" fillId="5" borderId="1" xfId="0" applyNumberFormat="1" applyFont="1" applyFill="1" applyBorder="1"/>
    <xf numFmtId="165" fontId="4" fillId="5" borderId="1" xfId="0" applyNumberFormat="1" applyFont="1" applyFill="1" applyBorder="1" applyAlignment="1">
      <alignment horizontal="center"/>
    </xf>
    <xf numFmtId="0" fontId="15" fillId="3" borderId="1" xfId="0" applyFont="1" applyFill="1" applyBorder="1"/>
    <xf numFmtId="164" fontId="15" fillId="3" borderId="1" xfId="0" applyNumberFormat="1" applyFont="1" applyFill="1" applyBorder="1"/>
    <xf numFmtId="165" fontId="15" fillId="3" borderId="1" xfId="0" applyNumberFormat="1" applyFont="1" applyFill="1" applyBorder="1"/>
    <xf numFmtId="165" fontId="6" fillId="0" borderId="1" xfId="0" applyNumberFormat="1" applyFont="1" applyBorder="1" applyAlignment="1">
      <alignment horizontal="center"/>
    </xf>
    <xf numFmtId="165" fontId="6" fillId="5" borderId="1" xfId="0" applyNumberFormat="1" applyFont="1" applyFill="1" applyBorder="1" applyAlignment="1">
      <alignment horizontal="center"/>
    </xf>
    <xf numFmtId="0" fontId="17" fillId="0" borderId="1" xfId="0" applyFont="1" applyBorder="1"/>
    <xf numFmtId="0" fontId="18" fillId="0" borderId="1" xfId="0" applyFont="1" applyBorder="1"/>
    <xf numFmtId="164" fontId="18" fillId="0" borderId="1" xfId="0" applyNumberFormat="1" applyFont="1" applyBorder="1"/>
    <xf numFmtId="0" fontId="18" fillId="5" borderId="1" xfId="0" applyFont="1" applyFill="1" applyBorder="1"/>
    <xf numFmtId="164" fontId="18" fillId="5" borderId="1" xfId="0" applyNumberFormat="1" applyFont="1" applyFill="1" applyBorder="1"/>
    <xf numFmtId="0" fontId="4" fillId="0" borderId="1" xfId="0" applyFont="1" applyBorder="1"/>
    <xf numFmtId="0" fontId="4" fillId="5" borderId="1" xfId="0" applyFont="1" applyFill="1" applyBorder="1"/>
    <xf numFmtId="164" fontId="6" fillId="2" borderId="1" xfId="0" applyNumberFormat="1" applyFont="1" applyFill="1" applyBorder="1"/>
    <xf numFmtId="0" fontId="6" fillId="5" borderId="1" xfId="0" applyFont="1" applyFill="1" applyBorder="1" applyAlignment="1">
      <alignment horizontal="center"/>
    </xf>
    <xf numFmtId="0" fontId="15" fillId="0" borderId="0" xfId="0" applyFont="1"/>
    <xf numFmtId="164" fontId="5" fillId="3" borderId="1" xfId="0" applyNumberFormat="1" applyFont="1" applyFill="1" applyBorder="1"/>
    <xf numFmtId="164" fontId="5" fillId="0" borderId="1" xfId="0" applyNumberFormat="1" applyFont="1" applyBorder="1"/>
    <xf numFmtId="0" fontId="5" fillId="0" borderId="1" xfId="0" applyFont="1" applyBorder="1"/>
    <xf numFmtId="0" fontId="5" fillId="5" borderId="1" xfId="0" applyFont="1" applyFill="1" applyBorder="1"/>
    <xf numFmtId="0" fontId="19" fillId="0" borderId="0" xfId="0" applyFont="1"/>
    <xf numFmtId="164" fontId="15" fillId="5" borderId="1" xfId="0" applyNumberFormat="1" applyFont="1" applyFill="1" applyBorder="1"/>
    <xf numFmtId="0" fontId="15" fillId="0" borderId="1" xfId="0" applyFont="1" applyBorder="1"/>
    <xf numFmtId="0" fontId="20" fillId="0" borderId="0" xfId="0" applyFont="1"/>
    <xf numFmtId="164" fontId="21" fillId="0" borderId="0" xfId="0" applyNumberFormat="1" applyFont="1"/>
    <xf numFmtId="165" fontId="4" fillId="0" borderId="1" xfId="0" applyNumberFormat="1" applyFont="1" applyBorder="1"/>
    <xf numFmtId="164" fontId="5" fillId="5" borderId="1" xfId="0" applyNumberFormat="1" applyFont="1" applyFill="1" applyBorder="1"/>
    <xf numFmtId="165" fontId="4" fillId="5" borderId="1" xfId="0" applyNumberFormat="1" applyFont="1" applyFill="1" applyBorder="1"/>
    <xf numFmtId="0" fontId="7" fillId="0" borderId="0" xfId="0" applyFont="1"/>
    <xf numFmtId="0" fontId="0" fillId="0" borderId="0" xfId="0"/>
    <xf numFmtId="0" fontId="4" fillId="0" borderId="0" xfId="0" applyFont="1"/>
    <xf numFmtId="0" fontId="15" fillId="3" borderId="2" xfId="0" applyFont="1" applyFill="1" applyBorder="1"/>
    <xf numFmtId="0" fontId="16" fillId="0" borderId="3" xfId="0" applyFont="1" applyBorder="1"/>
    <xf numFmtId="0" fontId="16" fillId="0" borderId="4" xfId="0" applyFont="1" applyBorder="1"/>
    <xf numFmtId="0" fontId="9" fillId="0" borderId="0" xfId="0" applyFont="1"/>
    <xf numFmtId="0" fontId="3" fillId="0" borderId="0" xfId="0" applyFont="1"/>
    <xf numFmtId="0" fontId="22" fillId="0" borderId="2" xfId="0" applyFont="1" applyBorder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6" borderId="1" xfId="0" applyFont="1" applyFill="1" applyBorder="1"/>
    <xf numFmtId="164" fontId="29" fillId="7" borderId="1" xfId="0" applyNumberFormat="1" applyFont="1" applyFill="1" applyBorder="1"/>
    <xf numFmtId="0" fontId="30" fillId="6" borderId="1" xfId="0" applyFont="1" applyFill="1" applyBorder="1"/>
  </cellXfs>
  <cellStyles count="1">
    <cellStyle name="Normal" xfId="0" builtinId="0"/>
  </cellStyles>
  <dxfs count="8">
    <dxf>
      <font>
        <b/>
        <color rgb="FF006100"/>
        <name val="Arial"/>
      </font>
      <fill>
        <patternFill patternType="solid">
          <fgColor rgb="FFC6EFCE"/>
          <bgColor rgb="FFC6EFCE"/>
        </patternFill>
      </fill>
    </dxf>
    <dxf>
      <font>
        <b/>
        <color rgb="FF9C0006"/>
        <name val="Arial"/>
      </font>
      <fill>
        <patternFill patternType="solid">
          <fgColor rgb="FFFFC7CE"/>
          <bgColor rgb="FFFFC7CE"/>
        </patternFill>
      </fill>
    </dxf>
    <dxf>
      <font>
        <b/>
        <color rgb="FF006100"/>
        <name val="Arial"/>
      </font>
      <fill>
        <patternFill patternType="solid">
          <fgColor rgb="FFC6EFCE"/>
          <bgColor rgb="FFC6EFCE"/>
        </patternFill>
      </fill>
    </dxf>
    <dxf>
      <font>
        <b/>
        <color rgb="FF9C0006"/>
        <name val="Arial"/>
      </font>
      <fill>
        <patternFill patternType="solid">
          <fgColor rgb="FFFFC7CE"/>
          <bgColor rgb="FFFFC7CE"/>
        </patternFill>
      </fill>
    </dxf>
    <dxf>
      <font>
        <b/>
        <color rgb="FF006100"/>
        <name val="Arial"/>
      </font>
      <fill>
        <patternFill patternType="solid">
          <fgColor rgb="FFC6EFCE"/>
          <bgColor rgb="FFC6EFCE"/>
        </patternFill>
      </fill>
    </dxf>
    <dxf>
      <font>
        <b/>
        <color rgb="FF9C0006"/>
        <name val="Arial"/>
      </font>
      <fill>
        <patternFill patternType="solid">
          <fgColor rgb="FFFFC7CE"/>
          <bgColor rgb="FFFFC7CE"/>
        </patternFill>
      </fill>
    </dxf>
    <dxf>
      <font>
        <b/>
        <color rgb="FF006100"/>
        <name val="Arial"/>
      </font>
      <fill>
        <patternFill patternType="solid">
          <fgColor rgb="FFC6EFCE"/>
          <bgColor rgb="FFC6EFCE"/>
        </patternFill>
      </fill>
    </dxf>
    <dxf>
      <font>
        <b/>
        <color rgb="FF9C0006"/>
        <name val="Arial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06/relationships/rdRichValue" Target="richData/rdrichvalue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300" b="0" i="0">
                <a:solidFill>
                  <a:srgbClr val="757575"/>
                </a:solidFill>
                <a:latin typeface="Arial"/>
              </a:defRPr>
            </a:pPr>
            <a:r>
              <a:rPr lang="fr-CA" sz="1300" b="0" i="0">
                <a:solidFill>
                  <a:srgbClr val="757575"/>
                </a:solidFill>
                <a:latin typeface="Arial"/>
              </a:rPr>
              <a:t>Structure du chiffre d'affaires par produit / service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672A8"/>
              </a:solidFill>
            </c:spPr>
            <c:extLst>
              <c:ext xmlns:c16="http://schemas.microsoft.com/office/drawing/2014/chart" uri="{C3380CC4-5D6E-409C-BE32-E72D297353CC}">
                <c16:uniqueId val="{00000001-F20B-42B3-B76C-0D0E5D41B1EE}"/>
              </c:ext>
            </c:extLst>
          </c:dPt>
          <c:dPt>
            <c:idx val="1"/>
            <c:bubble3D val="0"/>
            <c:spPr>
              <a:solidFill>
                <a:srgbClr val="AB4744"/>
              </a:solidFill>
            </c:spPr>
            <c:extLst>
              <c:ext xmlns:c16="http://schemas.microsoft.com/office/drawing/2014/chart" uri="{C3380CC4-5D6E-409C-BE32-E72D297353CC}">
                <c16:uniqueId val="{00000003-F20B-42B3-B76C-0D0E5D41B1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F20B-42B3-B76C-0D0E5D41B1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F20B-42B3-B76C-0D0E5D41B1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F20B-42B3-B76C-0D0E5D41B1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F20B-42B3-B76C-0D0E5D41B1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F20B-42B3-B76C-0D0E5D41B1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F20B-42B3-B76C-0D0E5D41B1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F20B-42B3-B76C-0D0E5D41B1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F20B-42B3-B76C-0D0E5D41B1EE}"/>
              </c:ext>
            </c:extLst>
          </c:dPt>
          <c:cat>
            <c:strRef>
              <c:f>'Produits &amp; Services'!$C$6:$C$15</c:f>
              <c:strCache>
                <c:ptCount val="2"/>
                <c:pt idx="0">
                  <c:v>Produit A</c:v>
                </c:pt>
                <c:pt idx="1">
                  <c:v>Service B</c:v>
                </c:pt>
              </c:strCache>
            </c:strRef>
          </c:cat>
          <c:val>
            <c:numRef>
              <c:f>'Produits &amp; Services'!$G$6:$G$15</c:f>
              <c:numCache>
                <c:formatCode>#\ ##0;\(#\ ##0\);\-</c:formatCode>
                <c:ptCount val="10"/>
                <c:pt idx="0">
                  <c:v>18000</c:v>
                </c:pt>
                <c:pt idx="1">
                  <c:v>18000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20B-42B3-B76C-0D0E5D41B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sz="1000" b="0" i="0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300" b="0" i="0">
                <a:solidFill>
                  <a:srgbClr val="757575"/>
                </a:solidFill>
                <a:latin typeface="Arial"/>
              </a:defRPr>
            </a:pPr>
            <a:r>
              <a:rPr lang="fr-CA" sz="1300" b="0" i="0">
                <a:solidFill>
                  <a:srgbClr val="757575"/>
                </a:solidFill>
                <a:latin typeface="Arial"/>
              </a:rPr>
              <a:t>Bénéfice net annuel (base trésorerie)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Bénéfice net</c:v>
          </c:tx>
          <c:spPr>
            <a:solidFill>
              <a:srgbClr val="70AD47"/>
            </a:solidFill>
            <a:ln cmpd="sng">
              <a:noFill/>
            </a:ln>
          </c:spPr>
          <c:invertIfNegative val="1"/>
          <c:cat>
            <c:strRef>
              <c:f>'Simulation du bénéfice'!$B$7:$B$9</c:f>
              <c:strCache>
                <c:ptCount val="3"/>
                <c:pt idx="0">
                  <c:v>Année 1</c:v>
                </c:pt>
                <c:pt idx="1">
                  <c:v>Année 2</c:v>
                </c:pt>
                <c:pt idx="2">
                  <c:v>Année 3</c:v>
                </c:pt>
              </c:strCache>
            </c:strRef>
          </c:cat>
          <c:val>
            <c:numRef>
              <c:f>'Simulation du bénéfice'!$E$7:$E$9</c:f>
              <c:numCache>
                <c:formatCode>#\ ##0;\(#\ ##0\);\-</c:formatCode>
                <c:ptCount val="3"/>
                <c:pt idx="0">
                  <c:v>344952</c:v>
                </c:pt>
                <c:pt idx="1">
                  <c:v>377154.72</c:v>
                </c:pt>
                <c:pt idx="2">
                  <c:v>412494.91200000001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02CC-4AD6-98C5-A95CF11E0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7432584"/>
        <c:axId val="1998717881"/>
      </c:barChart>
      <c:catAx>
        <c:axId val="1637432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1998717881"/>
        <c:crosses val="autoZero"/>
        <c:auto val="1"/>
        <c:lblAlgn val="ctr"/>
        <c:lblOffset val="100"/>
        <c:noMultiLvlLbl val="1"/>
      </c:catAx>
      <c:valAx>
        <c:axId val="199871788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#,##0;\(#,##0\);\-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1637432584"/>
        <c:crosses val="autoZero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300" b="0" i="0">
                <a:solidFill>
                  <a:srgbClr val="757575"/>
                </a:solidFill>
                <a:latin typeface="Arial"/>
              </a:defRPr>
            </a:pPr>
            <a:r>
              <a:rPr lang="fr-CA" sz="1300" b="0" i="0">
                <a:solidFill>
                  <a:srgbClr val="757575"/>
                </a:solidFill>
                <a:latin typeface="Arial"/>
              </a:rPr>
              <a:t>Répartition du financement du projet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0E01-4DAA-8866-8EB76B15136C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0E01-4DAA-8866-8EB76B15136C}"/>
              </c:ext>
            </c:extLst>
          </c:dPt>
          <c:cat>
            <c:strRef>
              <c:f>'Coût et financement du projet'!$B$22:$B$23</c:f>
              <c:strCache>
                <c:ptCount val="2"/>
                <c:pt idx="0">
                  <c:v>Mise de fonds (équité)</c:v>
                </c:pt>
                <c:pt idx="1">
                  <c:v>Financement à rechercher (emprunt)</c:v>
                </c:pt>
              </c:strCache>
            </c:strRef>
          </c:cat>
          <c:val>
            <c:numRef>
              <c:f>'Coût et financement du projet'!$C$22:$C$23</c:f>
              <c:numCache>
                <c:formatCode>#\ ##0;\(#\ ##0\);\-</c:formatCode>
                <c:ptCount val="2"/>
                <c:pt idx="0">
                  <c:v>38000</c:v>
                </c:pt>
                <c:pt idx="1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01-4DAA-8866-8EB76B151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sz="1000" b="0" i="0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300" b="0" i="0">
                <a:solidFill>
                  <a:srgbClr val="757575"/>
                </a:solidFill>
                <a:latin typeface="Arial"/>
              </a:defRPr>
            </a:pPr>
            <a:r>
              <a:rPr lang="fr-CA" sz="1300" b="0" i="0">
                <a:solidFill>
                  <a:srgbClr val="757575"/>
                </a:solidFill>
                <a:latin typeface="Arial"/>
              </a:rPr>
              <a:t>Structure de financement par partenaire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672A8"/>
              </a:solidFill>
            </c:spPr>
            <c:extLst>
              <c:ext xmlns:c16="http://schemas.microsoft.com/office/drawing/2014/chart" uri="{C3380CC4-5D6E-409C-BE32-E72D297353CC}">
                <c16:uniqueId val="{00000001-5EDB-4B8A-9274-7EFC9AD39C87}"/>
              </c:ext>
            </c:extLst>
          </c:dPt>
          <c:dPt>
            <c:idx val="1"/>
            <c:bubble3D val="0"/>
            <c:spPr>
              <a:solidFill>
                <a:srgbClr val="AB4744"/>
              </a:solidFill>
            </c:spPr>
            <c:extLst>
              <c:ext xmlns:c16="http://schemas.microsoft.com/office/drawing/2014/chart" uri="{C3380CC4-5D6E-409C-BE32-E72D297353CC}">
                <c16:uniqueId val="{00000003-5EDB-4B8A-9274-7EFC9AD39C87}"/>
              </c:ext>
            </c:extLst>
          </c:dPt>
          <c:dPt>
            <c:idx val="2"/>
            <c:bubble3D val="0"/>
            <c:spPr>
              <a:solidFill>
                <a:srgbClr val="8AA64F"/>
              </a:solidFill>
            </c:spPr>
            <c:extLst>
              <c:ext xmlns:c16="http://schemas.microsoft.com/office/drawing/2014/chart" uri="{C3380CC4-5D6E-409C-BE32-E72D297353CC}">
                <c16:uniqueId val="{00000005-5EDB-4B8A-9274-7EFC9AD39C87}"/>
              </c:ext>
            </c:extLst>
          </c:dPt>
          <c:dPt>
            <c:idx val="3"/>
            <c:bubble3D val="0"/>
            <c:spPr>
              <a:solidFill>
                <a:srgbClr val="725990"/>
              </a:solidFill>
            </c:spPr>
            <c:extLst>
              <c:ext xmlns:c16="http://schemas.microsoft.com/office/drawing/2014/chart" uri="{C3380CC4-5D6E-409C-BE32-E72D297353CC}">
                <c16:uniqueId val="{00000007-5EDB-4B8A-9274-7EFC9AD39C87}"/>
              </c:ext>
            </c:extLst>
          </c:dPt>
          <c:dPt>
            <c:idx val="4"/>
            <c:bubble3D val="0"/>
            <c:spPr>
              <a:solidFill>
                <a:srgbClr val="4299B0"/>
              </a:solidFill>
            </c:spPr>
            <c:extLst>
              <c:ext xmlns:c16="http://schemas.microsoft.com/office/drawing/2014/chart" uri="{C3380CC4-5D6E-409C-BE32-E72D297353CC}">
                <c16:uniqueId val="{00000009-5EDB-4B8A-9274-7EFC9AD39C87}"/>
              </c:ext>
            </c:extLst>
          </c:dPt>
          <c:dPt>
            <c:idx val="5"/>
            <c:bubble3D val="0"/>
            <c:spPr>
              <a:solidFill>
                <a:srgbClr val="DC853E"/>
              </a:solidFill>
            </c:spPr>
            <c:extLst>
              <c:ext xmlns:c16="http://schemas.microsoft.com/office/drawing/2014/chart" uri="{C3380CC4-5D6E-409C-BE32-E72D297353CC}">
                <c16:uniqueId val="{0000000B-5EDB-4B8A-9274-7EFC9AD39C87}"/>
              </c:ext>
            </c:extLst>
          </c:dPt>
          <c:dPt>
            <c:idx val="6"/>
            <c:bubble3D val="0"/>
            <c:spPr>
              <a:solidFill>
                <a:srgbClr val="93A9CE"/>
              </a:solidFill>
            </c:spPr>
            <c:extLst>
              <c:ext xmlns:c16="http://schemas.microsoft.com/office/drawing/2014/chart" uri="{C3380CC4-5D6E-409C-BE32-E72D297353CC}">
                <c16:uniqueId val="{0000000D-5EDB-4B8A-9274-7EFC9AD39C87}"/>
              </c:ext>
            </c:extLst>
          </c:dPt>
          <c:cat>
            <c:strRef>
              <c:f>'Coût et financement du projet'!$B$30:$B$36</c:f>
              <c:strCache>
                <c:ptCount val="7"/>
                <c:pt idx="0">
                  <c:v>Institution bancaire (prêt à terme)</c:v>
                </c:pt>
                <c:pt idx="1">
                  <c:v>Investisseur privé / providentiel</c:v>
                </c:pt>
                <c:pt idx="2">
                  <c:v>Marge de crédit d'exploitation</c:v>
                </c:pt>
                <c:pt idx="3">
                  <c:v>Subvention ou programme gouvernemental</c:v>
                </c:pt>
                <c:pt idx="4">
                  <c:v>Coopérative de crédit / caisse populaire</c:v>
                </c:pt>
                <c:pt idx="5">
                  <c:v>Financement participatif (sociofinancement)</c:v>
                </c:pt>
                <c:pt idx="6">
                  <c:v>Autre partenaire</c:v>
                </c:pt>
              </c:strCache>
            </c:strRef>
          </c:cat>
          <c:val>
            <c:numRef>
              <c:f>'Coût et financement du projet'!$C$30:$C$36</c:f>
              <c:numCache>
                <c:formatCode>0.0%</c:formatCode>
                <c:ptCount val="7"/>
                <c:pt idx="0">
                  <c:v>0.6</c:v>
                </c:pt>
                <c:pt idx="1">
                  <c:v>0.25</c:v>
                </c:pt>
                <c:pt idx="2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EDB-4B8A-9274-7EFC9AD39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sz="1000" b="0" i="0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300" b="0" i="0">
                <a:solidFill>
                  <a:srgbClr val="757575"/>
                </a:solidFill>
                <a:latin typeface="Arial"/>
              </a:defRPr>
            </a:pPr>
            <a:r>
              <a:rPr lang="fr-CA" sz="1300" b="0" i="0">
                <a:solidFill>
                  <a:srgbClr val="757575"/>
                </a:solidFill>
                <a:latin typeface="Arial"/>
              </a:rPr>
              <a:t>Ventes mensuelles - comparaison sur 3 ans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Année 1</c:v>
          </c:tx>
          <c:spPr>
            <a:ln w="19050" cmpd="sng">
              <a:solidFill>
                <a:srgbClr val="2E75B6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'Ventes prévisionnelles'!$C$6:$N$6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'Ventes prévisionnelles'!$C$17:$N$17</c:f>
              <c:numCache>
                <c:formatCode>#\ ##0;\(#\ ##0\);\-</c:formatCode>
                <c:ptCount val="12"/>
                <c:pt idx="0">
                  <c:v>39600</c:v>
                </c:pt>
                <c:pt idx="1">
                  <c:v>39600</c:v>
                </c:pt>
                <c:pt idx="2">
                  <c:v>39600</c:v>
                </c:pt>
                <c:pt idx="3">
                  <c:v>39600</c:v>
                </c:pt>
                <c:pt idx="4">
                  <c:v>39600</c:v>
                </c:pt>
                <c:pt idx="5">
                  <c:v>39600</c:v>
                </c:pt>
                <c:pt idx="6">
                  <c:v>39600</c:v>
                </c:pt>
                <c:pt idx="7">
                  <c:v>39600</c:v>
                </c:pt>
                <c:pt idx="8">
                  <c:v>39600</c:v>
                </c:pt>
                <c:pt idx="9">
                  <c:v>39600</c:v>
                </c:pt>
                <c:pt idx="10">
                  <c:v>39600</c:v>
                </c:pt>
                <c:pt idx="11">
                  <c:v>39600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99-44D3-8D4E-4E547BA09EDF}"/>
            </c:ext>
          </c:extLst>
        </c:ser>
        <c:ser>
          <c:idx val="1"/>
          <c:order val="1"/>
          <c:tx>
            <c:v>Année 2</c:v>
          </c:tx>
          <c:spPr>
            <a:ln w="19050" cmpd="sng">
              <a:solidFill>
                <a:srgbClr val="70AD47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'Ventes prévisionnelles'!$C$6:$N$6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'Ventes prévisionnelles'!$C$31:$N$31</c:f>
              <c:numCache>
                <c:formatCode>#\ ##0;\(#\ ##0\);\-</c:formatCode>
                <c:ptCount val="12"/>
                <c:pt idx="0">
                  <c:v>42768</c:v>
                </c:pt>
                <c:pt idx="1">
                  <c:v>42768</c:v>
                </c:pt>
                <c:pt idx="2">
                  <c:v>42768</c:v>
                </c:pt>
                <c:pt idx="3">
                  <c:v>42768</c:v>
                </c:pt>
                <c:pt idx="4">
                  <c:v>42768</c:v>
                </c:pt>
                <c:pt idx="5">
                  <c:v>42768</c:v>
                </c:pt>
                <c:pt idx="6">
                  <c:v>42768</c:v>
                </c:pt>
                <c:pt idx="7">
                  <c:v>42768</c:v>
                </c:pt>
                <c:pt idx="8">
                  <c:v>42768</c:v>
                </c:pt>
                <c:pt idx="9">
                  <c:v>42768</c:v>
                </c:pt>
                <c:pt idx="10">
                  <c:v>42768</c:v>
                </c:pt>
                <c:pt idx="11">
                  <c:v>42768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99-44D3-8D4E-4E547BA09EDF}"/>
            </c:ext>
          </c:extLst>
        </c:ser>
        <c:ser>
          <c:idx val="2"/>
          <c:order val="2"/>
          <c:tx>
            <c:v>Année 3</c:v>
          </c:tx>
          <c:spPr>
            <a:ln w="19050" cmpd="sng">
              <a:solidFill>
                <a:srgbClr val="C00000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'Ventes prévisionnelles'!$C$6:$N$6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'Ventes prévisionnelles'!$C$45:$N$45</c:f>
              <c:numCache>
                <c:formatCode>#\ ##0;\(#\ ##0\);\-</c:formatCode>
                <c:ptCount val="12"/>
                <c:pt idx="0">
                  <c:v>46189.440000000002</c:v>
                </c:pt>
                <c:pt idx="1">
                  <c:v>46189.440000000002</c:v>
                </c:pt>
                <c:pt idx="2">
                  <c:v>46189.440000000002</c:v>
                </c:pt>
                <c:pt idx="3">
                  <c:v>46189.440000000002</c:v>
                </c:pt>
                <c:pt idx="4">
                  <c:v>46189.440000000002</c:v>
                </c:pt>
                <c:pt idx="5">
                  <c:v>46189.440000000002</c:v>
                </c:pt>
                <c:pt idx="6">
                  <c:v>46189.440000000002</c:v>
                </c:pt>
                <c:pt idx="7">
                  <c:v>46189.440000000002</c:v>
                </c:pt>
                <c:pt idx="8">
                  <c:v>46189.440000000002</c:v>
                </c:pt>
                <c:pt idx="9">
                  <c:v>46189.440000000002</c:v>
                </c:pt>
                <c:pt idx="10">
                  <c:v>46189.440000000002</c:v>
                </c:pt>
                <c:pt idx="11">
                  <c:v>46189.440000000002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99-44D3-8D4E-4E547BA09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063863"/>
        <c:axId val="614715091"/>
      </c:lineChart>
      <c:catAx>
        <c:axId val="2340638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614715091"/>
        <c:crosses val="autoZero"/>
        <c:auto val="1"/>
        <c:lblAlgn val="ctr"/>
        <c:lblOffset val="100"/>
        <c:noMultiLvlLbl val="1"/>
      </c:catAx>
      <c:valAx>
        <c:axId val="61471509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#,##0;\(#,##0\);\-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234063863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sz="1000" b="0" i="0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300" b="0" i="0">
                <a:solidFill>
                  <a:srgbClr val="757575"/>
                </a:solidFill>
                <a:latin typeface="Arial"/>
              </a:defRPr>
            </a:pPr>
            <a:r>
              <a:rPr lang="fr-CA" sz="1300" b="0" i="0">
                <a:solidFill>
                  <a:srgbClr val="757575"/>
                </a:solidFill>
                <a:latin typeface="Arial"/>
              </a:rPr>
              <a:t>Portrait des ventes prévisionnelles sur 3 ans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Total ventes annuelles</c:v>
          </c:tx>
          <c:spPr>
            <a:solidFill>
              <a:srgbClr val="2E75B6"/>
            </a:solidFill>
            <a:ln cmpd="sng">
              <a:noFill/>
            </a:ln>
          </c:spPr>
          <c:invertIfNegative val="1"/>
          <c:cat>
            <c:strRef>
              <c:f>'Ventes prévisionnelles'!$B$49:$B$51</c:f>
              <c:strCache>
                <c:ptCount val="3"/>
                <c:pt idx="0">
                  <c:v>Année 1</c:v>
                </c:pt>
                <c:pt idx="1">
                  <c:v>Année 2</c:v>
                </c:pt>
                <c:pt idx="2">
                  <c:v>Année 3</c:v>
                </c:pt>
              </c:strCache>
            </c:strRef>
          </c:cat>
          <c:val>
            <c:numRef>
              <c:f>'Ventes prévisionnelles'!$C$49:$C$51</c:f>
              <c:numCache>
                <c:formatCode>#\ ##0;\(#\ ##0\);\-</c:formatCode>
                <c:ptCount val="3"/>
                <c:pt idx="0">
                  <c:v>475200</c:v>
                </c:pt>
                <c:pt idx="1">
                  <c:v>513216</c:v>
                </c:pt>
                <c:pt idx="2">
                  <c:v>554273.28000000003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3110-47C3-9375-EF50D3D6C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6857366"/>
        <c:axId val="267272117"/>
      </c:barChart>
      <c:catAx>
        <c:axId val="168685736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267272117"/>
        <c:crosses val="autoZero"/>
        <c:auto val="1"/>
        <c:lblAlgn val="ctr"/>
        <c:lblOffset val="100"/>
        <c:noMultiLvlLbl val="1"/>
      </c:catAx>
      <c:valAx>
        <c:axId val="26727211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#,##0;\(#,##0\);\-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1686857366"/>
        <c:crosses val="autoZero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300" b="0" i="0">
                <a:solidFill>
                  <a:srgbClr val="757575"/>
                </a:solidFill>
                <a:latin typeface="Arial"/>
              </a:defRPr>
            </a:pPr>
            <a:r>
              <a:rPr lang="fr-CA" sz="1300" b="0" i="0">
                <a:solidFill>
                  <a:srgbClr val="757575"/>
                </a:solidFill>
                <a:latin typeface="Arial"/>
              </a:rPr>
              <a:t>Évolution du solde de trésorerie - Année 1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9050" cmpd="sng">
              <a:solidFill>
                <a:srgbClr val="2E75B6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'Trésorerie Année 1'!$C$5:$N$5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'Trésorerie Année 1'!$C$10:$N$10</c:f>
              <c:numCache>
                <c:formatCode>#\ ##0;\(#\ ##0\);\-</c:formatCode>
                <c:ptCount val="12"/>
                <c:pt idx="0">
                  <c:v>33746</c:v>
                </c:pt>
                <c:pt idx="1">
                  <c:v>62492</c:v>
                </c:pt>
                <c:pt idx="2">
                  <c:v>91238</c:v>
                </c:pt>
                <c:pt idx="3">
                  <c:v>119984</c:v>
                </c:pt>
                <c:pt idx="4">
                  <c:v>148730</c:v>
                </c:pt>
                <c:pt idx="5">
                  <c:v>177476</c:v>
                </c:pt>
                <c:pt idx="6">
                  <c:v>206222</c:v>
                </c:pt>
                <c:pt idx="7">
                  <c:v>234968</c:v>
                </c:pt>
                <c:pt idx="8">
                  <c:v>263714</c:v>
                </c:pt>
                <c:pt idx="9">
                  <c:v>292460</c:v>
                </c:pt>
                <c:pt idx="10">
                  <c:v>321206</c:v>
                </c:pt>
                <c:pt idx="11">
                  <c:v>349952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01-4E3A-A42C-97BCE06FC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8196209"/>
        <c:axId val="751549876"/>
      </c:lineChart>
      <c:catAx>
        <c:axId val="83819620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751549876"/>
        <c:crosses val="autoZero"/>
        <c:auto val="1"/>
        <c:lblAlgn val="ctr"/>
        <c:lblOffset val="100"/>
        <c:noMultiLvlLbl val="1"/>
      </c:catAx>
      <c:valAx>
        <c:axId val="75154987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#,##0;\(#,##0\);\-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838196209"/>
        <c:crosses val="autoZero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300" b="0" i="0">
                <a:solidFill>
                  <a:srgbClr val="757575"/>
                </a:solidFill>
                <a:latin typeface="Arial"/>
              </a:defRPr>
            </a:pPr>
            <a:r>
              <a:rPr lang="fr-CA" sz="1300" b="0" i="0">
                <a:solidFill>
                  <a:srgbClr val="757575"/>
                </a:solidFill>
                <a:latin typeface="Arial"/>
              </a:rPr>
              <a:t>Évolution du solde de trésorerie - Année 2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9050" cmpd="sng">
              <a:solidFill>
                <a:srgbClr val="2E75B6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'Trésorerie Année 2'!$C$5:$N$5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'Trésorerie Année 2'!$C$10:$N$10</c:f>
              <c:numCache>
                <c:formatCode>#\ ##0;\(#\ ##0\);\-</c:formatCode>
                <c:ptCount val="12"/>
                <c:pt idx="0">
                  <c:v>381381.56</c:v>
                </c:pt>
                <c:pt idx="1">
                  <c:v>412811.12</c:v>
                </c:pt>
                <c:pt idx="2">
                  <c:v>444240.68</c:v>
                </c:pt>
                <c:pt idx="3">
                  <c:v>475670.24</c:v>
                </c:pt>
                <c:pt idx="4">
                  <c:v>507099.8</c:v>
                </c:pt>
                <c:pt idx="5">
                  <c:v>538529.36</c:v>
                </c:pt>
                <c:pt idx="6">
                  <c:v>569958.91999999993</c:v>
                </c:pt>
                <c:pt idx="7">
                  <c:v>601388.48</c:v>
                </c:pt>
                <c:pt idx="8">
                  <c:v>632818.04</c:v>
                </c:pt>
                <c:pt idx="9">
                  <c:v>664247.60000000009</c:v>
                </c:pt>
                <c:pt idx="10">
                  <c:v>695677.16000000015</c:v>
                </c:pt>
                <c:pt idx="11">
                  <c:v>727106.7200000002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4B-478F-848B-DC3253699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3720084"/>
        <c:axId val="2064331086"/>
      </c:lineChart>
      <c:catAx>
        <c:axId val="21337200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2064331086"/>
        <c:crosses val="autoZero"/>
        <c:auto val="1"/>
        <c:lblAlgn val="ctr"/>
        <c:lblOffset val="100"/>
        <c:noMultiLvlLbl val="1"/>
      </c:catAx>
      <c:valAx>
        <c:axId val="206433108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#,##0;\(#,##0\);\-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2133720084"/>
        <c:crosses val="autoZero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300" b="0" i="0">
                <a:solidFill>
                  <a:srgbClr val="757575"/>
                </a:solidFill>
                <a:latin typeface="Arial"/>
              </a:defRPr>
            </a:pPr>
            <a:r>
              <a:rPr lang="fr-CA" sz="1300" b="0" i="0">
                <a:solidFill>
                  <a:srgbClr val="757575"/>
                </a:solidFill>
                <a:latin typeface="Arial"/>
              </a:rPr>
              <a:t>Évolution du solde de trésorerie - Année 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9050" cmpd="sng">
              <a:solidFill>
                <a:srgbClr val="2E75B6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'Trésorerie Année 3'!$C$5:$N$5</c:f>
              <c:strCache>
                <c:ptCount val="12"/>
                <c:pt idx="0">
                  <c:v>Jan</c:v>
                </c:pt>
                <c:pt idx="1">
                  <c:v>Fév</c:v>
                </c:pt>
                <c:pt idx="2">
                  <c:v>Mar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Juil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Déc</c:v>
                </c:pt>
              </c:strCache>
            </c:strRef>
          </c:cat>
          <c:val>
            <c:numRef>
              <c:f>'Trésorerie Année 3'!$C$10:$N$10</c:f>
              <c:numCache>
                <c:formatCode>#\ ##0;\(#\ ##0\);\-</c:formatCode>
                <c:ptCount val="12"/>
                <c:pt idx="0">
                  <c:v>761481.29600000021</c:v>
                </c:pt>
                <c:pt idx="1">
                  <c:v>795855.87200000021</c:v>
                </c:pt>
                <c:pt idx="2">
                  <c:v>830230.44800000021</c:v>
                </c:pt>
                <c:pt idx="3">
                  <c:v>864605.02400000021</c:v>
                </c:pt>
                <c:pt idx="4">
                  <c:v>898979.60000000021</c:v>
                </c:pt>
                <c:pt idx="5">
                  <c:v>933354.17600000021</c:v>
                </c:pt>
                <c:pt idx="6">
                  <c:v>967728.75200000021</c:v>
                </c:pt>
                <c:pt idx="7">
                  <c:v>1002103.3280000002</c:v>
                </c:pt>
                <c:pt idx="8">
                  <c:v>1036477.9040000002</c:v>
                </c:pt>
                <c:pt idx="9">
                  <c:v>1070852.4800000002</c:v>
                </c:pt>
                <c:pt idx="10">
                  <c:v>1105227.0560000003</c:v>
                </c:pt>
                <c:pt idx="11">
                  <c:v>1139601.6320000002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66-4D93-B26C-152782150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5631071"/>
        <c:axId val="963652423"/>
      </c:lineChart>
      <c:catAx>
        <c:axId val="20856310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963652423"/>
        <c:crosses val="autoZero"/>
        <c:auto val="1"/>
        <c:lblAlgn val="ctr"/>
        <c:lblOffset val="100"/>
        <c:noMultiLvlLbl val="1"/>
      </c:catAx>
      <c:valAx>
        <c:axId val="96365242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#,##0;\(#,##0\);\-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2085631071"/>
        <c:crosses val="autoZero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300" b="0" i="0">
                <a:solidFill>
                  <a:srgbClr val="757575"/>
                </a:solidFill>
                <a:latin typeface="Arial"/>
              </a:defRPr>
            </a:pPr>
            <a:r>
              <a:rPr lang="fr-CA" sz="1300" b="0" i="0">
                <a:solidFill>
                  <a:srgbClr val="757575"/>
                </a:solidFill>
                <a:latin typeface="Arial"/>
              </a:rPr>
              <a:t>Revenus, charges totales et bénéfice net par année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Revenus</c:v>
          </c:tx>
          <c:spPr>
            <a:solidFill>
              <a:srgbClr val="2E75B6"/>
            </a:solidFill>
            <a:ln cmpd="sng">
              <a:noFill/>
            </a:ln>
          </c:spPr>
          <c:invertIfNegative val="1"/>
          <c:cat>
            <c:strRef>
              <c:f>'États des résultats détaillés'!$C$5:$E$5</c:f>
              <c:strCache>
                <c:ptCount val="3"/>
                <c:pt idx="0">
                  <c:v>Année 1</c:v>
                </c:pt>
                <c:pt idx="1">
                  <c:v>Année 2</c:v>
                </c:pt>
                <c:pt idx="2">
                  <c:v>Année 3</c:v>
                </c:pt>
              </c:strCache>
            </c:strRef>
          </c:cat>
          <c:val>
            <c:numRef>
              <c:f>'États des résultats détaillés'!$C$6:$E$6</c:f>
              <c:numCache>
                <c:formatCode>#\ ##0;\(#\ ##0\);\-</c:formatCode>
                <c:ptCount val="3"/>
                <c:pt idx="0">
                  <c:v>475200</c:v>
                </c:pt>
                <c:pt idx="1">
                  <c:v>513216</c:v>
                </c:pt>
                <c:pt idx="2">
                  <c:v>554273.28000000003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E80-4EF0-968F-55429DB4D85D}"/>
            </c:ext>
          </c:extLst>
        </c:ser>
        <c:ser>
          <c:idx val="1"/>
          <c:order val="1"/>
          <c:tx>
            <c:v>Total des charges</c:v>
          </c:tx>
          <c:spPr>
            <a:solidFill>
              <a:srgbClr val="C00000"/>
            </a:solidFill>
            <a:ln cmpd="sng">
              <a:noFill/>
            </a:ln>
          </c:spPr>
          <c:invertIfNegative val="1"/>
          <c:cat>
            <c:strRef>
              <c:f>'États des résultats détaillés'!$C$5:$E$5</c:f>
              <c:strCache>
                <c:ptCount val="3"/>
                <c:pt idx="0">
                  <c:v>Année 1</c:v>
                </c:pt>
                <c:pt idx="1">
                  <c:v>Année 2</c:v>
                </c:pt>
                <c:pt idx="2">
                  <c:v>Année 3</c:v>
                </c:pt>
              </c:strCache>
            </c:strRef>
          </c:cat>
          <c:val>
            <c:numRef>
              <c:f>'États des résultats détaillés'!$C$19:$E$19</c:f>
              <c:numCache>
                <c:formatCode>#\ ##0;\(#\ ##0\);\-</c:formatCode>
                <c:ptCount val="3"/>
                <c:pt idx="0">
                  <c:v>138014.66666666666</c:v>
                </c:pt>
                <c:pt idx="1">
                  <c:v>143827.94666666666</c:v>
                </c:pt>
                <c:pt idx="2">
                  <c:v>149545.03466666664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8E80-4EF0-968F-55429DB4D85D}"/>
            </c:ext>
          </c:extLst>
        </c:ser>
        <c:ser>
          <c:idx val="2"/>
          <c:order val="2"/>
          <c:tx>
            <c:v>Bénéfice net</c:v>
          </c:tx>
          <c:spPr>
            <a:solidFill>
              <a:srgbClr val="70AD47"/>
            </a:solidFill>
            <a:ln cmpd="sng">
              <a:noFill/>
            </a:ln>
          </c:spPr>
          <c:invertIfNegative val="1"/>
          <c:cat>
            <c:strRef>
              <c:f>'États des résultats détaillés'!$C$5:$E$5</c:f>
              <c:strCache>
                <c:ptCount val="3"/>
                <c:pt idx="0">
                  <c:v>Année 1</c:v>
                </c:pt>
                <c:pt idx="1">
                  <c:v>Année 2</c:v>
                </c:pt>
                <c:pt idx="2">
                  <c:v>Année 3</c:v>
                </c:pt>
              </c:strCache>
            </c:strRef>
          </c:cat>
          <c:val>
            <c:numRef>
              <c:f>'États des résultats détaillés'!$C$15:$E$15</c:f>
              <c:numCache>
                <c:formatCode>#\ ##0;\(#\ ##0\);\-</c:formatCode>
                <c:ptCount val="3"/>
                <c:pt idx="0">
                  <c:v>337185.33333333331</c:v>
                </c:pt>
                <c:pt idx="1">
                  <c:v>369388.05333333329</c:v>
                </c:pt>
                <c:pt idx="2">
                  <c:v>404728.24533333338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8E80-4EF0-968F-55429DB4D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0027843"/>
        <c:axId val="1641618042"/>
      </c:barChart>
      <c:catAx>
        <c:axId val="4100278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1641618042"/>
        <c:crosses val="autoZero"/>
        <c:auto val="1"/>
        <c:lblAlgn val="ctr"/>
        <c:lblOffset val="100"/>
        <c:noMultiLvlLbl val="1"/>
      </c:catAx>
      <c:valAx>
        <c:axId val="164161804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#,##0;\(#,##0\);\-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410027843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sz="1000" b="0" i="0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0</xdr:rowOff>
    </xdr:from>
    <xdr:ext cx="5495925" cy="34004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40</xdr:row>
      <xdr:rowOff>0</xdr:rowOff>
    </xdr:from>
    <xdr:ext cx="5467350" cy="3400425"/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0</xdr:colOff>
      <xdr:row>60</xdr:row>
      <xdr:rowOff>0</xdr:rowOff>
    </xdr:from>
    <xdr:ext cx="5467350" cy="3400425"/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52</xdr:row>
      <xdr:rowOff>0</xdr:rowOff>
    </xdr:from>
    <xdr:ext cx="6819900" cy="3762375"/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11</xdr:col>
      <xdr:colOff>0</xdr:colOff>
      <xdr:row>52</xdr:row>
      <xdr:rowOff>0</xdr:rowOff>
    </xdr:from>
    <xdr:ext cx="5086350" cy="3762375"/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12</xdr:row>
      <xdr:rowOff>0</xdr:rowOff>
    </xdr:from>
    <xdr:ext cx="7515225" cy="3400425"/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12</xdr:row>
      <xdr:rowOff>0</xdr:rowOff>
    </xdr:from>
    <xdr:ext cx="7515225" cy="3400425"/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12</xdr:row>
      <xdr:rowOff>0</xdr:rowOff>
    </xdr:from>
    <xdr:ext cx="7515225" cy="3400425"/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20</xdr:row>
      <xdr:rowOff>0</xdr:rowOff>
    </xdr:from>
    <xdr:ext cx="7496175" cy="3762375"/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5476875" cy="3400425"/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D1001"/>
  <sheetViews>
    <sheetView showGridLines="0" workbookViewId="0">
      <selection activeCell="D5" sqref="D5"/>
    </sheetView>
  </sheetViews>
  <sheetFormatPr baseColWidth="10" defaultColWidth="14.44140625" defaultRowHeight="15" customHeight="1" x14ac:dyDescent="0.3"/>
  <cols>
    <col min="1" max="1" width="2" customWidth="1"/>
    <col min="2" max="2" width="40" customWidth="1"/>
    <col min="3" max="3" width="20" customWidth="1"/>
    <col min="4" max="4" width="42" customWidth="1"/>
    <col min="5" max="5" width="4" customWidth="1"/>
    <col min="6" max="26" width="8.6640625" customWidth="1"/>
  </cols>
  <sheetData>
    <row r="1" spans="2:4" ht="39" customHeight="1" x14ac:dyDescent="0.45">
      <c r="B1" s="62" t="e" vm="1">
        <v>#VALUE!</v>
      </c>
    </row>
    <row r="2" spans="2:4" ht="39" customHeight="1" x14ac:dyDescent="0.6">
      <c r="B2" s="66" t="s">
        <v>178</v>
      </c>
    </row>
    <row r="3" spans="2:4" ht="30" customHeight="1" x14ac:dyDescent="0.5">
      <c r="B3" s="1" t="s">
        <v>0</v>
      </c>
    </row>
    <row r="4" spans="2:4" ht="30" customHeight="1" x14ac:dyDescent="0.5">
      <c r="B4" s="1" t="s">
        <v>1</v>
      </c>
    </row>
    <row r="5" spans="2:4" ht="14.4" x14ac:dyDescent="0.3">
      <c r="B5" s="2" t="s">
        <v>2</v>
      </c>
    </row>
    <row r="7" spans="2:4" ht="16.8" x14ac:dyDescent="0.3">
      <c r="B7" s="3" t="s">
        <v>3</v>
      </c>
    </row>
    <row r="8" spans="2:4" ht="14.4" x14ac:dyDescent="0.3">
      <c r="B8" s="55" t="s">
        <v>4</v>
      </c>
      <c r="C8" s="54"/>
      <c r="D8" s="54"/>
    </row>
    <row r="9" spans="2:4" ht="14.4" x14ac:dyDescent="0.3">
      <c r="B9" s="55" t="s">
        <v>5</v>
      </c>
      <c r="C9" s="54"/>
      <c r="D9" s="54"/>
    </row>
    <row r="10" spans="2:4" ht="14.4" x14ac:dyDescent="0.3">
      <c r="B10" s="55" t="s">
        <v>6</v>
      </c>
      <c r="C10" s="54"/>
      <c r="D10" s="54"/>
    </row>
    <row r="11" spans="2:4" ht="14.4" x14ac:dyDescent="0.3">
      <c r="B11" s="55" t="s">
        <v>7</v>
      </c>
      <c r="C11" s="54"/>
      <c r="D11" s="54"/>
    </row>
    <row r="12" spans="2:4" ht="14.4" x14ac:dyDescent="0.3">
      <c r="B12" s="55" t="s">
        <v>8</v>
      </c>
      <c r="C12" s="54"/>
      <c r="D12" s="54"/>
    </row>
    <row r="13" spans="2:4" ht="14.4" x14ac:dyDescent="0.3">
      <c r="B13" s="55" t="s">
        <v>9</v>
      </c>
      <c r="C13" s="54"/>
      <c r="D13" s="54"/>
    </row>
    <row r="14" spans="2:4" ht="14.4" x14ac:dyDescent="0.3">
      <c r="B14" s="55" t="s">
        <v>10</v>
      </c>
      <c r="C14" s="54"/>
      <c r="D14" s="54"/>
    </row>
    <row r="16" spans="2:4" ht="16.8" x14ac:dyDescent="0.3">
      <c r="B16" s="3" t="s">
        <v>11</v>
      </c>
    </row>
    <row r="18" spans="2:4" ht="14.4" x14ac:dyDescent="0.3">
      <c r="B18" s="4" t="s">
        <v>12</v>
      </c>
      <c r="C18" s="5" t="s">
        <v>13</v>
      </c>
    </row>
    <row r="19" spans="2:4" ht="14.4" x14ac:dyDescent="0.3">
      <c r="B19" s="53" t="s">
        <v>14</v>
      </c>
      <c r="C19" s="54"/>
      <c r="D19" s="54"/>
    </row>
    <row r="21" spans="2:4" ht="14.4" x14ac:dyDescent="0.3">
      <c r="B21" s="4" t="s">
        <v>15</v>
      </c>
      <c r="C21" s="6">
        <f>'Bilan de départ'!$C$29</f>
        <v>5000</v>
      </c>
    </row>
    <row r="22" spans="2:4" ht="15.75" customHeight="1" x14ac:dyDescent="0.3">
      <c r="B22" s="53" t="s">
        <v>16</v>
      </c>
      <c r="C22" s="54"/>
      <c r="D22" s="54"/>
    </row>
    <row r="23" spans="2:4" ht="15.75" customHeight="1" x14ac:dyDescent="0.3"/>
    <row r="24" spans="2:4" ht="15.75" customHeight="1" x14ac:dyDescent="0.3">
      <c r="B24" s="7" t="s">
        <v>17</v>
      </c>
    </row>
    <row r="25" spans="2:4" ht="15.75" customHeight="1" x14ac:dyDescent="0.3">
      <c r="B25" s="4" t="s">
        <v>18</v>
      </c>
      <c r="C25" s="8">
        <v>0.1</v>
      </c>
    </row>
    <row r="26" spans="2:4" ht="15.75" customHeight="1" x14ac:dyDescent="0.3">
      <c r="B26" s="4" t="s">
        <v>19</v>
      </c>
      <c r="C26" s="8">
        <v>0.08</v>
      </c>
    </row>
    <row r="27" spans="2:4" ht="15.75" customHeight="1" x14ac:dyDescent="0.3">
      <c r="B27" s="4" t="s">
        <v>20</v>
      </c>
      <c r="C27" s="8">
        <v>0.08</v>
      </c>
    </row>
    <row r="28" spans="2:4" ht="15.75" customHeight="1" x14ac:dyDescent="0.3">
      <c r="B28" s="53" t="s">
        <v>21</v>
      </c>
      <c r="C28" s="54"/>
      <c r="D28" s="54"/>
    </row>
    <row r="29" spans="2:4" ht="15.75" customHeight="1" x14ac:dyDescent="0.3"/>
    <row r="30" spans="2:4" ht="15.75" customHeight="1" x14ac:dyDescent="0.3">
      <c r="B30" s="3" t="s">
        <v>22</v>
      </c>
    </row>
    <row r="31" spans="2:4" ht="15.75" customHeight="1" x14ac:dyDescent="0.3">
      <c r="B31" s="9" t="s">
        <v>23</v>
      </c>
      <c r="C31" s="55" t="s">
        <v>24</v>
      </c>
      <c r="D31" s="54"/>
    </row>
    <row r="32" spans="2:4" ht="15.75" customHeight="1" x14ac:dyDescent="0.3">
      <c r="B32" s="10" t="s">
        <v>23</v>
      </c>
      <c r="C32" s="55" t="s">
        <v>25</v>
      </c>
      <c r="D32" s="54"/>
    </row>
    <row r="33" spans="2:4" ht="15.75" customHeight="1" x14ac:dyDescent="0.3">
      <c r="B33" s="11" t="s">
        <v>23</v>
      </c>
      <c r="C33" s="55" t="s">
        <v>26</v>
      </c>
      <c r="D33" s="54"/>
    </row>
    <row r="34" spans="2:4" ht="15.75" customHeight="1" x14ac:dyDescent="0.3"/>
    <row r="35" spans="2:4" ht="15.75" customHeight="1" x14ac:dyDescent="0.3"/>
    <row r="36" spans="2:4" ht="15.75" customHeight="1" x14ac:dyDescent="0.3"/>
    <row r="37" spans="2:4" ht="15.75" customHeight="1" x14ac:dyDescent="0.3"/>
    <row r="38" spans="2:4" ht="15.75" customHeight="1" x14ac:dyDescent="0.3"/>
    <row r="39" spans="2:4" ht="15.75" customHeight="1" x14ac:dyDescent="0.3"/>
    <row r="40" spans="2:4" ht="15.75" customHeight="1" x14ac:dyDescent="0.3"/>
    <row r="41" spans="2:4" ht="15.75" customHeight="1" x14ac:dyDescent="0.3"/>
    <row r="42" spans="2:4" ht="15.75" customHeight="1" x14ac:dyDescent="0.3"/>
    <row r="43" spans="2:4" ht="15.75" customHeight="1" x14ac:dyDescent="0.3"/>
    <row r="44" spans="2:4" ht="15.75" customHeight="1" x14ac:dyDescent="0.3"/>
    <row r="45" spans="2:4" ht="15.75" customHeight="1" x14ac:dyDescent="0.3"/>
    <row r="46" spans="2:4" ht="15.75" customHeight="1" x14ac:dyDescent="0.3"/>
    <row r="47" spans="2:4" ht="15.75" customHeight="1" x14ac:dyDescent="0.3"/>
    <row r="48" spans="2:4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sheetProtection algorithmName="SHA-512" hashValue="q7kiuYDdQQwJNH0sXJQPemab7wGFVT/oAEmW58+Td3go846afGKACcRLvwVzCiuO4SWEYTMXkItwgYui5nRz2A==" saltValue="7ERDbv89emumuMaWJKEzPg==" spinCount="100000" sheet="1" objects="1" scenarios="1"/>
  <protectedRanges>
    <protectedRange sqref="B2" name="Plage2"/>
    <protectedRange sqref="C18 C21 C25:C27" name="Plage1"/>
  </protectedRanges>
  <mergeCells count="13">
    <mergeCell ref="C33:D33"/>
    <mergeCell ref="B8:D8"/>
    <mergeCell ref="B9:D9"/>
    <mergeCell ref="B10:D10"/>
    <mergeCell ref="B11:D11"/>
    <mergeCell ref="B12:D12"/>
    <mergeCell ref="B13:D13"/>
    <mergeCell ref="B14:D14"/>
    <mergeCell ref="B19:D19"/>
    <mergeCell ref="B22:D22"/>
    <mergeCell ref="B28:D28"/>
    <mergeCell ref="C31:D31"/>
    <mergeCell ref="C32:D32"/>
  </mergeCells>
  <dataValidations count="1">
    <dataValidation type="list" allowBlank="1" sqref="C18" xr:uid="{00000000-0002-0000-0000-000000000000}">
      <formula1>"CAD,FCFA,ARIARY"</formula1>
    </dataValidation>
  </dataValidations>
  <pageMargins left="0.75" right="0.75" top="1" bottom="1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1F3864"/>
  </sheetPr>
  <dimension ref="B1:E1000"/>
  <sheetViews>
    <sheetView showGridLines="0" workbookViewId="0">
      <selection activeCell="J7" sqref="J7"/>
    </sheetView>
  </sheetViews>
  <sheetFormatPr baseColWidth="10" defaultColWidth="14.44140625" defaultRowHeight="15" customHeight="1" x14ac:dyDescent="0.3"/>
  <cols>
    <col min="1" max="1" width="2" customWidth="1"/>
    <col min="2" max="2" width="34" customWidth="1"/>
    <col min="3" max="5" width="16" customWidth="1"/>
    <col min="6" max="6" width="4" customWidth="1"/>
    <col min="7" max="26" width="8.6640625" customWidth="1"/>
  </cols>
  <sheetData>
    <row r="1" spans="2:5" ht="31.2" customHeight="1" x14ac:dyDescent="0.45">
      <c r="B1" s="63" t="str">
        <f>'Trésorerie Année 3'!B1</f>
        <v>Nom de l'entreprise</v>
      </c>
    </row>
    <row r="2" spans="2:5" ht="22.8" x14ac:dyDescent="0.4">
      <c r="B2" s="12" t="s">
        <v>146</v>
      </c>
    </row>
    <row r="3" spans="2:5" ht="14.4" x14ac:dyDescent="0.3">
      <c r="B3" s="2" t="str">
        <f>"Compte de résultat prévisionnel sur 3 ans (montants en "&amp;Accueil!$C$18&amp;")"</f>
        <v>Compte de résultat prévisionnel sur 3 ans (montants en CAD)</v>
      </c>
    </row>
    <row r="5" spans="2:5" ht="21.75" customHeight="1" x14ac:dyDescent="0.3">
      <c r="B5" s="13" t="s">
        <v>75</v>
      </c>
      <c r="C5" s="13" t="s">
        <v>68</v>
      </c>
      <c r="D5" s="13" t="s">
        <v>71</v>
      </c>
      <c r="E5" s="13" t="s">
        <v>72</v>
      </c>
    </row>
    <row r="6" spans="2:5" ht="14.4" x14ac:dyDescent="0.3">
      <c r="B6" s="43" t="s">
        <v>147</v>
      </c>
      <c r="C6" s="33">
        <f>'Ventes prévisionnelles'!O17</f>
        <v>475200</v>
      </c>
      <c r="D6" s="33">
        <f>'Ventes prévisionnelles'!O31</f>
        <v>513216</v>
      </c>
      <c r="E6" s="33">
        <f>'Ventes prévisionnelles'!O45</f>
        <v>554273.28000000003</v>
      </c>
    </row>
    <row r="7" spans="2:5" ht="14.4" x14ac:dyDescent="0.3">
      <c r="B7" s="44" t="s">
        <v>60</v>
      </c>
      <c r="C7" s="24">
        <f>SUMIFS(Dépenses!$O$21:$O$30,Dépenses!$D$7:$D$16,"Coût des marchandises vendues")</f>
        <v>25200</v>
      </c>
      <c r="D7" s="24">
        <f>SUMIFS(Dépenses!$O$35:$O$44,Dépenses!$D$7:$D$16,"Coût des marchandises vendues")</f>
        <v>26208</v>
      </c>
      <c r="E7" s="24">
        <f>SUMIFS(Dépenses!$O$49:$O$58,Dépenses!$D$7:$D$16,"Coût des marchandises vendues")</f>
        <v>26994.240000000002</v>
      </c>
    </row>
    <row r="8" spans="2:5" ht="14.4" x14ac:dyDescent="0.3">
      <c r="B8" s="68" t="s">
        <v>148</v>
      </c>
      <c r="C8" s="69">
        <f t="shared" ref="C8:E8" si="0">C6-C7</f>
        <v>450000</v>
      </c>
      <c r="D8" s="69">
        <f t="shared" si="0"/>
        <v>487008</v>
      </c>
      <c r="E8" s="69">
        <f t="shared" si="0"/>
        <v>527279.04</v>
      </c>
    </row>
    <row r="9" spans="2:5" ht="14.4" x14ac:dyDescent="0.3">
      <c r="B9" s="44" t="s">
        <v>62</v>
      </c>
      <c r="C9" s="24">
        <f>SUMIFS(Dépenses!$O$21:$O$30,Dépenses!$D$7:$D$16,"Frais fixes")</f>
        <v>18360</v>
      </c>
      <c r="D9" s="24">
        <f>SUMIFS(Dépenses!$O$35:$O$44,Dépenses!$D$7:$D$16,"Frais fixes")</f>
        <v>18727.2</v>
      </c>
      <c r="E9" s="24">
        <f>SUMIFS(Dépenses!$O$49:$O$58,Dépenses!$D$7:$D$16,"Frais fixes")</f>
        <v>19101.744000000002</v>
      </c>
    </row>
    <row r="10" spans="2:5" ht="14.4" x14ac:dyDescent="0.3">
      <c r="B10" s="44" t="s">
        <v>64</v>
      </c>
      <c r="C10" s="24">
        <f>SUMIFS(Dépenses!$O$21:$O$30,Dépenses!$D$7:$D$16,"Charges directes")</f>
        <v>76320</v>
      </c>
      <c r="D10" s="24">
        <f>SUMIFS(Dépenses!$O$35:$O$44,Dépenses!$D$7:$D$16,"Charges directes")</f>
        <v>80136</v>
      </c>
      <c r="E10" s="24">
        <f>SUMIFS(Dépenses!$O$49:$O$58,Dépenses!$D$7:$D$16,"Charges directes")</f>
        <v>84142.799999999988</v>
      </c>
    </row>
    <row r="11" spans="2:5" ht="14.4" x14ac:dyDescent="0.3">
      <c r="B11" s="44" t="s">
        <v>149</v>
      </c>
      <c r="C11" s="24">
        <f>Dépenses!O31-C7-C9-C10</f>
        <v>10368</v>
      </c>
      <c r="D11" s="24">
        <f>Dépenses!O45-D7-D9-D10</f>
        <v>10990.080000000002</v>
      </c>
      <c r="E11" s="24">
        <f>Dépenses!O59-E7-E9-E10</f>
        <v>11539.583999999988</v>
      </c>
    </row>
    <row r="12" spans="2:5" ht="14.4" x14ac:dyDescent="0.3">
      <c r="B12" s="47" t="s">
        <v>150</v>
      </c>
      <c r="C12" s="42">
        <f t="shared" ref="C12:E12" si="1">SUM(C9:C11)</f>
        <v>105048</v>
      </c>
      <c r="D12" s="42">
        <f t="shared" si="1"/>
        <v>109853.28</v>
      </c>
      <c r="E12" s="42">
        <f t="shared" si="1"/>
        <v>114784.12799999998</v>
      </c>
    </row>
    <row r="13" spans="2:5" ht="14.4" x14ac:dyDescent="0.3">
      <c r="B13" s="47" t="s">
        <v>151</v>
      </c>
      <c r="C13" s="42">
        <f t="shared" ref="C13:E13" si="2">C8-C12</f>
        <v>344952</v>
      </c>
      <c r="D13" s="42">
        <f t="shared" si="2"/>
        <v>377154.72</v>
      </c>
      <c r="E13" s="42">
        <f t="shared" si="2"/>
        <v>412494.91200000007</v>
      </c>
    </row>
    <row r="14" spans="2:5" ht="14.4" x14ac:dyDescent="0.3">
      <c r="B14" s="44" t="s">
        <v>152</v>
      </c>
      <c r="C14" s="35">
        <f>'Bilan de départ'!H17</f>
        <v>7766.666666666667</v>
      </c>
      <c r="D14" s="35">
        <f>'Bilan de départ'!I17</f>
        <v>7766.666666666667</v>
      </c>
      <c r="E14" s="35">
        <f>'Bilan de départ'!J17</f>
        <v>7766.666666666667</v>
      </c>
    </row>
    <row r="15" spans="2:5" ht="14.4" x14ac:dyDescent="0.3">
      <c r="B15" s="70" t="s">
        <v>153</v>
      </c>
      <c r="C15" s="69">
        <f t="shared" ref="C15:E15" si="3">C13-C14</f>
        <v>337185.33333333331</v>
      </c>
      <c r="D15" s="69">
        <f t="shared" si="3"/>
        <v>369388.05333333329</v>
      </c>
      <c r="E15" s="69">
        <f t="shared" si="3"/>
        <v>404728.24533333338</v>
      </c>
    </row>
    <row r="17" spans="2:5" ht="14.4" x14ac:dyDescent="0.3">
      <c r="B17" s="53" t="s">
        <v>154</v>
      </c>
      <c r="C17" s="54"/>
      <c r="D17" s="54"/>
      <c r="E17" s="54"/>
    </row>
    <row r="19" spans="2:5" ht="14.4" x14ac:dyDescent="0.3">
      <c r="B19" s="48" t="s">
        <v>155</v>
      </c>
      <c r="C19" s="49">
        <f t="shared" ref="C19:E19" si="4">C7+C12+C14</f>
        <v>138014.66666666666</v>
      </c>
      <c r="D19" s="49">
        <f t="shared" si="4"/>
        <v>143827.94666666666</v>
      </c>
      <c r="E19" s="49">
        <f t="shared" si="4"/>
        <v>149545.03466666664</v>
      </c>
    </row>
    <row r="21" spans="2:5" ht="15.75" customHeight="1" x14ac:dyDescent="0.3"/>
    <row r="22" spans="2:5" ht="15.75" customHeight="1" x14ac:dyDescent="0.3"/>
    <row r="23" spans="2:5" ht="15.75" customHeight="1" x14ac:dyDescent="0.3"/>
    <row r="24" spans="2:5" ht="15.75" customHeight="1" x14ac:dyDescent="0.3"/>
    <row r="25" spans="2:5" ht="15.75" customHeight="1" x14ac:dyDescent="0.3"/>
    <row r="26" spans="2:5" ht="15.75" customHeight="1" x14ac:dyDescent="0.3"/>
    <row r="27" spans="2:5" ht="15.75" customHeight="1" x14ac:dyDescent="0.3"/>
    <row r="28" spans="2:5" ht="15.75" customHeight="1" x14ac:dyDescent="0.3"/>
    <row r="29" spans="2:5" ht="15.75" customHeight="1" x14ac:dyDescent="0.3"/>
    <row r="30" spans="2:5" ht="15.75" customHeight="1" x14ac:dyDescent="0.3"/>
    <row r="31" spans="2:5" ht="15.75" customHeight="1" x14ac:dyDescent="0.3"/>
    <row r="32" spans="2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oxnVoBoa85iqoAtT9tLIzivfbdyX/iQj932FodOwG9MXg6Nxuoxw7b8xWEkuHnYBhw/8lVGKP44CKeFZ0D4feg==" saltValue="gf49iOEJBf9EQZyVv3hN7A==" spinCount="100000" sheet="1" objects="1" scenarios="1"/>
  <mergeCells count="1">
    <mergeCell ref="B17:E17"/>
  </mergeCells>
  <pageMargins left="0.75" right="0.75" top="1" bottom="1" header="0" footer="0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1F3864"/>
  </sheetPr>
  <dimension ref="B1:O1000"/>
  <sheetViews>
    <sheetView showGridLines="0" workbookViewId="0">
      <selection activeCell="B1" sqref="B1"/>
    </sheetView>
  </sheetViews>
  <sheetFormatPr baseColWidth="10" defaultColWidth="14.44140625" defaultRowHeight="15" customHeight="1" x14ac:dyDescent="0.3"/>
  <cols>
    <col min="1" max="1" width="2" customWidth="1"/>
    <col min="2" max="2" width="22" customWidth="1"/>
    <col min="3" max="14" width="10" customWidth="1"/>
    <col min="15" max="15" width="13" customWidth="1"/>
    <col min="16" max="26" width="8.6640625" customWidth="1"/>
  </cols>
  <sheetData>
    <row r="1" spans="2:6" ht="33.6" customHeight="1" x14ac:dyDescent="0.45">
      <c r="B1" s="63" t="str">
        <f>'États des résultats détaillés'!B1</f>
        <v>Nom de l'entreprise</v>
      </c>
    </row>
    <row r="2" spans="2:6" ht="22.8" x14ac:dyDescent="0.4">
      <c r="B2" s="12" t="s">
        <v>156</v>
      </c>
    </row>
    <row r="3" spans="2:6" ht="14.4" x14ac:dyDescent="0.3">
      <c r="B3" s="2" t="str">
        <f>"Détail mensuel du bénéfice sur 3 ans (montants en "&amp;Accueil!$C$18&amp;")"</f>
        <v>Détail mensuel du bénéfice sur 3 ans (montants en CAD)</v>
      </c>
    </row>
    <row r="5" spans="2:6" ht="16.8" x14ac:dyDescent="0.3">
      <c r="B5" s="3" t="s">
        <v>157</v>
      </c>
    </row>
    <row r="6" spans="2:6" ht="21.75" customHeight="1" x14ac:dyDescent="0.3">
      <c r="B6" s="13" t="s">
        <v>134</v>
      </c>
      <c r="C6" s="13" t="s">
        <v>158</v>
      </c>
      <c r="D6" s="13" t="s">
        <v>159</v>
      </c>
      <c r="E6" s="13" t="s">
        <v>160</v>
      </c>
      <c r="F6" s="13" t="s">
        <v>161</v>
      </c>
    </row>
    <row r="7" spans="2:6" ht="14.4" x14ac:dyDescent="0.3">
      <c r="B7" s="43" t="s">
        <v>68</v>
      </c>
      <c r="C7" s="33">
        <f>'Trésorerie Année 1'!O7</f>
        <v>475200</v>
      </c>
      <c r="D7" s="33">
        <f>'Trésorerie Année 1'!O8</f>
        <v>130248</v>
      </c>
      <c r="E7" s="42">
        <f t="shared" ref="E7:E9" si="0">C7-D7</f>
        <v>344952</v>
      </c>
      <c r="F7" s="50">
        <f t="shared" ref="F7:F9" si="1">IFERROR(E7/C7,"")</f>
        <v>0.72590909090909095</v>
      </c>
    </row>
    <row r="8" spans="2:6" ht="14.4" x14ac:dyDescent="0.3">
      <c r="B8" s="44" t="s">
        <v>71</v>
      </c>
      <c r="C8" s="35">
        <f>'Trésorerie Année 2'!O7</f>
        <v>513216</v>
      </c>
      <c r="D8" s="35">
        <f>'Trésorerie Année 2'!O8</f>
        <v>136061.28</v>
      </c>
      <c r="E8" s="51">
        <f t="shared" si="0"/>
        <v>377154.72</v>
      </c>
      <c r="F8" s="52">
        <f t="shared" si="1"/>
        <v>0.73488496071829401</v>
      </c>
    </row>
    <row r="9" spans="2:6" ht="14.4" x14ac:dyDescent="0.3">
      <c r="B9" s="43" t="s">
        <v>72</v>
      </c>
      <c r="C9" s="33">
        <f>'Trésorerie Année 3'!O7</f>
        <v>554273.28000000003</v>
      </c>
      <c r="D9" s="33">
        <f>'Trésorerie Année 3'!O8</f>
        <v>141778.36799999999</v>
      </c>
      <c r="E9" s="42">
        <f t="shared" si="0"/>
        <v>412494.91200000001</v>
      </c>
      <c r="F9" s="50">
        <f t="shared" si="1"/>
        <v>0.74420854636904021</v>
      </c>
    </row>
    <row r="21" spans="2:15" ht="15.75" customHeight="1" x14ac:dyDescent="0.3"/>
    <row r="22" spans="2:15" ht="15.75" customHeight="1" x14ac:dyDescent="0.3"/>
    <row r="23" spans="2:15" ht="15.75" customHeight="1" x14ac:dyDescent="0.3"/>
    <row r="24" spans="2:15" ht="15.75" customHeight="1" x14ac:dyDescent="0.3"/>
    <row r="25" spans="2:15" ht="15.75" customHeight="1" x14ac:dyDescent="0.3"/>
    <row r="26" spans="2:15" ht="15.75" customHeight="1" x14ac:dyDescent="0.3"/>
    <row r="27" spans="2:15" ht="15.75" customHeight="1" x14ac:dyDescent="0.3"/>
    <row r="28" spans="2:15" ht="15.75" customHeight="1" x14ac:dyDescent="0.3"/>
    <row r="29" spans="2:15" ht="15.75" customHeight="1" x14ac:dyDescent="0.3"/>
    <row r="30" spans="2:15" ht="15.75" customHeight="1" x14ac:dyDescent="0.3"/>
    <row r="31" spans="2:15" ht="15.75" customHeight="1" x14ac:dyDescent="0.3">
      <c r="B31" s="3" t="s">
        <v>162</v>
      </c>
    </row>
    <row r="32" spans="2:15" ht="19.5" customHeight="1" x14ac:dyDescent="0.3">
      <c r="B32" s="13"/>
      <c r="C32" s="13" t="s">
        <v>46</v>
      </c>
      <c r="D32" s="13" t="s">
        <v>47</v>
      </c>
      <c r="E32" s="13" t="s">
        <v>48</v>
      </c>
      <c r="F32" s="13" t="s">
        <v>49</v>
      </c>
      <c r="G32" s="13" t="s">
        <v>50</v>
      </c>
      <c r="H32" s="13" t="s">
        <v>51</v>
      </c>
      <c r="I32" s="13" t="s">
        <v>52</v>
      </c>
      <c r="J32" s="13" t="s">
        <v>53</v>
      </c>
      <c r="K32" s="13" t="s">
        <v>54</v>
      </c>
      <c r="L32" s="13" t="s">
        <v>55</v>
      </c>
      <c r="M32" s="13" t="s">
        <v>56</v>
      </c>
      <c r="N32" s="13" t="s">
        <v>57</v>
      </c>
      <c r="O32" s="13" t="s">
        <v>58</v>
      </c>
    </row>
    <row r="33" spans="2:15" ht="15.75" customHeight="1" x14ac:dyDescent="0.3">
      <c r="B33" s="43" t="s">
        <v>163</v>
      </c>
      <c r="C33" s="33">
        <f>'Trésorerie Année 1'!C7</f>
        <v>39600</v>
      </c>
      <c r="D33" s="33">
        <f>'Trésorerie Année 1'!D7</f>
        <v>39600</v>
      </c>
      <c r="E33" s="33">
        <f>'Trésorerie Année 1'!E7</f>
        <v>39600</v>
      </c>
      <c r="F33" s="33">
        <f>'Trésorerie Année 1'!F7</f>
        <v>39600</v>
      </c>
      <c r="G33" s="33">
        <f>'Trésorerie Année 1'!G7</f>
        <v>39600</v>
      </c>
      <c r="H33" s="33">
        <f>'Trésorerie Année 1'!H7</f>
        <v>39600</v>
      </c>
      <c r="I33" s="33">
        <f>'Trésorerie Année 1'!I7</f>
        <v>39600</v>
      </c>
      <c r="J33" s="33">
        <f>'Trésorerie Année 1'!J7</f>
        <v>39600</v>
      </c>
      <c r="K33" s="33">
        <f>'Trésorerie Année 1'!K7</f>
        <v>39600</v>
      </c>
      <c r="L33" s="33">
        <f>'Trésorerie Année 1'!L7</f>
        <v>39600</v>
      </c>
      <c r="M33" s="33">
        <f>'Trésorerie Année 1'!M7</f>
        <v>39600</v>
      </c>
      <c r="N33" s="33">
        <f>'Trésorerie Année 1'!N7</f>
        <v>39600</v>
      </c>
      <c r="O33" s="27">
        <f t="shared" ref="O33:O35" si="2">SUM(C33:N33)</f>
        <v>475200</v>
      </c>
    </row>
    <row r="34" spans="2:15" ht="15.75" customHeight="1" x14ac:dyDescent="0.3">
      <c r="B34" s="44" t="s">
        <v>40</v>
      </c>
      <c r="C34" s="35">
        <f>'Trésorerie Année 1'!C8</f>
        <v>10854</v>
      </c>
      <c r="D34" s="35">
        <f>'Trésorerie Année 1'!D8</f>
        <v>10854</v>
      </c>
      <c r="E34" s="35">
        <f>'Trésorerie Année 1'!E8</f>
        <v>10854</v>
      </c>
      <c r="F34" s="35">
        <f>'Trésorerie Année 1'!F8</f>
        <v>10854</v>
      </c>
      <c r="G34" s="35">
        <f>'Trésorerie Année 1'!G8</f>
        <v>10854</v>
      </c>
      <c r="H34" s="35">
        <f>'Trésorerie Année 1'!H8</f>
        <v>10854</v>
      </c>
      <c r="I34" s="35">
        <f>'Trésorerie Année 1'!I8</f>
        <v>10854</v>
      </c>
      <c r="J34" s="35">
        <f>'Trésorerie Année 1'!J8</f>
        <v>10854</v>
      </c>
      <c r="K34" s="35">
        <f>'Trésorerie Année 1'!K8</f>
        <v>10854</v>
      </c>
      <c r="L34" s="35">
        <f>'Trésorerie Année 1'!L8</f>
        <v>10854</v>
      </c>
      <c r="M34" s="35">
        <f>'Trésorerie Année 1'!M8</f>
        <v>10854</v>
      </c>
      <c r="N34" s="35">
        <f>'Trésorerie Année 1'!N8</f>
        <v>10854</v>
      </c>
      <c r="O34" s="46">
        <f t="shared" si="2"/>
        <v>130248</v>
      </c>
    </row>
    <row r="35" spans="2:15" ht="15.75" customHeight="1" x14ac:dyDescent="0.3">
      <c r="B35" s="47" t="s">
        <v>160</v>
      </c>
      <c r="C35" s="41">
        <f t="shared" ref="C35:N35" si="3">C33-C34</f>
        <v>28746</v>
      </c>
      <c r="D35" s="41">
        <f t="shared" si="3"/>
        <v>28746</v>
      </c>
      <c r="E35" s="41">
        <f t="shared" si="3"/>
        <v>28746</v>
      </c>
      <c r="F35" s="41">
        <f t="shared" si="3"/>
        <v>28746</v>
      </c>
      <c r="G35" s="41">
        <f t="shared" si="3"/>
        <v>28746</v>
      </c>
      <c r="H35" s="41">
        <f t="shared" si="3"/>
        <v>28746</v>
      </c>
      <c r="I35" s="41">
        <f t="shared" si="3"/>
        <v>28746</v>
      </c>
      <c r="J35" s="41">
        <f t="shared" si="3"/>
        <v>28746</v>
      </c>
      <c r="K35" s="41">
        <f t="shared" si="3"/>
        <v>28746</v>
      </c>
      <c r="L35" s="41">
        <f t="shared" si="3"/>
        <v>28746</v>
      </c>
      <c r="M35" s="41">
        <f t="shared" si="3"/>
        <v>28746</v>
      </c>
      <c r="N35" s="41">
        <f t="shared" si="3"/>
        <v>28746</v>
      </c>
      <c r="O35" s="27">
        <f t="shared" si="2"/>
        <v>344952</v>
      </c>
    </row>
    <row r="36" spans="2:15" ht="15.75" customHeight="1" x14ac:dyDescent="0.3"/>
    <row r="37" spans="2:15" ht="15.75" customHeight="1" x14ac:dyDescent="0.3">
      <c r="B37" s="3" t="s">
        <v>164</v>
      </c>
    </row>
    <row r="38" spans="2:15" ht="19.5" customHeight="1" x14ac:dyDescent="0.3">
      <c r="B38" s="13"/>
      <c r="C38" s="13" t="s">
        <v>46</v>
      </c>
      <c r="D38" s="13" t="s">
        <v>47</v>
      </c>
      <c r="E38" s="13" t="s">
        <v>48</v>
      </c>
      <c r="F38" s="13" t="s">
        <v>49</v>
      </c>
      <c r="G38" s="13" t="s">
        <v>50</v>
      </c>
      <c r="H38" s="13" t="s">
        <v>51</v>
      </c>
      <c r="I38" s="13" t="s">
        <v>52</v>
      </c>
      <c r="J38" s="13" t="s">
        <v>53</v>
      </c>
      <c r="K38" s="13" t="s">
        <v>54</v>
      </c>
      <c r="L38" s="13" t="s">
        <v>55</v>
      </c>
      <c r="M38" s="13" t="s">
        <v>56</v>
      </c>
      <c r="N38" s="13" t="s">
        <v>57</v>
      </c>
      <c r="O38" s="13" t="s">
        <v>58</v>
      </c>
    </row>
    <row r="39" spans="2:15" ht="15.75" customHeight="1" x14ac:dyDescent="0.3">
      <c r="B39" s="43" t="s">
        <v>163</v>
      </c>
      <c r="C39" s="33">
        <f>'Trésorerie Année 2'!C7</f>
        <v>42768</v>
      </c>
      <c r="D39" s="33">
        <f>'Trésorerie Année 2'!D7</f>
        <v>42768</v>
      </c>
      <c r="E39" s="33">
        <f>'Trésorerie Année 2'!E7</f>
        <v>42768</v>
      </c>
      <c r="F39" s="33">
        <f>'Trésorerie Année 2'!F7</f>
        <v>42768</v>
      </c>
      <c r="G39" s="33">
        <f>'Trésorerie Année 2'!G7</f>
        <v>42768</v>
      </c>
      <c r="H39" s="33">
        <f>'Trésorerie Année 2'!H7</f>
        <v>42768</v>
      </c>
      <c r="I39" s="33">
        <f>'Trésorerie Année 2'!I7</f>
        <v>42768</v>
      </c>
      <c r="J39" s="33">
        <f>'Trésorerie Année 2'!J7</f>
        <v>42768</v>
      </c>
      <c r="K39" s="33">
        <f>'Trésorerie Année 2'!K7</f>
        <v>42768</v>
      </c>
      <c r="L39" s="33">
        <f>'Trésorerie Année 2'!L7</f>
        <v>42768</v>
      </c>
      <c r="M39" s="33">
        <f>'Trésorerie Année 2'!M7</f>
        <v>42768</v>
      </c>
      <c r="N39" s="33">
        <f>'Trésorerie Année 2'!N7</f>
        <v>42768</v>
      </c>
      <c r="O39" s="27">
        <f t="shared" ref="O39:O41" si="4">SUM(C39:N39)</f>
        <v>513216</v>
      </c>
    </row>
    <row r="40" spans="2:15" ht="15.75" customHeight="1" x14ac:dyDescent="0.3">
      <c r="B40" s="44" t="s">
        <v>40</v>
      </c>
      <c r="C40" s="35">
        <f>'Trésorerie Année 2'!C8</f>
        <v>11338.44</v>
      </c>
      <c r="D40" s="35">
        <f>'Trésorerie Année 2'!D8</f>
        <v>11338.44</v>
      </c>
      <c r="E40" s="35">
        <f>'Trésorerie Année 2'!E8</f>
        <v>11338.44</v>
      </c>
      <c r="F40" s="35">
        <f>'Trésorerie Année 2'!F8</f>
        <v>11338.44</v>
      </c>
      <c r="G40" s="35">
        <f>'Trésorerie Année 2'!G8</f>
        <v>11338.44</v>
      </c>
      <c r="H40" s="35">
        <f>'Trésorerie Année 2'!H8</f>
        <v>11338.44</v>
      </c>
      <c r="I40" s="35">
        <f>'Trésorerie Année 2'!I8</f>
        <v>11338.44</v>
      </c>
      <c r="J40" s="35">
        <f>'Trésorerie Année 2'!J8</f>
        <v>11338.44</v>
      </c>
      <c r="K40" s="35">
        <f>'Trésorerie Année 2'!K8</f>
        <v>11338.44</v>
      </c>
      <c r="L40" s="35">
        <f>'Trésorerie Année 2'!L8</f>
        <v>11338.44</v>
      </c>
      <c r="M40" s="35">
        <f>'Trésorerie Année 2'!M8</f>
        <v>11338.44</v>
      </c>
      <c r="N40" s="35">
        <f>'Trésorerie Année 2'!N8</f>
        <v>11338.44</v>
      </c>
      <c r="O40" s="46">
        <f t="shared" si="4"/>
        <v>136061.28</v>
      </c>
    </row>
    <row r="41" spans="2:15" ht="15.75" customHeight="1" x14ac:dyDescent="0.3">
      <c r="B41" s="47" t="s">
        <v>160</v>
      </c>
      <c r="C41" s="41">
        <f t="shared" ref="C41:N41" si="5">C39-C40</f>
        <v>31429.559999999998</v>
      </c>
      <c r="D41" s="41">
        <f t="shared" si="5"/>
        <v>31429.559999999998</v>
      </c>
      <c r="E41" s="41">
        <f t="shared" si="5"/>
        <v>31429.559999999998</v>
      </c>
      <c r="F41" s="41">
        <f t="shared" si="5"/>
        <v>31429.559999999998</v>
      </c>
      <c r="G41" s="41">
        <f t="shared" si="5"/>
        <v>31429.559999999998</v>
      </c>
      <c r="H41" s="41">
        <f t="shared" si="5"/>
        <v>31429.559999999998</v>
      </c>
      <c r="I41" s="41">
        <f t="shared" si="5"/>
        <v>31429.559999999998</v>
      </c>
      <c r="J41" s="41">
        <f t="shared" si="5"/>
        <v>31429.559999999998</v>
      </c>
      <c r="K41" s="41">
        <f t="shared" si="5"/>
        <v>31429.559999999998</v>
      </c>
      <c r="L41" s="41">
        <f t="shared" si="5"/>
        <v>31429.559999999998</v>
      </c>
      <c r="M41" s="41">
        <f t="shared" si="5"/>
        <v>31429.559999999998</v>
      </c>
      <c r="N41" s="41">
        <f t="shared" si="5"/>
        <v>31429.559999999998</v>
      </c>
      <c r="O41" s="27">
        <f t="shared" si="4"/>
        <v>377154.72</v>
      </c>
    </row>
    <row r="42" spans="2:15" ht="15.75" customHeight="1" x14ac:dyDescent="0.3"/>
    <row r="43" spans="2:15" ht="15.75" customHeight="1" x14ac:dyDescent="0.3">
      <c r="B43" s="3" t="s">
        <v>165</v>
      </c>
    </row>
    <row r="44" spans="2:15" ht="19.5" customHeight="1" x14ac:dyDescent="0.3">
      <c r="B44" s="13"/>
      <c r="C44" s="13" t="s">
        <v>46</v>
      </c>
      <c r="D44" s="13" t="s">
        <v>47</v>
      </c>
      <c r="E44" s="13" t="s">
        <v>48</v>
      </c>
      <c r="F44" s="13" t="s">
        <v>49</v>
      </c>
      <c r="G44" s="13" t="s">
        <v>50</v>
      </c>
      <c r="H44" s="13" t="s">
        <v>51</v>
      </c>
      <c r="I44" s="13" t="s">
        <v>52</v>
      </c>
      <c r="J44" s="13" t="s">
        <v>53</v>
      </c>
      <c r="K44" s="13" t="s">
        <v>54</v>
      </c>
      <c r="L44" s="13" t="s">
        <v>55</v>
      </c>
      <c r="M44" s="13" t="s">
        <v>56</v>
      </c>
      <c r="N44" s="13" t="s">
        <v>57</v>
      </c>
      <c r="O44" s="13" t="s">
        <v>58</v>
      </c>
    </row>
    <row r="45" spans="2:15" ht="15.75" customHeight="1" x14ac:dyDescent="0.3">
      <c r="B45" s="43" t="s">
        <v>163</v>
      </c>
      <c r="C45" s="33">
        <f>'Trésorerie Année 3'!C7</f>
        <v>46189.440000000002</v>
      </c>
      <c r="D45" s="33">
        <f>'Trésorerie Année 3'!D7</f>
        <v>46189.440000000002</v>
      </c>
      <c r="E45" s="33">
        <f>'Trésorerie Année 3'!E7</f>
        <v>46189.440000000002</v>
      </c>
      <c r="F45" s="33">
        <f>'Trésorerie Année 3'!F7</f>
        <v>46189.440000000002</v>
      </c>
      <c r="G45" s="33">
        <f>'Trésorerie Année 3'!G7</f>
        <v>46189.440000000002</v>
      </c>
      <c r="H45" s="33">
        <f>'Trésorerie Année 3'!H7</f>
        <v>46189.440000000002</v>
      </c>
      <c r="I45" s="33">
        <f>'Trésorerie Année 3'!I7</f>
        <v>46189.440000000002</v>
      </c>
      <c r="J45" s="33">
        <f>'Trésorerie Année 3'!J7</f>
        <v>46189.440000000002</v>
      </c>
      <c r="K45" s="33">
        <f>'Trésorerie Année 3'!K7</f>
        <v>46189.440000000002</v>
      </c>
      <c r="L45" s="33">
        <f>'Trésorerie Année 3'!L7</f>
        <v>46189.440000000002</v>
      </c>
      <c r="M45" s="33">
        <f>'Trésorerie Année 3'!M7</f>
        <v>46189.440000000002</v>
      </c>
      <c r="N45" s="33">
        <f>'Trésorerie Année 3'!N7</f>
        <v>46189.440000000002</v>
      </c>
      <c r="O45" s="27">
        <f t="shared" ref="O45:O47" si="6">SUM(C45:N45)</f>
        <v>554273.28000000003</v>
      </c>
    </row>
    <row r="46" spans="2:15" ht="15.75" customHeight="1" x14ac:dyDescent="0.3">
      <c r="B46" s="44" t="s">
        <v>40</v>
      </c>
      <c r="C46" s="35">
        <f>'Trésorerie Année 3'!C8</f>
        <v>11814.864</v>
      </c>
      <c r="D46" s="35">
        <f>'Trésorerie Année 3'!D8</f>
        <v>11814.864</v>
      </c>
      <c r="E46" s="35">
        <f>'Trésorerie Année 3'!E8</f>
        <v>11814.864</v>
      </c>
      <c r="F46" s="35">
        <f>'Trésorerie Année 3'!F8</f>
        <v>11814.864</v>
      </c>
      <c r="G46" s="35">
        <f>'Trésorerie Année 3'!G8</f>
        <v>11814.864</v>
      </c>
      <c r="H46" s="35">
        <f>'Trésorerie Année 3'!H8</f>
        <v>11814.864</v>
      </c>
      <c r="I46" s="35">
        <f>'Trésorerie Année 3'!I8</f>
        <v>11814.864</v>
      </c>
      <c r="J46" s="35">
        <f>'Trésorerie Année 3'!J8</f>
        <v>11814.864</v>
      </c>
      <c r="K46" s="35">
        <f>'Trésorerie Année 3'!K8</f>
        <v>11814.864</v>
      </c>
      <c r="L46" s="35">
        <f>'Trésorerie Année 3'!L8</f>
        <v>11814.864</v>
      </c>
      <c r="M46" s="35">
        <f>'Trésorerie Année 3'!M8</f>
        <v>11814.864</v>
      </c>
      <c r="N46" s="35">
        <f>'Trésorerie Année 3'!N8</f>
        <v>11814.864</v>
      </c>
      <c r="O46" s="46">
        <f t="shared" si="6"/>
        <v>141778.36799999999</v>
      </c>
    </row>
    <row r="47" spans="2:15" ht="15.75" customHeight="1" x14ac:dyDescent="0.3">
      <c r="B47" s="47" t="s">
        <v>160</v>
      </c>
      <c r="C47" s="41">
        <f t="shared" ref="C47:N47" si="7">C45-C46</f>
        <v>34374.576000000001</v>
      </c>
      <c r="D47" s="41">
        <f t="shared" si="7"/>
        <v>34374.576000000001</v>
      </c>
      <c r="E47" s="41">
        <f t="shared" si="7"/>
        <v>34374.576000000001</v>
      </c>
      <c r="F47" s="41">
        <f t="shared" si="7"/>
        <v>34374.576000000001</v>
      </c>
      <c r="G47" s="41">
        <f t="shared" si="7"/>
        <v>34374.576000000001</v>
      </c>
      <c r="H47" s="41">
        <f t="shared" si="7"/>
        <v>34374.576000000001</v>
      </c>
      <c r="I47" s="41">
        <f t="shared" si="7"/>
        <v>34374.576000000001</v>
      </c>
      <c r="J47" s="41">
        <f t="shared" si="7"/>
        <v>34374.576000000001</v>
      </c>
      <c r="K47" s="41">
        <f t="shared" si="7"/>
        <v>34374.576000000001</v>
      </c>
      <c r="L47" s="41">
        <f t="shared" si="7"/>
        <v>34374.576000000001</v>
      </c>
      <c r="M47" s="41">
        <f t="shared" si="7"/>
        <v>34374.576000000001</v>
      </c>
      <c r="N47" s="41">
        <f t="shared" si="7"/>
        <v>34374.576000000001</v>
      </c>
      <c r="O47" s="27">
        <f t="shared" si="6"/>
        <v>412494.91200000001</v>
      </c>
    </row>
    <row r="48" spans="2:1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MWUejFbcM1li95yRYmm67nT4TKgc3vMWHTGGY37wa/9w+8hyNzvGgzj8b6A81X9yiz9LSD00xKfcen1UhLQ1xA==" saltValue="hHFA+/H4Xzas6vFl/DPZ+w==" spinCount="100000" sheet="1" objects="1" scenarios="1"/>
  <pageMargins left="0.75" right="0.75" top="1" bottom="1" header="0" footer="0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1F3864"/>
  </sheetPr>
  <dimension ref="B1:E1000"/>
  <sheetViews>
    <sheetView showGridLines="0" tabSelected="1" workbookViewId="0">
      <selection activeCell="I19" sqref="I19"/>
    </sheetView>
  </sheetViews>
  <sheetFormatPr baseColWidth="10" defaultColWidth="14.44140625" defaultRowHeight="15" customHeight="1" x14ac:dyDescent="0.3"/>
  <cols>
    <col min="1" max="1" width="2" customWidth="1"/>
    <col min="2" max="2" width="36" customWidth="1"/>
    <col min="3" max="5" width="16" customWidth="1"/>
    <col min="6" max="6" width="4" customWidth="1"/>
    <col min="7" max="26" width="8.6640625" customWidth="1"/>
  </cols>
  <sheetData>
    <row r="1" spans="2:5" ht="25.8" customHeight="1" x14ac:dyDescent="0.45">
      <c r="B1" s="63" t="str">
        <f>'Simulation du bénéfice'!B1</f>
        <v>Nom de l'entreprise</v>
      </c>
    </row>
    <row r="2" spans="2:5" ht="22.8" x14ac:dyDescent="0.4">
      <c r="B2" s="12" t="s">
        <v>166</v>
      </c>
    </row>
    <row r="3" spans="2:5" ht="14.4" x14ac:dyDescent="0.3">
      <c r="B3" s="2" t="str">
        <f>"Bilan prévisionnel sur 3 ans (montants en "&amp;Accueil!$C$18&amp;")"</f>
        <v>Bilan prévisionnel sur 3 ans (montants en CAD)</v>
      </c>
    </row>
    <row r="5" spans="2:5" ht="21.75" customHeight="1" x14ac:dyDescent="0.3">
      <c r="B5" s="13" t="s">
        <v>75</v>
      </c>
      <c r="C5" s="13" t="s">
        <v>68</v>
      </c>
      <c r="D5" s="13" t="s">
        <v>71</v>
      </c>
      <c r="E5" s="13" t="s">
        <v>72</v>
      </c>
    </row>
    <row r="6" spans="2:5" ht="14.4" x14ac:dyDescent="0.3">
      <c r="B6" s="61" t="s">
        <v>101</v>
      </c>
      <c r="C6" s="57"/>
      <c r="D6" s="57"/>
      <c r="E6" s="58"/>
    </row>
    <row r="7" spans="2:5" ht="14.4" x14ac:dyDescent="0.3">
      <c r="B7" s="43" t="s">
        <v>167</v>
      </c>
      <c r="C7" s="33">
        <f>'Bilan de départ'!F17</f>
        <v>55000</v>
      </c>
      <c r="D7" s="33">
        <f>'Bilan de départ'!F17</f>
        <v>55000</v>
      </c>
      <c r="E7" s="33">
        <f>'Bilan de départ'!F17</f>
        <v>55000</v>
      </c>
    </row>
    <row r="8" spans="2:5" ht="14.4" x14ac:dyDescent="0.3">
      <c r="B8" s="44" t="s">
        <v>168</v>
      </c>
      <c r="C8" s="35">
        <f>'Bilan de départ'!H17</f>
        <v>7766.666666666667</v>
      </c>
      <c r="D8" s="24">
        <f>C8+'Bilan de départ'!I17</f>
        <v>15533.333333333334</v>
      </c>
      <c r="E8" s="24">
        <f>D8+'Bilan de départ'!J17</f>
        <v>23300</v>
      </c>
    </row>
    <row r="9" spans="2:5" ht="14.4" x14ac:dyDescent="0.3">
      <c r="B9" s="47" t="s">
        <v>169</v>
      </c>
      <c r="C9" s="42">
        <f t="shared" ref="C9:E9" si="0">C7-C8</f>
        <v>47233.333333333336</v>
      </c>
      <c r="D9" s="42">
        <f t="shared" si="0"/>
        <v>39466.666666666664</v>
      </c>
      <c r="E9" s="42">
        <f t="shared" si="0"/>
        <v>31700</v>
      </c>
    </row>
    <row r="10" spans="2:5" ht="14.4" x14ac:dyDescent="0.3">
      <c r="B10" s="44" t="s">
        <v>170</v>
      </c>
      <c r="C10" s="35">
        <f>'Trésorerie Année 1'!O10</f>
        <v>349952</v>
      </c>
      <c r="D10" s="35">
        <f>'Trésorerie Année 2'!O10</f>
        <v>727106.7200000002</v>
      </c>
      <c r="E10" s="35">
        <f>'Trésorerie Année 3'!O10</f>
        <v>1139601.6320000002</v>
      </c>
    </row>
    <row r="11" spans="2:5" ht="14.4" x14ac:dyDescent="0.3">
      <c r="B11" s="47" t="s">
        <v>108</v>
      </c>
      <c r="C11" s="41">
        <f t="shared" ref="C11:E11" si="1">C9+C10</f>
        <v>397185.33333333331</v>
      </c>
      <c r="D11" s="41">
        <f t="shared" si="1"/>
        <v>766573.38666666683</v>
      </c>
      <c r="E11" s="41">
        <f t="shared" si="1"/>
        <v>1171301.6320000002</v>
      </c>
    </row>
    <row r="13" spans="2:5" ht="14.4" x14ac:dyDescent="0.3">
      <c r="B13" s="61" t="s">
        <v>103</v>
      </c>
      <c r="C13" s="57"/>
      <c r="D13" s="57"/>
      <c r="E13" s="58"/>
    </row>
    <row r="14" spans="2:5" ht="14.4" x14ac:dyDescent="0.3">
      <c r="B14" s="43" t="s">
        <v>171</v>
      </c>
      <c r="C14" s="33">
        <f>'Bilan de départ'!C28</f>
        <v>22000</v>
      </c>
      <c r="D14" s="33">
        <f>'Bilan de départ'!C28</f>
        <v>22000</v>
      </c>
      <c r="E14" s="33">
        <f>'Bilan de départ'!C28</f>
        <v>22000</v>
      </c>
    </row>
    <row r="15" spans="2:5" ht="14.4" x14ac:dyDescent="0.3">
      <c r="B15" s="44" t="s">
        <v>172</v>
      </c>
      <c r="C15" s="35">
        <f>'Bilan de départ'!C23</f>
        <v>38000</v>
      </c>
      <c r="D15" s="35">
        <f>'Bilan de départ'!C23</f>
        <v>38000</v>
      </c>
      <c r="E15" s="35">
        <f>'Bilan de départ'!C23</f>
        <v>38000</v>
      </c>
    </row>
    <row r="16" spans="2:5" ht="14.4" x14ac:dyDescent="0.3">
      <c r="B16" s="43" t="s">
        <v>173</v>
      </c>
      <c r="C16" s="33">
        <f>'États des résultats détaillés'!C15</f>
        <v>337185.33333333331</v>
      </c>
      <c r="D16" s="18">
        <f>C16+'États des résultats détaillés'!D15</f>
        <v>706573.3866666666</v>
      </c>
      <c r="E16" s="18">
        <f>D16+'États des résultats détaillés'!E15</f>
        <v>1111301.632</v>
      </c>
    </row>
    <row r="17" spans="2:5" ht="14.4" x14ac:dyDescent="0.3">
      <c r="B17" s="47" t="s">
        <v>174</v>
      </c>
      <c r="C17" s="42">
        <f t="shared" ref="C17:E17" si="2">C15+C16</f>
        <v>375185.33333333331</v>
      </c>
      <c r="D17" s="42">
        <f t="shared" si="2"/>
        <v>744573.3866666666</v>
      </c>
      <c r="E17" s="42">
        <f t="shared" si="2"/>
        <v>1149301.632</v>
      </c>
    </row>
    <row r="18" spans="2:5" ht="14.4" x14ac:dyDescent="0.3">
      <c r="B18" s="47" t="s">
        <v>175</v>
      </c>
      <c r="C18" s="41">
        <f t="shared" ref="C18:E18" si="3">C14+C17</f>
        <v>397185.33333333331</v>
      </c>
      <c r="D18" s="41">
        <f t="shared" si="3"/>
        <v>766573.3866666666</v>
      </c>
      <c r="E18" s="41">
        <f t="shared" si="3"/>
        <v>1171301.632</v>
      </c>
    </row>
    <row r="20" spans="2:5" ht="14.4" x14ac:dyDescent="0.3">
      <c r="B20" s="40" t="s">
        <v>176</v>
      </c>
      <c r="C20" s="42">
        <f t="shared" ref="C20:E20" si="4">ROUND(C11-C18,2)</f>
        <v>0</v>
      </c>
      <c r="D20" s="42">
        <f t="shared" si="4"/>
        <v>0</v>
      </c>
      <c r="E20" s="42">
        <f t="shared" si="4"/>
        <v>0</v>
      </c>
    </row>
    <row r="21" spans="2:5" ht="15.75" customHeight="1" x14ac:dyDescent="0.3"/>
    <row r="22" spans="2:5" ht="15.75" customHeight="1" x14ac:dyDescent="0.3">
      <c r="B22" s="53" t="s">
        <v>177</v>
      </c>
      <c r="C22" s="54"/>
      <c r="D22" s="54"/>
      <c r="E22" s="54"/>
    </row>
    <row r="23" spans="2:5" ht="15.75" customHeight="1" x14ac:dyDescent="0.3"/>
    <row r="24" spans="2:5" ht="15.75" customHeight="1" x14ac:dyDescent="0.3"/>
    <row r="25" spans="2:5" ht="15.75" customHeight="1" x14ac:dyDescent="0.3"/>
    <row r="26" spans="2:5" ht="15.75" customHeight="1" x14ac:dyDescent="0.3"/>
    <row r="27" spans="2:5" ht="15.75" customHeight="1" x14ac:dyDescent="0.3"/>
    <row r="28" spans="2:5" ht="15.75" customHeight="1" x14ac:dyDescent="0.3"/>
    <row r="29" spans="2:5" ht="15.75" customHeight="1" x14ac:dyDescent="0.3"/>
    <row r="30" spans="2:5" ht="15.75" customHeight="1" x14ac:dyDescent="0.3"/>
    <row r="31" spans="2:5" ht="15.75" customHeight="1" x14ac:dyDescent="0.3"/>
    <row r="32" spans="2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T8ZrUWfwDL+ljppROE0SZF1MYKjUzUqYLCtb6B8zdxT6L8Rz0df91c9JeXPcjf7+wyHxiMZHXtSLqjs1FTq0ZA==" saltValue="NW5Mr534dt2XccMiY42DYA==" spinCount="100000" sheet="1" objects="1" scenarios="1"/>
  <mergeCells count="3">
    <mergeCell ref="B6:E6"/>
    <mergeCell ref="B13:E13"/>
    <mergeCell ref="B22:E22"/>
  </mergeCells>
  <conditionalFormatting sqref="C20:E20">
    <cfRule type="expression" dxfId="1" priority="1">
      <formula>C20&lt;&gt;0</formula>
    </cfRule>
    <cfRule type="expression" dxfId="0" priority="2">
      <formula>C20=0</formula>
    </cfRule>
  </conditionalFormatting>
  <pageMargins left="0.75" right="0.75" top="1" bottom="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75B6"/>
  </sheetPr>
  <dimension ref="B1:H1000"/>
  <sheetViews>
    <sheetView showGridLines="0" workbookViewId="0">
      <selection activeCell="C1" sqref="C1"/>
    </sheetView>
  </sheetViews>
  <sheetFormatPr baseColWidth="10" defaultColWidth="14.44140625" defaultRowHeight="15" customHeight="1" x14ac:dyDescent="0.3"/>
  <cols>
    <col min="1" max="1" width="2" customWidth="1"/>
    <col min="2" max="2" width="5" customWidth="1"/>
    <col min="3" max="3" width="26" customWidth="1"/>
    <col min="4" max="4" width="22" customWidth="1"/>
    <col min="5" max="5" width="16" customWidth="1"/>
    <col min="6" max="6" width="18" customWidth="1"/>
    <col min="7" max="7" width="16" customWidth="1"/>
    <col min="8" max="8" width="14" customWidth="1"/>
    <col min="9" max="26" width="8.6640625" customWidth="1"/>
  </cols>
  <sheetData>
    <row r="1" spans="2:8" ht="40.200000000000003" customHeight="1" x14ac:dyDescent="0.45">
      <c r="C1" s="63" t="str">
        <f>Accueil!B2</f>
        <v>Nom de l'entreprise</v>
      </c>
    </row>
    <row r="2" spans="2:8" ht="22.8" x14ac:dyDescent="0.4">
      <c r="B2" s="12" t="s">
        <v>27</v>
      </c>
    </row>
    <row r="3" spans="2:8" ht="14.4" x14ac:dyDescent="0.3">
      <c r="B3" s="2" t="str">
        <f>"Liste des produits ou services, source de revenu et revenu unitaire moyen (montants en "&amp;Accueil!$C$18&amp;")"</f>
        <v>Liste des produits ou services, source de revenu et revenu unitaire moyen (montants en CAD)</v>
      </c>
    </row>
    <row r="5" spans="2:8" ht="31.5" customHeight="1" x14ac:dyDescent="0.3">
      <c r="B5" s="13" t="s">
        <v>28</v>
      </c>
      <c r="C5" s="13" t="s">
        <v>29</v>
      </c>
      <c r="D5" s="13" t="s">
        <v>30</v>
      </c>
      <c r="E5" s="13" t="s">
        <v>31</v>
      </c>
      <c r="F5" s="13" t="s">
        <v>32</v>
      </c>
      <c r="G5" s="13" t="s">
        <v>33</v>
      </c>
      <c r="H5" s="13" t="s">
        <v>34</v>
      </c>
    </row>
    <row r="6" spans="2:8" ht="14.4" x14ac:dyDescent="0.3">
      <c r="B6" s="14">
        <f t="shared" ref="B6:B15" si="0">ROW()-5</f>
        <v>1</v>
      </c>
      <c r="C6" s="15" t="s">
        <v>35</v>
      </c>
      <c r="D6" s="15" t="s">
        <v>36</v>
      </c>
      <c r="E6" s="16">
        <v>120</v>
      </c>
      <c r="F6" s="17">
        <v>150</v>
      </c>
      <c r="G6" s="18">
        <f t="shared" ref="G6:G15" si="1">IF(OR(C6="",E6=""),"",E6*F6)</f>
        <v>18000</v>
      </c>
      <c r="H6" s="19">
        <f t="shared" ref="H6:H15" si="2">IF(G6="","",IFERROR(G6/SUM($G$6:$G$15),""))</f>
        <v>0.5</v>
      </c>
    </row>
    <row r="7" spans="2:8" ht="14.4" x14ac:dyDescent="0.3">
      <c r="B7" s="20">
        <f t="shared" si="0"/>
        <v>2</v>
      </c>
      <c r="C7" s="21" t="s">
        <v>37</v>
      </c>
      <c r="D7" s="21" t="s">
        <v>38</v>
      </c>
      <c r="E7" s="22">
        <v>60</v>
      </c>
      <c r="F7" s="23">
        <v>300</v>
      </c>
      <c r="G7" s="24">
        <f t="shared" si="1"/>
        <v>18000</v>
      </c>
      <c r="H7" s="25">
        <f t="shared" si="2"/>
        <v>0.5</v>
      </c>
    </row>
    <row r="8" spans="2:8" ht="14.4" x14ac:dyDescent="0.3">
      <c r="B8" s="14">
        <f t="shared" si="0"/>
        <v>3</v>
      </c>
      <c r="C8" s="15"/>
      <c r="D8" s="15"/>
      <c r="E8" s="16"/>
      <c r="F8" s="17"/>
      <c r="G8" s="18" t="str">
        <f t="shared" si="1"/>
        <v/>
      </c>
      <c r="H8" s="19" t="str">
        <f t="shared" si="2"/>
        <v/>
      </c>
    </row>
    <row r="9" spans="2:8" ht="14.4" x14ac:dyDescent="0.3">
      <c r="B9" s="20">
        <f t="shared" si="0"/>
        <v>4</v>
      </c>
      <c r="C9" s="21"/>
      <c r="D9" s="21"/>
      <c r="E9" s="22"/>
      <c r="F9" s="23"/>
      <c r="G9" s="24" t="str">
        <f t="shared" si="1"/>
        <v/>
      </c>
      <c r="H9" s="25" t="str">
        <f t="shared" si="2"/>
        <v/>
      </c>
    </row>
    <row r="10" spans="2:8" ht="14.4" x14ac:dyDescent="0.3">
      <c r="B10" s="14">
        <f t="shared" si="0"/>
        <v>5</v>
      </c>
      <c r="C10" s="15"/>
      <c r="D10" s="15"/>
      <c r="E10" s="16"/>
      <c r="F10" s="17"/>
      <c r="G10" s="18" t="str">
        <f t="shared" si="1"/>
        <v/>
      </c>
      <c r="H10" s="19" t="str">
        <f t="shared" si="2"/>
        <v/>
      </c>
    </row>
    <row r="11" spans="2:8" ht="14.4" x14ac:dyDescent="0.3">
      <c r="B11" s="20">
        <f t="shared" si="0"/>
        <v>6</v>
      </c>
      <c r="C11" s="21"/>
      <c r="D11" s="21"/>
      <c r="E11" s="22"/>
      <c r="F11" s="23"/>
      <c r="G11" s="24" t="str">
        <f t="shared" si="1"/>
        <v/>
      </c>
      <c r="H11" s="25" t="str">
        <f t="shared" si="2"/>
        <v/>
      </c>
    </row>
    <row r="12" spans="2:8" ht="14.4" x14ac:dyDescent="0.3">
      <c r="B12" s="14">
        <f t="shared" si="0"/>
        <v>7</v>
      </c>
      <c r="C12" s="15"/>
      <c r="D12" s="15"/>
      <c r="E12" s="16"/>
      <c r="F12" s="17"/>
      <c r="G12" s="18" t="str">
        <f t="shared" si="1"/>
        <v/>
      </c>
      <c r="H12" s="19" t="str">
        <f t="shared" si="2"/>
        <v/>
      </c>
    </row>
    <row r="13" spans="2:8" ht="14.4" x14ac:dyDescent="0.3">
      <c r="B13" s="20">
        <f t="shared" si="0"/>
        <v>8</v>
      </c>
      <c r="C13" s="21"/>
      <c r="D13" s="21"/>
      <c r="E13" s="22"/>
      <c r="F13" s="23"/>
      <c r="G13" s="24" t="str">
        <f t="shared" si="1"/>
        <v/>
      </c>
      <c r="H13" s="25" t="str">
        <f t="shared" si="2"/>
        <v/>
      </c>
    </row>
    <row r="14" spans="2:8" ht="14.4" x14ac:dyDescent="0.3">
      <c r="B14" s="14">
        <f t="shared" si="0"/>
        <v>9</v>
      </c>
      <c r="C14" s="15"/>
      <c r="D14" s="15"/>
      <c r="E14" s="16"/>
      <c r="F14" s="17"/>
      <c r="G14" s="18" t="str">
        <f t="shared" si="1"/>
        <v/>
      </c>
      <c r="H14" s="19" t="str">
        <f t="shared" si="2"/>
        <v/>
      </c>
    </row>
    <row r="15" spans="2:8" ht="14.4" x14ac:dyDescent="0.3">
      <c r="B15" s="20">
        <f t="shared" si="0"/>
        <v>10</v>
      </c>
      <c r="C15" s="21"/>
      <c r="D15" s="21"/>
      <c r="E15" s="22"/>
      <c r="F15" s="23"/>
      <c r="G15" s="24" t="str">
        <f t="shared" si="1"/>
        <v/>
      </c>
      <c r="H15" s="25" t="str">
        <f t="shared" si="2"/>
        <v/>
      </c>
    </row>
    <row r="16" spans="2:8" ht="14.4" x14ac:dyDescent="0.3">
      <c r="B16" s="26"/>
      <c r="C16" s="56" t="s">
        <v>39</v>
      </c>
      <c r="D16" s="57"/>
      <c r="E16" s="57"/>
      <c r="F16" s="58"/>
      <c r="G16" s="27">
        <f t="shared" ref="G16:H16" si="3">SUM(G6:G15)</f>
        <v>36000</v>
      </c>
      <c r="H16" s="28">
        <f t="shared" si="3"/>
        <v>1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mmTE91qvdTS3nMN12vDgO6MqfVYom2xbxuFZ8WVLmntpFJ+b5Cnm1vWM0P41wn3hjKWMQnCWUhMMWV4uiVBlHQ==" saltValue="G3I/J2p6MajhshkI9cni0w==" spinCount="100000" sheet="1" objects="1" scenarios="1"/>
  <protectedRanges>
    <protectedRange sqref="C6:H15" name="Plage1"/>
  </protectedRanges>
  <mergeCells count="1">
    <mergeCell ref="C16:F16"/>
  </mergeCells>
  <pageMargins left="0.75" right="0.75" top="1" bottom="1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E75B6"/>
  </sheetPr>
  <dimension ref="B1:T1000"/>
  <sheetViews>
    <sheetView showGridLines="0" workbookViewId="0">
      <selection activeCell="C1" sqref="C1"/>
    </sheetView>
  </sheetViews>
  <sheetFormatPr baseColWidth="10" defaultColWidth="14.44140625" defaultRowHeight="15" customHeight="1" x14ac:dyDescent="0.3"/>
  <cols>
    <col min="1" max="1" width="2" customWidth="1"/>
    <col min="2" max="2" width="5" customWidth="1"/>
    <col min="3" max="3" width="24" customWidth="1"/>
    <col min="4" max="4" width="22" customWidth="1"/>
    <col min="5" max="7" width="11" customWidth="1"/>
    <col min="8" max="19" width="9" customWidth="1"/>
    <col min="20" max="20" width="13" customWidth="1"/>
    <col min="21" max="26" width="8.6640625" customWidth="1"/>
  </cols>
  <sheetData>
    <row r="1" spans="2:20" ht="42" customHeight="1" x14ac:dyDescent="0.45">
      <c r="C1" s="63" t="str">
        <f>Accueil!B2</f>
        <v>Nom de l'entreprise</v>
      </c>
    </row>
    <row r="2" spans="2:20" ht="22.8" x14ac:dyDescent="0.4">
      <c r="B2" s="12" t="s">
        <v>40</v>
      </c>
    </row>
    <row r="3" spans="2:20" ht="14.4" x14ac:dyDescent="0.3">
      <c r="B3" s="2" t="str">
        <f>"Postes de dépenses de référence, catégorie et fluctuation annuelle propre à chaque poste (montants en "&amp;Accueil!$C$18&amp;")"</f>
        <v>Postes de dépenses de référence, catégorie et fluctuation annuelle propre à chaque poste (montants en CAD)</v>
      </c>
    </row>
    <row r="6" spans="2:20" ht="33.75" customHeight="1" x14ac:dyDescent="0.3">
      <c r="B6" s="13" t="s">
        <v>28</v>
      </c>
      <c r="C6" s="13" t="s">
        <v>41</v>
      </c>
      <c r="D6" s="13" t="s">
        <v>42</v>
      </c>
      <c r="E6" s="13" t="s">
        <v>43</v>
      </c>
      <c r="F6" s="13" t="s">
        <v>44</v>
      </c>
      <c r="G6" s="13" t="s">
        <v>45</v>
      </c>
      <c r="H6" s="13" t="s">
        <v>46</v>
      </c>
      <c r="I6" s="13" t="s">
        <v>47</v>
      </c>
      <c r="J6" s="13" t="s">
        <v>48</v>
      </c>
      <c r="K6" s="13" t="s">
        <v>49</v>
      </c>
      <c r="L6" s="13" t="s">
        <v>50</v>
      </c>
      <c r="M6" s="13" t="s">
        <v>51</v>
      </c>
      <c r="N6" s="13" t="s">
        <v>52</v>
      </c>
      <c r="O6" s="13" t="s">
        <v>53</v>
      </c>
      <c r="P6" s="13" t="s">
        <v>54</v>
      </c>
      <c r="Q6" s="13" t="s">
        <v>55</v>
      </c>
      <c r="R6" s="13" t="s">
        <v>56</v>
      </c>
      <c r="S6" s="13" t="s">
        <v>57</v>
      </c>
      <c r="T6" s="13" t="s">
        <v>58</v>
      </c>
    </row>
    <row r="7" spans="2:20" ht="14.4" x14ac:dyDescent="0.3">
      <c r="B7" s="14">
        <f t="shared" ref="B7:B16" si="0">ROW()-6</f>
        <v>1</v>
      </c>
      <c r="C7" s="15" t="s">
        <v>59</v>
      </c>
      <c r="D7" s="15" t="s">
        <v>60</v>
      </c>
      <c r="E7" s="29">
        <v>0.05</v>
      </c>
      <c r="F7" s="29">
        <v>0.04</v>
      </c>
      <c r="G7" s="29">
        <v>0.03</v>
      </c>
      <c r="H7" s="16">
        <v>2000</v>
      </c>
      <c r="I7" s="16">
        <v>2000</v>
      </c>
      <c r="J7" s="16">
        <v>2000</v>
      </c>
      <c r="K7" s="16">
        <v>2000</v>
      </c>
      <c r="L7" s="16">
        <v>2000</v>
      </c>
      <c r="M7" s="16">
        <v>2000</v>
      </c>
      <c r="N7" s="16">
        <v>2000</v>
      </c>
      <c r="O7" s="16">
        <v>2000</v>
      </c>
      <c r="P7" s="16">
        <v>2000</v>
      </c>
      <c r="Q7" s="16">
        <v>2000</v>
      </c>
      <c r="R7" s="16">
        <v>2000</v>
      </c>
      <c r="S7" s="16">
        <v>2000</v>
      </c>
      <c r="T7" s="18">
        <f t="shared" ref="T7:T16" si="1">IF(C7="","",SUM(H7:S7))</f>
        <v>24000</v>
      </c>
    </row>
    <row r="8" spans="2:20" ht="14.4" x14ac:dyDescent="0.3">
      <c r="B8" s="20">
        <f t="shared" si="0"/>
        <v>2</v>
      </c>
      <c r="C8" s="21" t="s">
        <v>61</v>
      </c>
      <c r="D8" s="21" t="s">
        <v>62</v>
      </c>
      <c r="E8" s="30">
        <v>0.02</v>
      </c>
      <c r="F8" s="30">
        <v>0.02</v>
      </c>
      <c r="G8" s="30">
        <v>0.02</v>
      </c>
      <c r="H8" s="22">
        <v>1500</v>
      </c>
      <c r="I8" s="22">
        <v>1500</v>
      </c>
      <c r="J8" s="22">
        <v>1500</v>
      </c>
      <c r="K8" s="22">
        <v>1500</v>
      </c>
      <c r="L8" s="22">
        <v>1500</v>
      </c>
      <c r="M8" s="22">
        <v>1500</v>
      </c>
      <c r="N8" s="22">
        <v>1500</v>
      </c>
      <c r="O8" s="22">
        <v>1500</v>
      </c>
      <c r="P8" s="22">
        <v>1500</v>
      </c>
      <c r="Q8" s="22">
        <v>1500</v>
      </c>
      <c r="R8" s="22">
        <v>1500</v>
      </c>
      <c r="S8" s="22">
        <v>1500</v>
      </c>
      <c r="T8" s="24">
        <f t="shared" si="1"/>
        <v>18000</v>
      </c>
    </row>
    <row r="9" spans="2:20" ht="14.4" x14ac:dyDescent="0.3">
      <c r="B9" s="14">
        <f t="shared" si="0"/>
        <v>3</v>
      </c>
      <c r="C9" s="15" t="s">
        <v>63</v>
      </c>
      <c r="D9" s="15" t="s">
        <v>64</v>
      </c>
      <c r="E9" s="29">
        <v>0.06</v>
      </c>
      <c r="F9" s="29">
        <v>0.05</v>
      </c>
      <c r="G9" s="29">
        <v>0.05</v>
      </c>
      <c r="H9" s="16">
        <v>6000</v>
      </c>
      <c r="I9" s="16">
        <v>6000</v>
      </c>
      <c r="J9" s="16">
        <v>6000</v>
      </c>
      <c r="K9" s="16">
        <v>6000</v>
      </c>
      <c r="L9" s="16">
        <v>6000</v>
      </c>
      <c r="M9" s="16">
        <v>6000</v>
      </c>
      <c r="N9" s="16">
        <v>6000</v>
      </c>
      <c r="O9" s="16">
        <v>6000</v>
      </c>
      <c r="P9" s="16">
        <v>6000</v>
      </c>
      <c r="Q9" s="16">
        <v>6000</v>
      </c>
      <c r="R9" s="16">
        <v>6000</v>
      </c>
      <c r="S9" s="16">
        <v>6000</v>
      </c>
      <c r="T9" s="18">
        <f t="shared" si="1"/>
        <v>72000</v>
      </c>
    </row>
    <row r="10" spans="2:20" ht="14.4" x14ac:dyDescent="0.3">
      <c r="B10" s="20">
        <f t="shared" si="0"/>
        <v>4</v>
      </c>
      <c r="C10" s="21" t="s">
        <v>65</v>
      </c>
      <c r="D10" s="21" t="s">
        <v>66</v>
      </c>
      <c r="E10" s="30">
        <v>0.08</v>
      </c>
      <c r="F10" s="30">
        <v>0.06</v>
      </c>
      <c r="G10" s="30">
        <v>0.05</v>
      </c>
      <c r="H10" s="22">
        <v>800</v>
      </c>
      <c r="I10" s="22">
        <v>800</v>
      </c>
      <c r="J10" s="22">
        <v>800</v>
      </c>
      <c r="K10" s="22">
        <v>800</v>
      </c>
      <c r="L10" s="22">
        <v>800</v>
      </c>
      <c r="M10" s="22">
        <v>800</v>
      </c>
      <c r="N10" s="22">
        <v>800</v>
      </c>
      <c r="O10" s="22">
        <v>800</v>
      </c>
      <c r="P10" s="22">
        <v>800</v>
      </c>
      <c r="Q10" s="22">
        <v>800</v>
      </c>
      <c r="R10" s="22">
        <v>800</v>
      </c>
      <c r="S10" s="22">
        <v>800</v>
      </c>
      <c r="T10" s="24">
        <f t="shared" si="1"/>
        <v>9600</v>
      </c>
    </row>
    <row r="11" spans="2:20" ht="14.4" x14ac:dyDescent="0.3">
      <c r="B11" s="14">
        <f t="shared" si="0"/>
        <v>5</v>
      </c>
      <c r="C11" s="15"/>
      <c r="D11" s="15"/>
      <c r="E11" s="29"/>
      <c r="F11" s="29"/>
      <c r="G11" s="29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8" t="str">
        <f t="shared" si="1"/>
        <v/>
      </c>
    </row>
    <row r="12" spans="2:20" ht="14.4" x14ac:dyDescent="0.3">
      <c r="B12" s="20">
        <f t="shared" si="0"/>
        <v>6</v>
      </c>
      <c r="C12" s="21"/>
      <c r="D12" s="21"/>
      <c r="E12" s="30"/>
      <c r="F12" s="30"/>
      <c r="G12" s="30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4" t="str">
        <f t="shared" si="1"/>
        <v/>
      </c>
    </row>
    <row r="13" spans="2:20" ht="14.4" x14ac:dyDescent="0.3">
      <c r="B13" s="14">
        <f t="shared" si="0"/>
        <v>7</v>
      </c>
      <c r="C13" s="15"/>
      <c r="D13" s="15"/>
      <c r="E13" s="29"/>
      <c r="F13" s="29"/>
      <c r="G13" s="29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8" t="str">
        <f t="shared" si="1"/>
        <v/>
      </c>
    </row>
    <row r="14" spans="2:20" ht="14.4" x14ac:dyDescent="0.3">
      <c r="B14" s="20">
        <f t="shared" si="0"/>
        <v>8</v>
      </c>
      <c r="C14" s="21"/>
      <c r="D14" s="21"/>
      <c r="E14" s="30"/>
      <c r="F14" s="30"/>
      <c r="G14" s="30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4" t="str">
        <f t="shared" si="1"/>
        <v/>
      </c>
    </row>
    <row r="15" spans="2:20" ht="14.4" x14ac:dyDescent="0.3">
      <c r="B15" s="14">
        <f t="shared" si="0"/>
        <v>9</v>
      </c>
      <c r="C15" s="15"/>
      <c r="D15" s="15"/>
      <c r="E15" s="29"/>
      <c r="F15" s="29"/>
      <c r="G15" s="29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8" t="str">
        <f t="shared" si="1"/>
        <v/>
      </c>
    </row>
    <row r="16" spans="2:20" ht="14.4" x14ac:dyDescent="0.3">
      <c r="B16" s="20">
        <f t="shared" si="0"/>
        <v>10</v>
      </c>
      <c r="C16" s="21"/>
      <c r="D16" s="21"/>
      <c r="E16" s="30"/>
      <c r="F16" s="30"/>
      <c r="G16" s="30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4" t="str">
        <f t="shared" si="1"/>
        <v/>
      </c>
    </row>
    <row r="17" spans="2:20" ht="14.4" x14ac:dyDescent="0.3">
      <c r="B17" s="26"/>
      <c r="C17" s="56" t="s">
        <v>67</v>
      </c>
      <c r="D17" s="57"/>
      <c r="E17" s="57"/>
      <c r="F17" s="57"/>
      <c r="G17" s="58"/>
      <c r="H17" s="27">
        <f t="shared" ref="H17:T17" si="2">SUM(H7:H16)</f>
        <v>10300</v>
      </c>
      <c r="I17" s="27">
        <f t="shared" si="2"/>
        <v>10300</v>
      </c>
      <c r="J17" s="27">
        <f t="shared" si="2"/>
        <v>10300</v>
      </c>
      <c r="K17" s="27">
        <f t="shared" si="2"/>
        <v>10300</v>
      </c>
      <c r="L17" s="27">
        <f t="shared" si="2"/>
        <v>10300</v>
      </c>
      <c r="M17" s="27">
        <f t="shared" si="2"/>
        <v>10300</v>
      </c>
      <c r="N17" s="27">
        <f t="shared" si="2"/>
        <v>10300</v>
      </c>
      <c r="O17" s="27">
        <f t="shared" si="2"/>
        <v>10300</v>
      </c>
      <c r="P17" s="27">
        <f t="shared" si="2"/>
        <v>10300</v>
      </c>
      <c r="Q17" s="27">
        <f t="shared" si="2"/>
        <v>10300</v>
      </c>
      <c r="R17" s="27">
        <f t="shared" si="2"/>
        <v>10300</v>
      </c>
      <c r="S17" s="27">
        <f t="shared" si="2"/>
        <v>10300</v>
      </c>
      <c r="T17" s="27">
        <f t="shared" si="2"/>
        <v>123600</v>
      </c>
    </row>
    <row r="19" spans="2:20" ht="16.8" x14ac:dyDescent="0.3">
      <c r="B19" s="3" t="s">
        <v>68</v>
      </c>
    </row>
    <row r="20" spans="2:20" ht="19.5" customHeight="1" x14ac:dyDescent="0.3">
      <c r="B20" s="13" t="s">
        <v>41</v>
      </c>
      <c r="C20" s="13" t="s">
        <v>46</v>
      </c>
      <c r="D20" s="13" t="s">
        <v>47</v>
      </c>
      <c r="E20" s="13" t="s">
        <v>48</v>
      </c>
      <c r="F20" s="13" t="s">
        <v>49</v>
      </c>
      <c r="G20" s="13" t="s">
        <v>50</v>
      </c>
      <c r="H20" s="13" t="s">
        <v>51</v>
      </c>
      <c r="I20" s="13" t="s">
        <v>52</v>
      </c>
      <c r="J20" s="13" t="s">
        <v>53</v>
      </c>
      <c r="K20" s="13" t="s">
        <v>54</v>
      </c>
      <c r="L20" s="13" t="s">
        <v>55</v>
      </c>
      <c r="M20" s="13" t="s">
        <v>56</v>
      </c>
      <c r="N20" s="13" t="s">
        <v>57</v>
      </c>
      <c r="O20" s="13" t="s">
        <v>58</v>
      </c>
      <c r="P20" s="31" t="s">
        <v>69</v>
      </c>
    </row>
    <row r="21" spans="2:20" ht="15.75" customHeight="1" x14ac:dyDescent="0.3">
      <c r="B21" s="32" t="str">
        <f t="shared" ref="B21:B30" si="3">IF(C7="","",C7)</f>
        <v>Achat de marchandises</v>
      </c>
      <c r="C21" s="33">
        <f t="shared" ref="C21:C30" si="4">IF(C7="","",H7*(1+E7))</f>
        <v>2100</v>
      </c>
      <c r="D21" s="33">
        <f t="shared" ref="D21:D30" si="5">IF(C7="","",I7*(1+E7))</f>
        <v>2100</v>
      </c>
      <c r="E21" s="33">
        <f t="shared" ref="E21:E30" si="6">IF(C7="","",J7*(1+E7))</f>
        <v>2100</v>
      </c>
      <c r="F21" s="33">
        <f t="shared" ref="F21:F30" si="7">IF(C7="","",K7*(1+E7))</f>
        <v>2100</v>
      </c>
      <c r="G21" s="33">
        <f t="shared" ref="G21:G30" si="8">IF(C7="","",L7*(1+E7))</f>
        <v>2100</v>
      </c>
      <c r="H21" s="33">
        <f t="shared" ref="H21:H30" si="9">IF(C7="","",M7*(1+E7))</f>
        <v>2100</v>
      </c>
      <c r="I21" s="33">
        <f t="shared" ref="I21:I30" si="10">IF(C7="","",N7*(1+E7))</f>
        <v>2100</v>
      </c>
      <c r="J21" s="33">
        <f t="shared" ref="J21:J30" si="11">IF(C7="","",O7*(1+E7))</f>
        <v>2100</v>
      </c>
      <c r="K21" s="33">
        <f t="shared" ref="K21:K30" si="12">IF(C7="","",P7*(1+E7))</f>
        <v>2100</v>
      </c>
      <c r="L21" s="33">
        <f t="shared" ref="L21:L30" si="13">IF(C7="","",Q7*(1+E7))</f>
        <v>2100</v>
      </c>
      <c r="M21" s="33">
        <f t="shared" ref="M21:M30" si="14">IF(C7="","",R7*(1+E7))</f>
        <v>2100</v>
      </c>
      <c r="N21" s="33">
        <f t="shared" ref="N21:N30" si="15">IF(C7="","",S7*(1+E7))</f>
        <v>2100</v>
      </c>
      <c r="O21" s="18">
        <f t="shared" ref="O21:O30" si="16">IF(B21="","",SUM(C21:N21))</f>
        <v>25200</v>
      </c>
      <c r="P21" s="19">
        <f t="shared" ref="P21:P30" si="17">IF(O21="","",IFERROR(O21/SUM($O$21:$O$30),""))</f>
        <v>0.19347705914870095</v>
      </c>
    </row>
    <row r="22" spans="2:20" ht="15.75" customHeight="1" x14ac:dyDescent="0.3">
      <c r="B22" s="34" t="str">
        <f t="shared" si="3"/>
        <v>Loyer et charges</v>
      </c>
      <c r="C22" s="35">
        <f t="shared" si="4"/>
        <v>1530</v>
      </c>
      <c r="D22" s="35">
        <f t="shared" si="5"/>
        <v>1530</v>
      </c>
      <c r="E22" s="35">
        <f t="shared" si="6"/>
        <v>1530</v>
      </c>
      <c r="F22" s="35">
        <f t="shared" si="7"/>
        <v>1530</v>
      </c>
      <c r="G22" s="35">
        <f t="shared" si="8"/>
        <v>1530</v>
      </c>
      <c r="H22" s="35">
        <f t="shared" si="9"/>
        <v>1530</v>
      </c>
      <c r="I22" s="35">
        <f t="shared" si="10"/>
        <v>1530</v>
      </c>
      <c r="J22" s="35">
        <f t="shared" si="11"/>
        <v>1530</v>
      </c>
      <c r="K22" s="35">
        <f t="shared" si="12"/>
        <v>1530</v>
      </c>
      <c r="L22" s="35">
        <f t="shared" si="13"/>
        <v>1530</v>
      </c>
      <c r="M22" s="35">
        <f t="shared" si="14"/>
        <v>1530</v>
      </c>
      <c r="N22" s="35">
        <f t="shared" si="15"/>
        <v>1530</v>
      </c>
      <c r="O22" s="24">
        <f t="shared" si="16"/>
        <v>18360</v>
      </c>
      <c r="P22" s="25">
        <f t="shared" si="17"/>
        <v>0.14096185737976782</v>
      </c>
    </row>
    <row r="23" spans="2:20" ht="15.75" customHeight="1" x14ac:dyDescent="0.3">
      <c r="B23" s="32" t="str">
        <f t="shared" si="3"/>
        <v>Salaires</v>
      </c>
      <c r="C23" s="33">
        <f t="shared" si="4"/>
        <v>6360</v>
      </c>
      <c r="D23" s="33">
        <f t="shared" si="5"/>
        <v>6360</v>
      </c>
      <c r="E23" s="33">
        <f t="shared" si="6"/>
        <v>6360</v>
      </c>
      <c r="F23" s="33">
        <f t="shared" si="7"/>
        <v>6360</v>
      </c>
      <c r="G23" s="33">
        <f t="shared" si="8"/>
        <v>6360</v>
      </c>
      <c r="H23" s="33">
        <f t="shared" si="9"/>
        <v>6360</v>
      </c>
      <c r="I23" s="33">
        <f t="shared" si="10"/>
        <v>6360</v>
      </c>
      <c r="J23" s="33">
        <f t="shared" si="11"/>
        <v>6360</v>
      </c>
      <c r="K23" s="33">
        <f t="shared" si="12"/>
        <v>6360</v>
      </c>
      <c r="L23" s="33">
        <f t="shared" si="13"/>
        <v>6360</v>
      </c>
      <c r="M23" s="33">
        <f t="shared" si="14"/>
        <v>6360</v>
      </c>
      <c r="N23" s="33">
        <f t="shared" si="15"/>
        <v>6360</v>
      </c>
      <c r="O23" s="18">
        <f t="shared" si="16"/>
        <v>76320</v>
      </c>
      <c r="P23" s="19">
        <f t="shared" si="17"/>
        <v>0.58595909342177999</v>
      </c>
    </row>
    <row r="24" spans="2:20" ht="15.75" customHeight="1" x14ac:dyDescent="0.3">
      <c r="B24" s="34" t="str">
        <f t="shared" si="3"/>
        <v>Marketing et divers</v>
      </c>
      <c r="C24" s="35">
        <f t="shared" si="4"/>
        <v>864</v>
      </c>
      <c r="D24" s="35">
        <f t="shared" si="5"/>
        <v>864</v>
      </c>
      <c r="E24" s="35">
        <f t="shared" si="6"/>
        <v>864</v>
      </c>
      <c r="F24" s="35">
        <f t="shared" si="7"/>
        <v>864</v>
      </c>
      <c r="G24" s="35">
        <f t="shared" si="8"/>
        <v>864</v>
      </c>
      <c r="H24" s="35">
        <f t="shared" si="9"/>
        <v>864</v>
      </c>
      <c r="I24" s="35">
        <f t="shared" si="10"/>
        <v>864</v>
      </c>
      <c r="J24" s="35">
        <f t="shared" si="11"/>
        <v>864</v>
      </c>
      <c r="K24" s="35">
        <f t="shared" si="12"/>
        <v>864</v>
      </c>
      <c r="L24" s="35">
        <f t="shared" si="13"/>
        <v>864</v>
      </c>
      <c r="M24" s="35">
        <f t="shared" si="14"/>
        <v>864</v>
      </c>
      <c r="N24" s="35">
        <f t="shared" si="15"/>
        <v>864</v>
      </c>
      <c r="O24" s="24">
        <f t="shared" si="16"/>
        <v>10368</v>
      </c>
      <c r="P24" s="25">
        <f t="shared" si="17"/>
        <v>7.9601990049751242E-2</v>
      </c>
    </row>
    <row r="25" spans="2:20" ht="15.75" customHeight="1" x14ac:dyDescent="0.3">
      <c r="B25" s="32" t="str">
        <f t="shared" si="3"/>
        <v/>
      </c>
      <c r="C25" s="33" t="str">
        <f t="shared" si="4"/>
        <v/>
      </c>
      <c r="D25" s="33" t="str">
        <f t="shared" si="5"/>
        <v/>
      </c>
      <c r="E25" s="33" t="str">
        <f t="shared" si="6"/>
        <v/>
      </c>
      <c r="F25" s="33" t="str">
        <f t="shared" si="7"/>
        <v/>
      </c>
      <c r="G25" s="33" t="str">
        <f t="shared" si="8"/>
        <v/>
      </c>
      <c r="H25" s="33" t="str">
        <f t="shared" si="9"/>
        <v/>
      </c>
      <c r="I25" s="33" t="str">
        <f t="shared" si="10"/>
        <v/>
      </c>
      <c r="J25" s="33" t="str">
        <f t="shared" si="11"/>
        <v/>
      </c>
      <c r="K25" s="33" t="str">
        <f t="shared" si="12"/>
        <v/>
      </c>
      <c r="L25" s="33" t="str">
        <f t="shared" si="13"/>
        <v/>
      </c>
      <c r="M25" s="33" t="str">
        <f t="shared" si="14"/>
        <v/>
      </c>
      <c r="N25" s="33" t="str">
        <f t="shared" si="15"/>
        <v/>
      </c>
      <c r="O25" s="18" t="str">
        <f t="shared" si="16"/>
        <v/>
      </c>
      <c r="P25" s="19" t="str">
        <f t="shared" si="17"/>
        <v/>
      </c>
    </row>
    <row r="26" spans="2:20" ht="15.75" customHeight="1" x14ac:dyDescent="0.3">
      <c r="B26" s="34" t="str">
        <f t="shared" si="3"/>
        <v/>
      </c>
      <c r="C26" s="35" t="str">
        <f t="shared" si="4"/>
        <v/>
      </c>
      <c r="D26" s="35" t="str">
        <f t="shared" si="5"/>
        <v/>
      </c>
      <c r="E26" s="35" t="str">
        <f t="shared" si="6"/>
        <v/>
      </c>
      <c r="F26" s="35" t="str">
        <f t="shared" si="7"/>
        <v/>
      </c>
      <c r="G26" s="35" t="str">
        <f t="shared" si="8"/>
        <v/>
      </c>
      <c r="H26" s="35" t="str">
        <f t="shared" si="9"/>
        <v/>
      </c>
      <c r="I26" s="35" t="str">
        <f t="shared" si="10"/>
        <v/>
      </c>
      <c r="J26" s="35" t="str">
        <f t="shared" si="11"/>
        <v/>
      </c>
      <c r="K26" s="35" t="str">
        <f t="shared" si="12"/>
        <v/>
      </c>
      <c r="L26" s="35" t="str">
        <f t="shared" si="13"/>
        <v/>
      </c>
      <c r="M26" s="35" t="str">
        <f t="shared" si="14"/>
        <v/>
      </c>
      <c r="N26" s="35" t="str">
        <f t="shared" si="15"/>
        <v/>
      </c>
      <c r="O26" s="24" t="str">
        <f t="shared" si="16"/>
        <v/>
      </c>
      <c r="P26" s="25" t="str">
        <f t="shared" si="17"/>
        <v/>
      </c>
    </row>
    <row r="27" spans="2:20" ht="15.75" customHeight="1" x14ac:dyDescent="0.3">
      <c r="B27" s="32" t="str">
        <f t="shared" si="3"/>
        <v/>
      </c>
      <c r="C27" s="33" t="str">
        <f t="shared" si="4"/>
        <v/>
      </c>
      <c r="D27" s="33" t="str">
        <f t="shared" si="5"/>
        <v/>
      </c>
      <c r="E27" s="33" t="str">
        <f t="shared" si="6"/>
        <v/>
      </c>
      <c r="F27" s="33" t="str">
        <f t="shared" si="7"/>
        <v/>
      </c>
      <c r="G27" s="33" t="str">
        <f t="shared" si="8"/>
        <v/>
      </c>
      <c r="H27" s="33" t="str">
        <f t="shared" si="9"/>
        <v/>
      </c>
      <c r="I27" s="33" t="str">
        <f t="shared" si="10"/>
        <v/>
      </c>
      <c r="J27" s="33" t="str">
        <f t="shared" si="11"/>
        <v/>
      </c>
      <c r="K27" s="33" t="str">
        <f t="shared" si="12"/>
        <v/>
      </c>
      <c r="L27" s="33" t="str">
        <f t="shared" si="13"/>
        <v/>
      </c>
      <c r="M27" s="33" t="str">
        <f t="shared" si="14"/>
        <v/>
      </c>
      <c r="N27" s="33" t="str">
        <f t="shared" si="15"/>
        <v/>
      </c>
      <c r="O27" s="18" t="str">
        <f t="shared" si="16"/>
        <v/>
      </c>
      <c r="P27" s="19" t="str">
        <f t="shared" si="17"/>
        <v/>
      </c>
    </row>
    <row r="28" spans="2:20" ht="15.75" customHeight="1" x14ac:dyDescent="0.3">
      <c r="B28" s="34" t="str">
        <f t="shared" si="3"/>
        <v/>
      </c>
      <c r="C28" s="35" t="str">
        <f t="shared" si="4"/>
        <v/>
      </c>
      <c r="D28" s="35" t="str">
        <f t="shared" si="5"/>
        <v/>
      </c>
      <c r="E28" s="35" t="str">
        <f t="shared" si="6"/>
        <v/>
      </c>
      <c r="F28" s="35" t="str">
        <f t="shared" si="7"/>
        <v/>
      </c>
      <c r="G28" s="35" t="str">
        <f t="shared" si="8"/>
        <v/>
      </c>
      <c r="H28" s="35" t="str">
        <f t="shared" si="9"/>
        <v/>
      </c>
      <c r="I28" s="35" t="str">
        <f t="shared" si="10"/>
        <v/>
      </c>
      <c r="J28" s="35" t="str">
        <f t="shared" si="11"/>
        <v/>
      </c>
      <c r="K28" s="35" t="str">
        <f t="shared" si="12"/>
        <v/>
      </c>
      <c r="L28" s="35" t="str">
        <f t="shared" si="13"/>
        <v/>
      </c>
      <c r="M28" s="35" t="str">
        <f t="shared" si="14"/>
        <v/>
      </c>
      <c r="N28" s="35" t="str">
        <f t="shared" si="15"/>
        <v/>
      </c>
      <c r="O28" s="24" t="str">
        <f t="shared" si="16"/>
        <v/>
      </c>
      <c r="P28" s="25" t="str">
        <f t="shared" si="17"/>
        <v/>
      </c>
    </row>
    <row r="29" spans="2:20" ht="15.75" customHeight="1" x14ac:dyDescent="0.3">
      <c r="B29" s="32" t="str">
        <f t="shared" si="3"/>
        <v/>
      </c>
      <c r="C29" s="33" t="str">
        <f t="shared" si="4"/>
        <v/>
      </c>
      <c r="D29" s="33" t="str">
        <f t="shared" si="5"/>
        <v/>
      </c>
      <c r="E29" s="33" t="str">
        <f t="shared" si="6"/>
        <v/>
      </c>
      <c r="F29" s="33" t="str">
        <f t="shared" si="7"/>
        <v/>
      </c>
      <c r="G29" s="33" t="str">
        <f t="shared" si="8"/>
        <v/>
      </c>
      <c r="H29" s="33" t="str">
        <f t="shared" si="9"/>
        <v/>
      </c>
      <c r="I29" s="33" t="str">
        <f t="shared" si="10"/>
        <v/>
      </c>
      <c r="J29" s="33" t="str">
        <f t="shared" si="11"/>
        <v/>
      </c>
      <c r="K29" s="33" t="str">
        <f t="shared" si="12"/>
        <v/>
      </c>
      <c r="L29" s="33" t="str">
        <f t="shared" si="13"/>
        <v/>
      </c>
      <c r="M29" s="33" t="str">
        <f t="shared" si="14"/>
        <v/>
      </c>
      <c r="N29" s="33" t="str">
        <f t="shared" si="15"/>
        <v/>
      </c>
      <c r="O29" s="18" t="str">
        <f t="shared" si="16"/>
        <v/>
      </c>
      <c r="P29" s="19" t="str">
        <f t="shared" si="17"/>
        <v/>
      </c>
    </row>
    <row r="30" spans="2:20" ht="15.75" customHeight="1" x14ac:dyDescent="0.3">
      <c r="B30" s="34" t="str">
        <f t="shared" si="3"/>
        <v/>
      </c>
      <c r="C30" s="35" t="str">
        <f t="shared" si="4"/>
        <v/>
      </c>
      <c r="D30" s="35" t="str">
        <f t="shared" si="5"/>
        <v/>
      </c>
      <c r="E30" s="35" t="str">
        <f t="shared" si="6"/>
        <v/>
      </c>
      <c r="F30" s="35" t="str">
        <f t="shared" si="7"/>
        <v/>
      </c>
      <c r="G30" s="35" t="str">
        <f t="shared" si="8"/>
        <v/>
      </c>
      <c r="H30" s="35" t="str">
        <f t="shared" si="9"/>
        <v/>
      </c>
      <c r="I30" s="35" t="str">
        <f t="shared" si="10"/>
        <v/>
      </c>
      <c r="J30" s="35" t="str">
        <f t="shared" si="11"/>
        <v/>
      </c>
      <c r="K30" s="35" t="str">
        <f t="shared" si="12"/>
        <v/>
      </c>
      <c r="L30" s="35" t="str">
        <f t="shared" si="13"/>
        <v/>
      </c>
      <c r="M30" s="35" t="str">
        <f t="shared" si="14"/>
        <v/>
      </c>
      <c r="N30" s="35" t="str">
        <f t="shared" si="15"/>
        <v/>
      </c>
      <c r="O30" s="24" t="str">
        <f t="shared" si="16"/>
        <v/>
      </c>
      <c r="P30" s="25" t="str">
        <f t="shared" si="17"/>
        <v/>
      </c>
    </row>
    <row r="31" spans="2:20" ht="15.75" customHeight="1" x14ac:dyDescent="0.3">
      <c r="B31" s="26" t="s">
        <v>70</v>
      </c>
      <c r="C31" s="27">
        <f t="shared" ref="C31:P31" si="18">SUM(C21:C30)</f>
        <v>10854</v>
      </c>
      <c r="D31" s="27">
        <f t="shared" si="18"/>
        <v>10854</v>
      </c>
      <c r="E31" s="27">
        <f t="shared" si="18"/>
        <v>10854</v>
      </c>
      <c r="F31" s="27">
        <f t="shared" si="18"/>
        <v>10854</v>
      </c>
      <c r="G31" s="27">
        <f t="shared" si="18"/>
        <v>10854</v>
      </c>
      <c r="H31" s="27">
        <f t="shared" si="18"/>
        <v>10854</v>
      </c>
      <c r="I31" s="27">
        <f t="shared" si="18"/>
        <v>10854</v>
      </c>
      <c r="J31" s="27">
        <f t="shared" si="18"/>
        <v>10854</v>
      </c>
      <c r="K31" s="27">
        <f t="shared" si="18"/>
        <v>10854</v>
      </c>
      <c r="L31" s="27">
        <f t="shared" si="18"/>
        <v>10854</v>
      </c>
      <c r="M31" s="27">
        <f t="shared" si="18"/>
        <v>10854</v>
      </c>
      <c r="N31" s="27">
        <f t="shared" si="18"/>
        <v>10854</v>
      </c>
      <c r="O31" s="27">
        <f t="shared" si="18"/>
        <v>130248</v>
      </c>
      <c r="P31" s="28">
        <f t="shared" si="18"/>
        <v>1</v>
      </c>
    </row>
    <row r="32" spans="2:20" ht="15.75" customHeight="1" x14ac:dyDescent="0.3"/>
    <row r="33" spans="2:16" ht="15.75" customHeight="1" x14ac:dyDescent="0.3">
      <c r="B33" s="3" t="s">
        <v>71</v>
      </c>
    </row>
    <row r="34" spans="2:16" ht="19.5" customHeight="1" x14ac:dyDescent="0.3">
      <c r="B34" s="13" t="s">
        <v>41</v>
      </c>
      <c r="C34" s="13" t="s">
        <v>46</v>
      </c>
      <c r="D34" s="13" t="s">
        <v>47</v>
      </c>
      <c r="E34" s="13" t="s">
        <v>48</v>
      </c>
      <c r="F34" s="13" t="s">
        <v>49</v>
      </c>
      <c r="G34" s="13" t="s">
        <v>50</v>
      </c>
      <c r="H34" s="13" t="s">
        <v>51</v>
      </c>
      <c r="I34" s="13" t="s">
        <v>52</v>
      </c>
      <c r="J34" s="13" t="s">
        <v>53</v>
      </c>
      <c r="K34" s="13" t="s">
        <v>54</v>
      </c>
      <c r="L34" s="13" t="s">
        <v>55</v>
      </c>
      <c r="M34" s="13" t="s">
        <v>56</v>
      </c>
      <c r="N34" s="13" t="s">
        <v>57</v>
      </c>
      <c r="O34" s="13" t="s">
        <v>58</v>
      </c>
      <c r="P34" s="31" t="s">
        <v>69</v>
      </c>
    </row>
    <row r="35" spans="2:16" ht="15.75" customHeight="1" x14ac:dyDescent="0.3">
      <c r="B35" s="36" t="str">
        <f t="shared" ref="B35:B44" si="19">IF(B21="","",B21)</f>
        <v>Achat de marchandises</v>
      </c>
      <c r="C35" s="18">
        <f t="shared" ref="C35:C44" si="20">IF(C21="","",C21*(1+F7))</f>
        <v>2184</v>
      </c>
      <c r="D35" s="18">
        <f t="shared" ref="D35:D44" si="21">IF(D21="","",D21*(1+F7))</f>
        <v>2184</v>
      </c>
      <c r="E35" s="18">
        <f t="shared" ref="E35:E44" si="22">IF(E21="","",E21*(1+F7))</f>
        <v>2184</v>
      </c>
      <c r="F35" s="18">
        <f t="shared" ref="F35:F44" si="23">IF(F21="","",F21*(1+F7))</f>
        <v>2184</v>
      </c>
      <c r="G35" s="18">
        <f t="shared" ref="G35:G44" si="24">IF(G21="","",G21*(1+F7))</f>
        <v>2184</v>
      </c>
      <c r="H35" s="18">
        <f t="shared" ref="H35:H44" si="25">IF(H21="","",H21*(1+F7))</f>
        <v>2184</v>
      </c>
      <c r="I35" s="18">
        <f t="shared" ref="I35:I44" si="26">IF(I21="","",I21*(1+F7))</f>
        <v>2184</v>
      </c>
      <c r="J35" s="18">
        <f t="shared" ref="J35:J44" si="27">IF(J21="","",J21*(1+F7))</f>
        <v>2184</v>
      </c>
      <c r="K35" s="18">
        <f t="shared" ref="K35:K44" si="28">IF(K21="","",K21*(1+F7))</f>
        <v>2184</v>
      </c>
      <c r="L35" s="18">
        <f t="shared" ref="L35:L44" si="29">IF(L21="","",L21*(1+F7))</f>
        <v>2184</v>
      </c>
      <c r="M35" s="18">
        <f t="shared" ref="M35:M44" si="30">IF(M21="","",M21*(1+F7))</f>
        <v>2184</v>
      </c>
      <c r="N35" s="18">
        <f t="shared" ref="N35:N44" si="31">IF(N21="","",N21*(1+F7))</f>
        <v>2184</v>
      </c>
      <c r="O35" s="18">
        <f t="shared" ref="O35:O44" si="32">IF(B35="","",SUM(C35:N35))</f>
        <v>26208</v>
      </c>
      <c r="P35" s="19">
        <f t="shared" ref="P35:P44" si="33">IF(O35="","",IFERROR(O35/SUM($O$35:$O$44),""))</f>
        <v>0.19261909045688824</v>
      </c>
    </row>
    <row r="36" spans="2:16" ht="15.75" customHeight="1" x14ac:dyDescent="0.3">
      <c r="B36" s="37" t="str">
        <f t="shared" si="19"/>
        <v>Loyer et charges</v>
      </c>
      <c r="C36" s="24">
        <f t="shared" si="20"/>
        <v>1560.6000000000001</v>
      </c>
      <c r="D36" s="24">
        <f t="shared" si="21"/>
        <v>1560.6000000000001</v>
      </c>
      <c r="E36" s="24">
        <f t="shared" si="22"/>
        <v>1560.6000000000001</v>
      </c>
      <c r="F36" s="24">
        <f t="shared" si="23"/>
        <v>1560.6000000000001</v>
      </c>
      <c r="G36" s="24">
        <f t="shared" si="24"/>
        <v>1560.6000000000001</v>
      </c>
      <c r="H36" s="24">
        <f t="shared" si="25"/>
        <v>1560.6000000000001</v>
      </c>
      <c r="I36" s="24">
        <f t="shared" si="26"/>
        <v>1560.6000000000001</v>
      </c>
      <c r="J36" s="24">
        <f t="shared" si="27"/>
        <v>1560.6000000000001</v>
      </c>
      <c r="K36" s="24">
        <f t="shared" si="28"/>
        <v>1560.6000000000001</v>
      </c>
      <c r="L36" s="24">
        <f t="shared" si="29"/>
        <v>1560.6000000000001</v>
      </c>
      <c r="M36" s="24">
        <f t="shared" si="30"/>
        <v>1560.6000000000001</v>
      </c>
      <c r="N36" s="24">
        <f t="shared" si="31"/>
        <v>1560.6000000000001</v>
      </c>
      <c r="O36" s="24">
        <f t="shared" si="32"/>
        <v>18727.2</v>
      </c>
      <c r="P36" s="25">
        <f t="shared" si="33"/>
        <v>0.13763798194460614</v>
      </c>
    </row>
    <row r="37" spans="2:16" ht="15.75" customHeight="1" x14ac:dyDescent="0.3">
      <c r="B37" s="36" t="str">
        <f t="shared" si="19"/>
        <v>Salaires</v>
      </c>
      <c r="C37" s="18">
        <f t="shared" si="20"/>
        <v>6678</v>
      </c>
      <c r="D37" s="18">
        <f t="shared" si="21"/>
        <v>6678</v>
      </c>
      <c r="E37" s="18">
        <f t="shared" si="22"/>
        <v>6678</v>
      </c>
      <c r="F37" s="18">
        <f t="shared" si="23"/>
        <v>6678</v>
      </c>
      <c r="G37" s="18">
        <f t="shared" si="24"/>
        <v>6678</v>
      </c>
      <c r="H37" s="18">
        <f t="shared" si="25"/>
        <v>6678</v>
      </c>
      <c r="I37" s="18">
        <f t="shared" si="26"/>
        <v>6678</v>
      </c>
      <c r="J37" s="18">
        <f t="shared" si="27"/>
        <v>6678</v>
      </c>
      <c r="K37" s="18">
        <f t="shared" si="28"/>
        <v>6678</v>
      </c>
      <c r="L37" s="18">
        <f t="shared" si="29"/>
        <v>6678</v>
      </c>
      <c r="M37" s="18">
        <f t="shared" si="30"/>
        <v>6678</v>
      </c>
      <c r="N37" s="18">
        <f t="shared" si="31"/>
        <v>6678</v>
      </c>
      <c r="O37" s="18">
        <f t="shared" si="32"/>
        <v>80136</v>
      </c>
      <c r="P37" s="19">
        <f t="shared" si="33"/>
        <v>0.58896991120471598</v>
      </c>
    </row>
    <row r="38" spans="2:16" ht="15.75" customHeight="1" x14ac:dyDescent="0.3">
      <c r="B38" s="37" t="str">
        <f t="shared" si="19"/>
        <v>Marketing et divers</v>
      </c>
      <c r="C38" s="24">
        <f t="shared" si="20"/>
        <v>915.84</v>
      </c>
      <c r="D38" s="24">
        <f t="shared" si="21"/>
        <v>915.84</v>
      </c>
      <c r="E38" s="24">
        <f t="shared" si="22"/>
        <v>915.84</v>
      </c>
      <c r="F38" s="24">
        <f t="shared" si="23"/>
        <v>915.84</v>
      </c>
      <c r="G38" s="24">
        <f t="shared" si="24"/>
        <v>915.84</v>
      </c>
      <c r="H38" s="24">
        <f t="shared" si="25"/>
        <v>915.84</v>
      </c>
      <c r="I38" s="24">
        <f t="shared" si="26"/>
        <v>915.84</v>
      </c>
      <c r="J38" s="24">
        <f t="shared" si="27"/>
        <v>915.84</v>
      </c>
      <c r="K38" s="24">
        <f t="shared" si="28"/>
        <v>915.84</v>
      </c>
      <c r="L38" s="24">
        <f t="shared" si="29"/>
        <v>915.84</v>
      </c>
      <c r="M38" s="24">
        <f t="shared" si="30"/>
        <v>915.84</v>
      </c>
      <c r="N38" s="24">
        <f t="shared" si="31"/>
        <v>915.84</v>
      </c>
      <c r="O38" s="24">
        <f t="shared" si="32"/>
        <v>10990.08</v>
      </c>
      <c r="P38" s="25">
        <f t="shared" si="33"/>
        <v>8.0773016393789629E-2</v>
      </c>
    </row>
    <row r="39" spans="2:16" ht="15.75" customHeight="1" x14ac:dyDescent="0.3">
      <c r="B39" s="36" t="str">
        <f t="shared" si="19"/>
        <v/>
      </c>
      <c r="C39" s="18" t="str">
        <f t="shared" si="20"/>
        <v/>
      </c>
      <c r="D39" s="18" t="str">
        <f t="shared" si="21"/>
        <v/>
      </c>
      <c r="E39" s="18" t="str">
        <f t="shared" si="22"/>
        <v/>
      </c>
      <c r="F39" s="18" t="str">
        <f t="shared" si="23"/>
        <v/>
      </c>
      <c r="G39" s="18" t="str">
        <f t="shared" si="24"/>
        <v/>
      </c>
      <c r="H39" s="18" t="str">
        <f t="shared" si="25"/>
        <v/>
      </c>
      <c r="I39" s="18" t="str">
        <f t="shared" si="26"/>
        <v/>
      </c>
      <c r="J39" s="18" t="str">
        <f t="shared" si="27"/>
        <v/>
      </c>
      <c r="K39" s="18" t="str">
        <f t="shared" si="28"/>
        <v/>
      </c>
      <c r="L39" s="18" t="str">
        <f t="shared" si="29"/>
        <v/>
      </c>
      <c r="M39" s="18" t="str">
        <f t="shared" si="30"/>
        <v/>
      </c>
      <c r="N39" s="18" t="str">
        <f t="shared" si="31"/>
        <v/>
      </c>
      <c r="O39" s="18" t="str">
        <f t="shared" si="32"/>
        <v/>
      </c>
      <c r="P39" s="19" t="str">
        <f t="shared" si="33"/>
        <v/>
      </c>
    </row>
    <row r="40" spans="2:16" ht="15.75" customHeight="1" x14ac:dyDescent="0.3">
      <c r="B40" s="37" t="str">
        <f t="shared" si="19"/>
        <v/>
      </c>
      <c r="C40" s="24" t="str">
        <f t="shared" si="20"/>
        <v/>
      </c>
      <c r="D40" s="24" t="str">
        <f t="shared" si="21"/>
        <v/>
      </c>
      <c r="E40" s="24" t="str">
        <f t="shared" si="22"/>
        <v/>
      </c>
      <c r="F40" s="24" t="str">
        <f t="shared" si="23"/>
        <v/>
      </c>
      <c r="G40" s="24" t="str">
        <f t="shared" si="24"/>
        <v/>
      </c>
      <c r="H40" s="24" t="str">
        <f t="shared" si="25"/>
        <v/>
      </c>
      <c r="I40" s="24" t="str">
        <f t="shared" si="26"/>
        <v/>
      </c>
      <c r="J40" s="24" t="str">
        <f t="shared" si="27"/>
        <v/>
      </c>
      <c r="K40" s="24" t="str">
        <f t="shared" si="28"/>
        <v/>
      </c>
      <c r="L40" s="24" t="str">
        <f t="shared" si="29"/>
        <v/>
      </c>
      <c r="M40" s="24" t="str">
        <f t="shared" si="30"/>
        <v/>
      </c>
      <c r="N40" s="24" t="str">
        <f t="shared" si="31"/>
        <v/>
      </c>
      <c r="O40" s="24" t="str">
        <f t="shared" si="32"/>
        <v/>
      </c>
      <c r="P40" s="25" t="str">
        <f t="shared" si="33"/>
        <v/>
      </c>
    </row>
    <row r="41" spans="2:16" ht="15.75" customHeight="1" x14ac:dyDescent="0.3">
      <c r="B41" s="36" t="str">
        <f t="shared" si="19"/>
        <v/>
      </c>
      <c r="C41" s="18" t="str">
        <f t="shared" si="20"/>
        <v/>
      </c>
      <c r="D41" s="18" t="str">
        <f t="shared" si="21"/>
        <v/>
      </c>
      <c r="E41" s="18" t="str">
        <f t="shared" si="22"/>
        <v/>
      </c>
      <c r="F41" s="18" t="str">
        <f t="shared" si="23"/>
        <v/>
      </c>
      <c r="G41" s="18" t="str">
        <f t="shared" si="24"/>
        <v/>
      </c>
      <c r="H41" s="18" t="str">
        <f t="shared" si="25"/>
        <v/>
      </c>
      <c r="I41" s="18" t="str">
        <f t="shared" si="26"/>
        <v/>
      </c>
      <c r="J41" s="18" t="str">
        <f t="shared" si="27"/>
        <v/>
      </c>
      <c r="K41" s="18" t="str">
        <f t="shared" si="28"/>
        <v/>
      </c>
      <c r="L41" s="18" t="str">
        <f t="shared" si="29"/>
        <v/>
      </c>
      <c r="M41" s="18" t="str">
        <f t="shared" si="30"/>
        <v/>
      </c>
      <c r="N41" s="18" t="str">
        <f t="shared" si="31"/>
        <v/>
      </c>
      <c r="O41" s="18" t="str">
        <f t="shared" si="32"/>
        <v/>
      </c>
      <c r="P41" s="19" t="str">
        <f t="shared" si="33"/>
        <v/>
      </c>
    </row>
    <row r="42" spans="2:16" ht="15.75" customHeight="1" x14ac:dyDescent="0.3">
      <c r="B42" s="37" t="str">
        <f t="shared" si="19"/>
        <v/>
      </c>
      <c r="C42" s="24" t="str">
        <f t="shared" si="20"/>
        <v/>
      </c>
      <c r="D42" s="24" t="str">
        <f t="shared" si="21"/>
        <v/>
      </c>
      <c r="E42" s="24" t="str">
        <f t="shared" si="22"/>
        <v/>
      </c>
      <c r="F42" s="24" t="str">
        <f t="shared" si="23"/>
        <v/>
      </c>
      <c r="G42" s="24" t="str">
        <f t="shared" si="24"/>
        <v/>
      </c>
      <c r="H42" s="24" t="str">
        <f t="shared" si="25"/>
        <v/>
      </c>
      <c r="I42" s="24" t="str">
        <f t="shared" si="26"/>
        <v/>
      </c>
      <c r="J42" s="24" t="str">
        <f t="shared" si="27"/>
        <v/>
      </c>
      <c r="K42" s="24" t="str">
        <f t="shared" si="28"/>
        <v/>
      </c>
      <c r="L42" s="24" t="str">
        <f t="shared" si="29"/>
        <v/>
      </c>
      <c r="M42" s="24" t="str">
        <f t="shared" si="30"/>
        <v/>
      </c>
      <c r="N42" s="24" t="str">
        <f t="shared" si="31"/>
        <v/>
      </c>
      <c r="O42" s="24" t="str">
        <f t="shared" si="32"/>
        <v/>
      </c>
      <c r="P42" s="25" t="str">
        <f t="shared" si="33"/>
        <v/>
      </c>
    </row>
    <row r="43" spans="2:16" ht="15.75" customHeight="1" x14ac:dyDescent="0.3">
      <c r="B43" s="36" t="str">
        <f t="shared" si="19"/>
        <v/>
      </c>
      <c r="C43" s="18" t="str">
        <f t="shared" si="20"/>
        <v/>
      </c>
      <c r="D43" s="18" t="str">
        <f t="shared" si="21"/>
        <v/>
      </c>
      <c r="E43" s="18" t="str">
        <f t="shared" si="22"/>
        <v/>
      </c>
      <c r="F43" s="18" t="str">
        <f t="shared" si="23"/>
        <v/>
      </c>
      <c r="G43" s="18" t="str">
        <f t="shared" si="24"/>
        <v/>
      </c>
      <c r="H43" s="18" t="str">
        <f t="shared" si="25"/>
        <v/>
      </c>
      <c r="I43" s="18" t="str">
        <f t="shared" si="26"/>
        <v/>
      </c>
      <c r="J43" s="18" t="str">
        <f t="shared" si="27"/>
        <v/>
      </c>
      <c r="K43" s="18" t="str">
        <f t="shared" si="28"/>
        <v/>
      </c>
      <c r="L43" s="18" t="str">
        <f t="shared" si="29"/>
        <v/>
      </c>
      <c r="M43" s="18" t="str">
        <f t="shared" si="30"/>
        <v/>
      </c>
      <c r="N43" s="18" t="str">
        <f t="shared" si="31"/>
        <v/>
      </c>
      <c r="O43" s="18" t="str">
        <f t="shared" si="32"/>
        <v/>
      </c>
      <c r="P43" s="19" t="str">
        <f t="shared" si="33"/>
        <v/>
      </c>
    </row>
    <row r="44" spans="2:16" ht="15.75" customHeight="1" x14ac:dyDescent="0.3">
      <c r="B44" s="37" t="str">
        <f t="shared" si="19"/>
        <v/>
      </c>
      <c r="C44" s="24" t="str">
        <f t="shared" si="20"/>
        <v/>
      </c>
      <c r="D44" s="24" t="str">
        <f t="shared" si="21"/>
        <v/>
      </c>
      <c r="E44" s="24" t="str">
        <f t="shared" si="22"/>
        <v/>
      </c>
      <c r="F44" s="24" t="str">
        <f t="shared" si="23"/>
        <v/>
      </c>
      <c r="G44" s="24" t="str">
        <f t="shared" si="24"/>
        <v/>
      </c>
      <c r="H44" s="24" t="str">
        <f t="shared" si="25"/>
        <v/>
      </c>
      <c r="I44" s="24" t="str">
        <f t="shared" si="26"/>
        <v/>
      </c>
      <c r="J44" s="24" t="str">
        <f t="shared" si="27"/>
        <v/>
      </c>
      <c r="K44" s="24" t="str">
        <f t="shared" si="28"/>
        <v/>
      </c>
      <c r="L44" s="24" t="str">
        <f t="shared" si="29"/>
        <v/>
      </c>
      <c r="M44" s="24" t="str">
        <f t="shared" si="30"/>
        <v/>
      </c>
      <c r="N44" s="24" t="str">
        <f t="shared" si="31"/>
        <v/>
      </c>
      <c r="O44" s="24" t="str">
        <f t="shared" si="32"/>
        <v/>
      </c>
      <c r="P44" s="25" t="str">
        <f t="shared" si="33"/>
        <v/>
      </c>
    </row>
    <row r="45" spans="2:16" ht="15.75" customHeight="1" x14ac:dyDescent="0.3">
      <c r="B45" s="26" t="s">
        <v>70</v>
      </c>
      <c r="C45" s="27">
        <f t="shared" ref="C45:P45" si="34">SUM(C35:C44)</f>
        <v>11338.44</v>
      </c>
      <c r="D45" s="27">
        <f t="shared" si="34"/>
        <v>11338.44</v>
      </c>
      <c r="E45" s="27">
        <f t="shared" si="34"/>
        <v>11338.44</v>
      </c>
      <c r="F45" s="27">
        <f t="shared" si="34"/>
        <v>11338.44</v>
      </c>
      <c r="G45" s="27">
        <f t="shared" si="34"/>
        <v>11338.44</v>
      </c>
      <c r="H45" s="27">
        <f t="shared" si="34"/>
        <v>11338.44</v>
      </c>
      <c r="I45" s="27">
        <f t="shared" si="34"/>
        <v>11338.44</v>
      </c>
      <c r="J45" s="27">
        <f t="shared" si="34"/>
        <v>11338.44</v>
      </c>
      <c r="K45" s="27">
        <f t="shared" si="34"/>
        <v>11338.44</v>
      </c>
      <c r="L45" s="27">
        <f t="shared" si="34"/>
        <v>11338.44</v>
      </c>
      <c r="M45" s="27">
        <f t="shared" si="34"/>
        <v>11338.44</v>
      </c>
      <c r="N45" s="27">
        <f t="shared" si="34"/>
        <v>11338.44</v>
      </c>
      <c r="O45" s="27">
        <f t="shared" si="34"/>
        <v>136061.28</v>
      </c>
      <c r="P45" s="28">
        <f t="shared" si="34"/>
        <v>1</v>
      </c>
    </row>
    <row r="46" spans="2:16" ht="15.75" customHeight="1" x14ac:dyDescent="0.3"/>
    <row r="47" spans="2:16" ht="15.75" customHeight="1" x14ac:dyDescent="0.3">
      <c r="B47" s="3" t="s">
        <v>72</v>
      </c>
    </row>
    <row r="48" spans="2:16" ht="19.5" customHeight="1" x14ac:dyDescent="0.3">
      <c r="B48" s="13" t="s">
        <v>41</v>
      </c>
      <c r="C48" s="13" t="s">
        <v>46</v>
      </c>
      <c r="D48" s="13" t="s">
        <v>47</v>
      </c>
      <c r="E48" s="13" t="s">
        <v>48</v>
      </c>
      <c r="F48" s="13" t="s">
        <v>49</v>
      </c>
      <c r="G48" s="13" t="s">
        <v>50</v>
      </c>
      <c r="H48" s="13" t="s">
        <v>51</v>
      </c>
      <c r="I48" s="13" t="s">
        <v>52</v>
      </c>
      <c r="J48" s="13" t="s">
        <v>53</v>
      </c>
      <c r="K48" s="13" t="s">
        <v>54</v>
      </c>
      <c r="L48" s="13" t="s">
        <v>55</v>
      </c>
      <c r="M48" s="13" t="s">
        <v>56</v>
      </c>
      <c r="N48" s="13" t="s">
        <v>57</v>
      </c>
      <c r="O48" s="13" t="s">
        <v>58</v>
      </c>
      <c r="P48" s="31" t="s">
        <v>69</v>
      </c>
    </row>
    <row r="49" spans="2:16" ht="15.75" customHeight="1" x14ac:dyDescent="0.3">
      <c r="B49" s="36" t="str">
        <f t="shared" ref="B49:B58" si="35">IF(B35="","",B35)</f>
        <v>Achat de marchandises</v>
      </c>
      <c r="C49" s="18">
        <f t="shared" ref="C49:C58" si="36">IF(C35="","",C35*(1+G7))</f>
        <v>2249.52</v>
      </c>
      <c r="D49" s="18">
        <f t="shared" ref="D49:D58" si="37">IF(D35="","",D35*(1+G7))</f>
        <v>2249.52</v>
      </c>
      <c r="E49" s="18">
        <f t="shared" ref="E49:E58" si="38">IF(E35="","",E35*(1+G7))</f>
        <v>2249.52</v>
      </c>
      <c r="F49" s="18">
        <f t="shared" ref="F49:F58" si="39">IF(F35="","",F35*(1+G7))</f>
        <v>2249.52</v>
      </c>
      <c r="G49" s="18">
        <f t="shared" ref="G49:G58" si="40">IF(G35="","",G35*(1+G7))</f>
        <v>2249.52</v>
      </c>
      <c r="H49" s="18">
        <f t="shared" ref="H49:H58" si="41">IF(H35="","",H35*(1+G7))</f>
        <v>2249.52</v>
      </c>
      <c r="I49" s="18">
        <f t="shared" ref="I49:I58" si="42">IF(I35="","",I35*(1+G7))</f>
        <v>2249.52</v>
      </c>
      <c r="J49" s="18">
        <f t="shared" ref="J49:J58" si="43">IF(J35="","",J35*(1+G7))</f>
        <v>2249.52</v>
      </c>
      <c r="K49" s="18">
        <f t="shared" ref="K49:K58" si="44">IF(K35="","",K35*(1+G7))</f>
        <v>2249.52</v>
      </c>
      <c r="L49" s="18">
        <f t="shared" ref="L49:L58" si="45">IF(L35="","",L35*(1+G7))</f>
        <v>2249.52</v>
      </c>
      <c r="M49" s="18">
        <f t="shared" ref="M49:M58" si="46">IF(M35="","",M35*(1+G7))</f>
        <v>2249.52</v>
      </c>
      <c r="N49" s="18">
        <f t="shared" ref="N49:N58" si="47">IF(N35="","",N35*(1+G7))</f>
        <v>2249.52</v>
      </c>
      <c r="O49" s="18">
        <f t="shared" ref="O49:O58" si="48">IF(B49="","",SUM(C49:N49))</f>
        <v>26994.240000000002</v>
      </c>
      <c r="P49" s="19">
        <f t="shared" ref="P49:P58" si="49">IF(O49="","",IFERROR(O49/SUM($O$49:$O$58),""))</f>
        <v>0.19039745188772383</v>
      </c>
    </row>
    <row r="50" spans="2:16" ht="15.75" customHeight="1" x14ac:dyDescent="0.3">
      <c r="B50" s="37" t="str">
        <f t="shared" si="35"/>
        <v>Loyer et charges</v>
      </c>
      <c r="C50" s="24">
        <f t="shared" si="36"/>
        <v>1591.8120000000001</v>
      </c>
      <c r="D50" s="24">
        <f t="shared" si="37"/>
        <v>1591.8120000000001</v>
      </c>
      <c r="E50" s="24">
        <f t="shared" si="38"/>
        <v>1591.8120000000001</v>
      </c>
      <c r="F50" s="24">
        <f t="shared" si="39"/>
        <v>1591.8120000000001</v>
      </c>
      <c r="G50" s="24">
        <f t="shared" si="40"/>
        <v>1591.8120000000001</v>
      </c>
      <c r="H50" s="24">
        <f t="shared" si="41"/>
        <v>1591.8120000000001</v>
      </c>
      <c r="I50" s="24">
        <f t="shared" si="42"/>
        <v>1591.8120000000001</v>
      </c>
      <c r="J50" s="24">
        <f t="shared" si="43"/>
        <v>1591.8120000000001</v>
      </c>
      <c r="K50" s="24">
        <f t="shared" si="44"/>
        <v>1591.8120000000001</v>
      </c>
      <c r="L50" s="24">
        <f t="shared" si="45"/>
        <v>1591.8120000000001</v>
      </c>
      <c r="M50" s="24">
        <f t="shared" si="46"/>
        <v>1591.8120000000001</v>
      </c>
      <c r="N50" s="24">
        <f t="shared" si="47"/>
        <v>1591.8120000000001</v>
      </c>
      <c r="O50" s="24">
        <f t="shared" si="48"/>
        <v>19101.744000000002</v>
      </c>
      <c r="P50" s="25">
        <f t="shared" si="49"/>
        <v>0.13472960839837009</v>
      </c>
    </row>
    <row r="51" spans="2:16" ht="15.75" customHeight="1" x14ac:dyDescent="0.3">
      <c r="B51" s="36" t="str">
        <f t="shared" si="35"/>
        <v>Salaires</v>
      </c>
      <c r="C51" s="18">
        <f t="shared" si="36"/>
        <v>7011.9000000000005</v>
      </c>
      <c r="D51" s="18">
        <f t="shared" si="37"/>
        <v>7011.9000000000005</v>
      </c>
      <c r="E51" s="18">
        <f t="shared" si="38"/>
        <v>7011.9000000000005</v>
      </c>
      <c r="F51" s="18">
        <f t="shared" si="39"/>
        <v>7011.9000000000005</v>
      </c>
      <c r="G51" s="18">
        <f t="shared" si="40"/>
        <v>7011.9000000000005</v>
      </c>
      <c r="H51" s="18">
        <f t="shared" si="41"/>
        <v>7011.9000000000005</v>
      </c>
      <c r="I51" s="18">
        <f t="shared" si="42"/>
        <v>7011.9000000000005</v>
      </c>
      <c r="J51" s="18">
        <f t="shared" si="43"/>
        <v>7011.9000000000005</v>
      </c>
      <c r="K51" s="18">
        <f t="shared" si="44"/>
        <v>7011.9000000000005</v>
      </c>
      <c r="L51" s="18">
        <f t="shared" si="45"/>
        <v>7011.9000000000005</v>
      </c>
      <c r="M51" s="18">
        <f t="shared" si="46"/>
        <v>7011.9000000000005</v>
      </c>
      <c r="N51" s="18">
        <f t="shared" si="47"/>
        <v>7011.9000000000005</v>
      </c>
      <c r="O51" s="18">
        <f t="shared" si="48"/>
        <v>84142.799999999988</v>
      </c>
      <c r="P51" s="19">
        <f t="shared" si="49"/>
        <v>0.59348122839162598</v>
      </c>
    </row>
    <row r="52" spans="2:16" ht="15.75" customHeight="1" x14ac:dyDescent="0.3">
      <c r="B52" s="37" t="str">
        <f t="shared" si="35"/>
        <v>Marketing et divers</v>
      </c>
      <c r="C52" s="24">
        <f t="shared" si="36"/>
        <v>961.63200000000006</v>
      </c>
      <c r="D52" s="24">
        <f t="shared" si="37"/>
        <v>961.63200000000006</v>
      </c>
      <c r="E52" s="24">
        <f t="shared" si="38"/>
        <v>961.63200000000006</v>
      </c>
      <c r="F52" s="24">
        <f t="shared" si="39"/>
        <v>961.63200000000006</v>
      </c>
      <c r="G52" s="24">
        <f t="shared" si="40"/>
        <v>961.63200000000006</v>
      </c>
      <c r="H52" s="24">
        <f t="shared" si="41"/>
        <v>961.63200000000006</v>
      </c>
      <c r="I52" s="24">
        <f t="shared" si="42"/>
        <v>961.63200000000006</v>
      </c>
      <c r="J52" s="24">
        <f t="shared" si="43"/>
        <v>961.63200000000006</v>
      </c>
      <c r="K52" s="24">
        <f t="shared" si="44"/>
        <v>961.63200000000006</v>
      </c>
      <c r="L52" s="24">
        <f t="shared" si="45"/>
        <v>961.63200000000006</v>
      </c>
      <c r="M52" s="24">
        <f t="shared" si="46"/>
        <v>961.63200000000006</v>
      </c>
      <c r="N52" s="24">
        <f t="shared" si="47"/>
        <v>961.63200000000006</v>
      </c>
      <c r="O52" s="24">
        <f t="shared" si="48"/>
        <v>11539.583999999997</v>
      </c>
      <c r="P52" s="25">
        <f t="shared" si="49"/>
        <v>8.1391711322280125E-2</v>
      </c>
    </row>
    <row r="53" spans="2:16" ht="15.75" customHeight="1" x14ac:dyDescent="0.3">
      <c r="B53" s="36" t="str">
        <f t="shared" si="35"/>
        <v/>
      </c>
      <c r="C53" s="18" t="str">
        <f t="shared" si="36"/>
        <v/>
      </c>
      <c r="D53" s="18" t="str">
        <f t="shared" si="37"/>
        <v/>
      </c>
      <c r="E53" s="18" t="str">
        <f t="shared" si="38"/>
        <v/>
      </c>
      <c r="F53" s="18" t="str">
        <f t="shared" si="39"/>
        <v/>
      </c>
      <c r="G53" s="18" t="str">
        <f t="shared" si="40"/>
        <v/>
      </c>
      <c r="H53" s="18" t="str">
        <f t="shared" si="41"/>
        <v/>
      </c>
      <c r="I53" s="18" t="str">
        <f t="shared" si="42"/>
        <v/>
      </c>
      <c r="J53" s="18" t="str">
        <f t="shared" si="43"/>
        <v/>
      </c>
      <c r="K53" s="18" t="str">
        <f t="shared" si="44"/>
        <v/>
      </c>
      <c r="L53" s="18" t="str">
        <f t="shared" si="45"/>
        <v/>
      </c>
      <c r="M53" s="18" t="str">
        <f t="shared" si="46"/>
        <v/>
      </c>
      <c r="N53" s="18" t="str">
        <f t="shared" si="47"/>
        <v/>
      </c>
      <c r="O53" s="18" t="str">
        <f t="shared" si="48"/>
        <v/>
      </c>
      <c r="P53" s="19" t="str">
        <f t="shared" si="49"/>
        <v/>
      </c>
    </row>
    <row r="54" spans="2:16" ht="15.75" customHeight="1" x14ac:dyDescent="0.3">
      <c r="B54" s="37" t="str">
        <f t="shared" si="35"/>
        <v/>
      </c>
      <c r="C54" s="24" t="str">
        <f t="shared" si="36"/>
        <v/>
      </c>
      <c r="D54" s="24" t="str">
        <f t="shared" si="37"/>
        <v/>
      </c>
      <c r="E54" s="24" t="str">
        <f t="shared" si="38"/>
        <v/>
      </c>
      <c r="F54" s="24" t="str">
        <f t="shared" si="39"/>
        <v/>
      </c>
      <c r="G54" s="24" t="str">
        <f t="shared" si="40"/>
        <v/>
      </c>
      <c r="H54" s="24" t="str">
        <f t="shared" si="41"/>
        <v/>
      </c>
      <c r="I54" s="24" t="str">
        <f t="shared" si="42"/>
        <v/>
      </c>
      <c r="J54" s="24" t="str">
        <f t="shared" si="43"/>
        <v/>
      </c>
      <c r="K54" s="24" t="str">
        <f t="shared" si="44"/>
        <v/>
      </c>
      <c r="L54" s="24" t="str">
        <f t="shared" si="45"/>
        <v/>
      </c>
      <c r="M54" s="24" t="str">
        <f t="shared" si="46"/>
        <v/>
      </c>
      <c r="N54" s="24" t="str">
        <f t="shared" si="47"/>
        <v/>
      </c>
      <c r="O54" s="24" t="str">
        <f t="shared" si="48"/>
        <v/>
      </c>
      <c r="P54" s="25" t="str">
        <f t="shared" si="49"/>
        <v/>
      </c>
    </row>
    <row r="55" spans="2:16" ht="15.75" customHeight="1" x14ac:dyDescent="0.3">
      <c r="B55" s="36" t="str">
        <f t="shared" si="35"/>
        <v/>
      </c>
      <c r="C55" s="18" t="str">
        <f t="shared" si="36"/>
        <v/>
      </c>
      <c r="D55" s="18" t="str">
        <f t="shared" si="37"/>
        <v/>
      </c>
      <c r="E55" s="18" t="str">
        <f t="shared" si="38"/>
        <v/>
      </c>
      <c r="F55" s="18" t="str">
        <f t="shared" si="39"/>
        <v/>
      </c>
      <c r="G55" s="18" t="str">
        <f t="shared" si="40"/>
        <v/>
      </c>
      <c r="H55" s="18" t="str">
        <f t="shared" si="41"/>
        <v/>
      </c>
      <c r="I55" s="18" t="str">
        <f t="shared" si="42"/>
        <v/>
      </c>
      <c r="J55" s="18" t="str">
        <f t="shared" si="43"/>
        <v/>
      </c>
      <c r="K55" s="18" t="str">
        <f t="shared" si="44"/>
        <v/>
      </c>
      <c r="L55" s="18" t="str">
        <f t="shared" si="45"/>
        <v/>
      </c>
      <c r="M55" s="18" t="str">
        <f t="shared" si="46"/>
        <v/>
      </c>
      <c r="N55" s="18" t="str">
        <f t="shared" si="47"/>
        <v/>
      </c>
      <c r="O55" s="18" t="str">
        <f t="shared" si="48"/>
        <v/>
      </c>
      <c r="P55" s="19" t="str">
        <f t="shared" si="49"/>
        <v/>
      </c>
    </row>
    <row r="56" spans="2:16" ht="15.75" customHeight="1" x14ac:dyDescent="0.3">
      <c r="B56" s="37" t="str">
        <f t="shared" si="35"/>
        <v/>
      </c>
      <c r="C56" s="24" t="str">
        <f t="shared" si="36"/>
        <v/>
      </c>
      <c r="D56" s="24" t="str">
        <f t="shared" si="37"/>
        <v/>
      </c>
      <c r="E56" s="24" t="str">
        <f t="shared" si="38"/>
        <v/>
      </c>
      <c r="F56" s="24" t="str">
        <f t="shared" si="39"/>
        <v/>
      </c>
      <c r="G56" s="24" t="str">
        <f t="shared" si="40"/>
        <v/>
      </c>
      <c r="H56" s="24" t="str">
        <f t="shared" si="41"/>
        <v/>
      </c>
      <c r="I56" s="24" t="str">
        <f t="shared" si="42"/>
        <v/>
      </c>
      <c r="J56" s="24" t="str">
        <f t="shared" si="43"/>
        <v/>
      </c>
      <c r="K56" s="24" t="str">
        <f t="shared" si="44"/>
        <v/>
      </c>
      <c r="L56" s="24" t="str">
        <f t="shared" si="45"/>
        <v/>
      </c>
      <c r="M56" s="24" t="str">
        <f t="shared" si="46"/>
        <v/>
      </c>
      <c r="N56" s="24" t="str">
        <f t="shared" si="47"/>
        <v/>
      </c>
      <c r="O56" s="24" t="str">
        <f t="shared" si="48"/>
        <v/>
      </c>
      <c r="P56" s="25" t="str">
        <f t="shared" si="49"/>
        <v/>
      </c>
    </row>
    <row r="57" spans="2:16" ht="15.75" customHeight="1" x14ac:dyDescent="0.3">
      <c r="B57" s="36" t="str">
        <f t="shared" si="35"/>
        <v/>
      </c>
      <c r="C57" s="18" t="str">
        <f t="shared" si="36"/>
        <v/>
      </c>
      <c r="D57" s="18" t="str">
        <f t="shared" si="37"/>
        <v/>
      </c>
      <c r="E57" s="18" t="str">
        <f t="shared" si="38"/>
        <v/>
      </c>
      <c r="F57" s="18" t="str">
        <f t="shared" si="39"/>
        <v/>
      </c>
      <c r="G57" s="18" t="str">
        <f t="shared" si="40"/>
        <v/>
      </c>
      <c r="H57" s="18" t="str">
        <f t="shared" si="41"/>
        <v/>
      </c>
      <c r="I57" s="18" t="str">
        <f t="shared" si="42"/>
        <v/>
      </c>
      <c r="J57" s="18" t="str">
        <f t="shared" si="43"/>
        <v/>
      </c>
      <c r="K57" s="18" t="str">
        <f t="shared" si="44"/>
        <v/>
      </c>
      <c r="L57" s="18" t="str">
        <f t="shared" si="45"/>
        <v/>
      </c>
      <c r="M57" s="18" t="str">
        <f t="shared" si="46"/>
        <v/>
      </c>
      <c r="N57" s="18" t="str">
        <f t="shared" si="47"/>
        <v/>
      </c>
      <c r="O57" s="18" t="str">
        <f t="shared" si="48"/>
        <v/>
      </c>
      <c r="P57" s="19" t="str">
        <f t="shared" si="49"/>
        <v/>
      </c>
    </row>
    <row r="58" spans="2:16" ht="15.75" customHeight="1" x14ac:dyDescent="0.3">
      <c r="B58" s="37" t="str">
        <f t="shared" si="35"/>
        <v/>
      </c>
      <c r="C58" s="24" t="str">
        <f t="shared" si="36"/>
        <v/>
      </c>
      <c r="D58" s="24" t="str">
        <f t="shared" si="37"/>
        <v/>
      </c>
      <c r="E58" s="24" t="str">
        <f t="shared" si="38"/>
        <v/>
      </c>
      <c r="F58" s="24" t="str">
        <f t="shared" si="39"/>
        <v/>
      </c>
      <c r="G58" s="24" t="str">
        <f t="shared" si="40"/>
        <v/>
      </c>
      <c r="H58" s="24" t="str">
        <f t="shared" si="41"/>
        <v/>
      </c>
      <c r="I58" s="24" t="str">
        <f t="shared" si="42"/>
        <v/>
      </c>
      <c r="J58" s="24" t="str">
        <f t="shared" si="43"/>
        <v/>
      </c>
      <c r="K58" s="24" t="str">
        <f t="shared" si="44"/>
        <v/>
      </c>
      <c r="L58" s="24" t="str">
        <f t="shared" si="45"/>
        <v/>
      </c>
      <c r="M58" s="24" t="str">
        <f t="shared" si="46"/>
        <v/>
      </c>
      <c r="N58" s="24" t="str">
        <f t="shared" si="47"/>
        <v/>
      </c>
      <c r="O58" s="24" t="str">
        <f t="shared" si="48"/>
        <v/>
      </c>
      <c r="P58" s="25" t="str">
        <f t="shared" si="49"/>
        <v/>
      </c>
    </row>
    <row r="59" spans="2:16" ht="15.75" customHeight="1" x14ac:dyDescent="0.3">
      <c r="B59" s="26" t="s">
        <v>70</v>
      </c>
      <c r="C59" s="27">
        <f t="shared" ref="C59:P59" si="50">SUM(C49:C58)</f>
        <v>11814.864</v>
      </c>
      <c r="D59" s="27">
        <f t="shared" si="50"/>
        <v>11814.864</v>
      </c>
      <c r="E59" s="27">
        <f t="shared" si="50"/>
        <v>11814.864</v>
      </c>
      <c r="F59" s="27">
        <f t="shared" si="50"/>
        <v>11814.864</v>
      </c>
      <c r="G59" s="27">
        <f t="shared" si="50"/>
        <v>11814.864</v>
      </c>
      <c r="H59" s="27">
        <f t="shared" si="50"/>
        <v>11814.864</v>
      </c>
      <c r="I59" s="27">
        <f t="shared" si="50"/>
        <v>11814.864</v>
      </c>
      <c r="J59" s="27">
        <f t="shared" si="50"/>
        <v>11814.864</v>
      </c>
      <c r="K59" s="27">
        <f t="shared" si="50"/>
        <v>11814.864</v>
      </c>
      <c r="L59" s="27">
        <f t="shared" si="50"/>
        <v>11814.864</v>
      </c>
      <c r="M59" s="27">
        <f t="shared" si="50"/>
        <v>11814.864</v>
      </c>
      <c r="N59" s="27">
        <f t="shared" si="50"/>
        <v>11814.864</v>
      </c>
      <c r="O59" s="27">
        <f t="shared" si="50"/>
        <v>141778.36799999999</v>
      </c>
      <c r="P59" s="28">
        <f t="shared" si="50"/>
        <v>1</v>
      </c>
    </row>
    <row r="60" spans="2:16" ht="15.75" customHeight="1" x14ac:dyDescent="0.3"/>
    <row r="61" spans="2:16" ht="15.75" customHeight="1" x14ac:dyDescent="0.3"/>
    <row r="62" spans="2:16" ht="15.75" customHeight="1" x14ac:dyDescent="0.3"/>
    <row r="63" spans="2:16" ht="15.75" customHeight="1" x14ac:dyDescent="0.3"/>
    <row r="64" spans="2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2w+E4zRWqbhCEHpbPUsMB8oWghBMSe7yhfksqxF79nvHBC/OH5XuB6qu5tIN9EnHnL9PE4QIe/FshWU0MXFSPg==" saltValue="KiQdIBYXTqnO2GoUyHNmuQ==" spinCount="100000" sheet="1" objects="1" scenarios="1"/>
  <protectedRanges>
    <protectedRange sqref="C7:S16" name="Plage1"/>
  </protectedRanges>
  <mergeCells count="1">
    <mergeCell ref="C17:G17"/>
  </mergeCells>
  <dataValidations count="1">
    <dataValidation type="list" allowBlank="1" sqref="D7:D16" xr:uid="{00000000-0002-0000-0200-000000000000}">
      <formula1>"Coût des marchandises vendues,Frais fixes,Charges directes,Autres"</formula1>
    </dataValidation>
  </dataValidations>
  <pageMargins left="0.75" right="0.75" top="1" bottom="1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F3864"/>
  </sheetPr>
  <dimension ref="B2:J1000"/>
  <sheetViews>
    <sheetView showGridLines="0" workbookViewId="0">
      <selection activeCell="E22" sqref="E22"/>
    </sheetView>
  </sheetViews>
  <sheetFormatPr baseColWidth="10" defaultColWidth="14.44140625" defaultRowHeight="15" customHeight="1" x14ac:dyDescent="0.3"/>
  <cols>
    <col min="1" max="1" width="2" customWidth="1"/>
    <col min="2" max="2" width="63.88671875" customWidth="1"/>
    <col min="3" max="3" width="32" customWidth="1"/>
    <col min="4" max="4" width="16" customWidth="1"/>
    <col min="5" max="5" width="19.109375" customWidth="1"/>
    <col min="6" max="6" width="14" customWidth="1"/>
    <col min="7" max="7" width="15" customWidth="1"/>
    <col min="8" max="10" width="12" customWidth="1"/>
    <col min="11" max="26" width="8.6640625" customWidth="1"/>
  </cols>
  <sheetData>
    <row r="2" spans="2:10" ht="22.8" x14ac:dyDescent="0.4">
      <c r="B2" s="12" t="s">
        <v>73</v>
      </c>
    </row>
    <row r="3" spans="2:10" ht="14.4" x14ac:dyDescent="0.3">
      <c r="B3" s="2" t="str">
        <f>"Actifs de départ, mise de fonds et financement à rechercher (montants en "&amp;Accueil!$C$18&amp;")"</f>
        <v>Actifs de départ, mise de fonds et financement à rechercher (montants en CAD)</v>
      </c>
    </row>
    <row r="5" spans="2:10" ht="15.6" x14ac:dyDescent="0.3">
      <c r="B5" s="59" t="s">
        <v>74</v>
      </c>
      <c r="C5" s="54"/>
      <c r="D5" s="54"/>
      <c r="E5" s="54"/>
      <c r="F5" s="54"/>
      <c r="G5" s="54"/>
      <c r="H5" s="54"/>
      <c r="I5" s="54"/>
      <c r="J5" s="54"/>
    </row>
    <row r="6" spans="2:10" ht="33.75" customHeight="1" x14ac:dyDescent="0.3">
      <c r="B6" s="13" t="s">
        <v>28</v>
      </c>
      <c r="C6" s="13" t="s">
        <v>75</v>
      </c>
      <c r="D6" s="13" t="s">
        <v>76</v>
      </c>
      <c r="E6" s="13" t="s">
        <v>77</v>
      </c>
      <c r="F6" s="13" t="s">
        <v>39</v>
      </c>
      <c r="G6" s="13" t="s">
        <v>78</v>
      </c>
      <c r="H6" s="13" t="s">
        <v>79</v>
      </c>
      <c r="I6" s="13" t="s">
        <v>80</v>
      </c>
      <c r="J6" s="13" t="s">
        <v>81</v>
      </c>
    </row>
    <row r="7" spans="2:10" ht="14.4" x14ac:dyDescent="0.3">
      <c r="B7" s="14">
        <f t="shared" ref="B7:B16" si="0">ROW()-6</f>
        <v>1</v>
      </c>
      <c r="C7" s="15" t="s">
        <v>82</v>
      </c>
      <c r="D7" s="38">
        <v>5000</v>
      </c>
      <c r="E7" s="38"/>
      <c r="F7" s="18">
        <f t="shared" ref="F7:F16" si="1">N(D7)+N(E7)</f>
        <v>5000</v>
      </c>
      <c r="G7" s="5"/>
      <c r="H7" s="18">
        <f t="shared" ref="H7:H16" si="2">IF(G7="",0,IF(1&lt;=G7,F7/G7,0))</f>
        <v>0</v>
      </c>
      <c r="I7" s="18">
        <f t="shared" ref="I7:I16" si="3">IF(G7="",0,IF(2&lt;=G7,F7/G7,0))</f>
        <v>0</v>
      </c>
      <c r="J7" s="18">
        <f t="shared" ref="J7:J16" si="4">IF(G7="",0,IF(3&lt;=G7,F7/G7,0))</f>
        <v>0</v>
      </c>
    </row>
    <row r="8" spans="2:10" ht="14.4" x14ac:dyDescent="0.3">
      <c r="B8" s="20">
        <f t="shared" si="0"/>
        <v>2</v>
      </c>
      <c r="C8" s="21" t="s">
        <v>83</v>
      </c>
      <c r="D8" s="22">
        <v>3000</v>
      </c>
      <c r="E8" s="22">
        <v>2000</v>
      </c>
      <c r="F8" s="24">
        <f t="shared" si="1"/>
        <v>5000</v>
      </c>
      <c r="G8" s="39"/>
      <c r="H8" s="24">
        <f t="shared" si="2"/>
        <v>0</v>
      </c>
      <c r="I8" s="24">
        <f t="shared" si="3"/>
        <v>0</v>
      </c>
      <c r="J8" s="24">
        <f t="shared" si="4"/>
        <v>0</v>
      </c>
    </row>
    <row r="9" spans="2:10" ht="14.4" x14ac:dyDescent="0.3">
      <c r="B9" s="14">
        <f t="shared" si="0"/>
        <v>3</v>
      </c>
      <c r="C9" s="15" t="s">
        <v>84</v>
      </c>
      <c r="D9" s="38">
        <v>15000</v>
      </c>
      <c r="E9" s="38"/>
      <c r="F9" s="18">
        <f t="shared" si="1"/>
        <v>15000</v>
      </c>
      <c r="G9" s="5">
        <v>5</v>
      </c>
      <c r="H9" s="18">
        <f t="shared" si="2"/>
        <v>3000</v>
      </c>
      <c r="I9" s="18">
        <f t="shared" si="3"/>
        <v>3000</v>
      </c>
      <c r="J9" s="18">
        <f t="shared" si="4"/>
        <v>3000</v>
      </c>
    </row>
    <row r="10" spans="2:10" ht="14.4" x14ac:dyDescent="0.3">
      <c r="B10" s="20">
        <f t="shared" si="0"/>
        <v>4</v>
      </c>
      <c r="C10" s="21" t="s">
        <v>85</v>
      </c>
      <c r="D10" s="22"/>
      <c r="E10" s="22">
        <v>8000</v>
      </c>
      <c r="F10" s="24">
        <f t="shared" si="1"/>
        <v>8000</v>
      </c>
      <c r="G10" s="39">
        <v>5</v>
      </c>
      <c r="H10" s="24">
        <f t="shared" si="2"/>
        <v>1600</v>
      </c>
      <c r="I10" s="24">
        <f t="shared" si="3"/>
        <v>1600</v>
      </c>
      <c r="J10" s="24">
        <f t="shared" si="4"/>
        <v>1600</v>
      </c>
    </row>
    <row r="11" spans="2:10" ht="14.4" x14ac:dyDescent="0.3">
      <c r="B11" s="14">
        <f t="shared" si="0"/>
        <v>5</v>
      </c>
      <c r="C11" s="15" t="s">
        <v>86</v>
      </c>
      <c r="D11" s="38"/>
      <c r="E11" s="38">
        <v>20000</v>
      </c>
      <c r="F11" s="18">
        <f t="shared" si="1"/>
        <v>20000</v>
      </c>
      <c r="G11" s="5">
        <v>8</v>
      </c>
      <c r="H11" s="18">
        <f t="shared" si="2"/>
        <v>2500</v>
      </c>
      <c r="I11" s="18">
        <f t="shared" si="3"/>
        <v>2500</v>
      </c>
      <c r="J11" s="18">
        <f t="shared" si="4"/>
        <v>2500</v>
      </c>
    </row>
    <row r="12" spans="2:10" ht="14.4" x14ac:dyDescent="0.3">
      <c r="B12" s="20">
        <f t="shared" si="0"/>
        <v>6</v>
      </c>
      <c r="C12" s="21" t="s">
        <v>87</v>
      </c>
      <c r="D12" s="22"/>
      <c r="E12" s="22">
        <v>2000</v>
      </c>
      <c r="F12" s="24">
        <f t="shared" si="1"/>
        <v>2000</v>
      </c>
      <c r="G12" s="39">
        <v>3</v>
      </c>
      <c r="H12" s="24">
        <f t="shared" si="2"/>
        <v>666.66666666666663</v>
      </c>
      <c r="I12" s="24">
        <f t="shared" si="3"/>
        <v>666.66666666666663</v>
      </c>
      <c r="J12" s="24">
        <f t="shared" si="4"/>
        <v>666.66666666666663</v>
      </c>
    </row>
    <row r="13" spans="2:10" ht="14.4" x14ac:dyDescent="0.3">
      <c r="B13" s="14">
        <f t="shared" si="0"/>
        <v>7</v>
      </c>
      <c r="C13" s="15" t="s">
        <v>88</v>
      </c>
      <c r="D13" s="38"/>
      <c r="E13" s="38"/>
      <c r="F13" s="18">
        <f t="shared" si="1"/>
        <v>0</v>
      </c>
      <c r="G13" s="5"/>
      <c r="H13" s="18">
        <f t="shared" si="2"/>
        <v>0</v>
      </c>
      <c r="I13" s="18">
        <f t="shared" si="3"/>
        <v>0</v>
      </c>
      <c r="J13" s="18">
        <f t="shared" si="4"/>
        <v>0</v>
      </c>
    </row>
    <row r="14" spans="2:10" ht="14.4" x14ac:dyDescent="0.3">
      <c r="B14" s="20">
        <f t="shared" si="0"/>
        <v>8</v>
      </c>
      <c r="C14" s="21" t="s">
        <v>89</v>
      </c>
      <c r="D14" s="22"/>
      <c r="E14" s="22"/>
      <c r="F14" s="24">
        <f t="shared" si="1"/>
        <v>0</v>
      </c>
      <c r="G14" s="39"/>
      <c r="H14" s="24">
        <f t="shared" si="2"/>
        <v>0</v>
      </c>
      <c r="I14" s="24">
        <f t="shared" si="3"/>
        <v>0</v>
      </c>
      <c r="J14" s="24">
        <f t="shared" si="4"/>
        <v>0</v>
      </c>
    </row>
    <row r="15" spans="2:10" ht="14.4" x14ac:dyDescent="0.3">
      <c r="B15" s="14">
        <f t="shared" si="0"/>
        <v>9</v>
      </c>
      <c r="C15" s="15" t="s">
        <v>89</v>
      </c>
      <c r="D15" s="38"/>
      <c r="E15" s="38"/>
      <c r="F15" s="18">
        <f t="shared" si="1"/>
        <v>0</v>
      </c>
      <c r="G15" s="5"/>
      <c r="H15" s="18">
        <f t="shared" si="2"/>
        <v>0</v>
      </c>
      <c r="I15" s="18">
        <f t="shared" si="3"/>
        <v>0</v>
      </c>
      <c r="J15" s="18">
        <f t="shared" si="4"/>
        <v>0</v>
      </c>
    </row>
    <row r="16" spans="2:10" ht="14.4" x14ac:dyDescent="0.3">
      <c r="B16" s="20">
        <f t="shared" si="0"/>
        <v>10</v>
      </c>
      <c r="C16" s="21" t="s">
        <v>89</v>
      </c>
      <c r="D16" s="22"/>
      <c r="E16" s="22"/>
      <c r="F16" s="24">
        <f t="shared" si="1"/>
        <v>0</v>
      </c>
      <c r="G16" s="39"/>
      <c r="H16" s="24">
        <f t="shared" si="2"/>
        <v>0</v>
      </c>
      <c r="I16" s="24">
        <f t="shared" si="3"/>
        <v>0</v>
      </c>
      <c r="J16" s="24">
        <f t="shared" si="4"/>
        <v>0</v>
      </c>
    </row>
    <row r="17" spans="2:10" ht="14.4" x14ac:dyDescent="0.3">
      <c r="B17" s="26"/>
      <c r="C17" s="26" t="s">
        <v>39</v>
      </c>
      <c r="D17" s="27">
        <f t="shared" ref="D17:F17" si="5">SUM(D7:D16)</f>
        <v>23000</v>
      </c>
      <c r="E17" s="27">
        <f t="shared" si="5"/>
        <v>32000</v>
      </c>
      <c r="F17" s="27">
        <f t="shared" si="5"/>
        <v>55000</v>
      </c>
      <c r="G17" s="26"/>
      <c r="H17" s="27">
        <f t="shared" ref="H17:J17" si="6">SUM(H7:H16)</f>
        <v>7766.666666666667</v>
      </c>
      <c r="I17" s="27">
        <f t="shared" si="6"/>
        <v>7766.666666666667</v>
      </c>
      <c r="J17" s="27">
        <f t="shared" si="6"/>
        <v>7766.666666666667</v>
      </c>
    </row>
    <row r="18" spans="2:10" ht="14.4" x14ac:dyDescent="0.3">
      <c r="B18" s="53" t="s">
        <v>90</v>
      </c>
      <c r="C18" s="54"/>
      <c r="D18" s="54"/>
      <c r="E18" s="54"/>
      <c r="F18" s="54"/>
      <c r="G18" s="54"/>
      <c r="H18" s="54"/>
      <c r="I18" s="54"/>
      <c r="J18" s="54"/>
    </row>
    <row r="20" spans="2:10" ht="15.6" x14ac:dyDescent="0.3">
      <c r="B20" s="7" t="s">
        <v>91</v>
      </c>
    </row>
    <row r="21" spans="2:10" ht="15.75" customHeight="1" x14ac:dyDescent="0.3">
      <c r="B21" s="4" t="s">
        <v>92</v>
      </c>
      <c r="C21" s="38">
        <v>15000</v>
      </c>
    </row>
    <row r="22" spans="2:10" ht="15.75" customHeight="1" x14ac:dyDescent="0.3">
      <c r="B22" s="4" t="s">
        <v>93</v>
      </c>
      <c r="C22" s="33">
        <f>D17</f>
        <v>23000</v>
      </c>
    </row>
    <row r="23" spans="2:10" ht="15.75" customHeight="1" x14ac:dyDescent="0.3">
      <c r="B23" s="40" t="s">
        <v>94</v>
      </c>
      <c r="C23" s="41">
        <f>C21+C22</f>
        <v>38000</v>
      </c>
    </row>
    <row r="24" spans="2:10" ht="15.75" customHeight="1" x14ac:dyDescent="0.3"/>
    <row r="25" spans="2:10" ht="15.75" customHeight="1" x14ac:dyDescent="0.3">
      <c r="B25" s="7" t="s">
        <v>95</v>
      </c>
    </row>
    <row r="26" spans="2:10" ht="15.75" customHeight="1" x14ac:dyDescent="0.3">
      <c r="B26" s="4" t="s">
        <v>96</v>
      </c>
      <c r="C26" s="38">
        <v>5000</v>
      </c>
    </row>
    <row r="27" spans="2:10" ht="15.75" customHeight="1" x14ac:dyDescent="0.3">
      <c r="B27" s="4" t="s">
        <v>97</v>
      </c>
      <c r="C27" s="18">
        <f>E17+C26</f>
        <v>37000</v>
      </c>
    </row>
    <row r="28" spans="2:10" ht="15.75" customHeight="1" x14ac:dyDescent="0.3">
      <c r="B28" s="40" t="s">
        <v>98</v>
      </c>
      <c r="C28" s="41">
        <f>MAX(0,C27-C21)</f>
        <v>22000</v>
      </c>
    </row>
    <row r="29" spans="2:10" ht="15.75" customHeight="1" x14ac:dyDescent="0.3">
      <c r="B29" s="40" t="s">
        <v>99</v>
      </c>
      <c r="C29" s="41">
        <f>C21+C28-E17</f>
        <v>5000</v>
      </c>
    </row>
    <row r="30" spans="2:10" ht="15.75" customHeight="1" x14ac:dyDescent="0.3"/>
    <row r="31" spans="2:10" ht="15.75" customHeight="1" x14ac:dyDescent="0.3">
      <c r="B31" s="7" t="s">
        <v>100</v>
      </c>
    </row>
    <row r="32" spans="2:10" ht="49.2" customHeight="1" x14ac:dyDescent="0.3">
      <c r="B32" s="13" t="s">
        <v>101</v>
      </c>
      <c r="C32" s="13" t="s">
        <v>102</v>
      </c>
      <c r="E32" s="13" t="s">
        <v>103</v>
      </c>
      <c r="F32" s="13" t="s">
        <v>102</v>
      </c>
    </row>
    <row r="33" spans="2:8" ht="15.75" customHeight="1" x14ac:dyDescent="0.3">
      <c r="B33" s="36" t="s">
        <v>104</v>
      </c>
      <c r="C33" s="18">
        <f>F17</f>
        <v>55000</v>
      </c>
      <c r="E33" s="36" t="s">
        <v>105</v>
      </c>
      <c r="F33" s="18">
        <f>C28</f>
        <v>22000</v>
      </c>
    </row>
    <row r="34" spans="2:8" ht="15.75" customHeight="1" x14ac:dyDescent="0.3">
      <c r="B34" s="36" t="s">
        <v>106</v>
      </c>
      <c r="C34" s="18">
        <f>C29</f>
        <v>5000</v>
      </c>
      <c r="E34" s="36" t="s">
        <v>107</v>
      </c>
      <c r="F34" s="18">
        <f>C23</f>
        <v>38000</v>
      </c>
    </row>
    <row r="35" spans="2:8" ht="15.75" customHeight="1" x14ac:dyDescent="0.3">
      <c r="B35" s="26" t="s">
        <v>108</v>
      </c>
      <c r="C35" s="27">
        <f>C33+C34</f>
        <v>60000</v>
      </c>
      <c r="E35" s="26" t="s">
        <v>109</v>
      </c>
      <c r="F35" s="27">
        <f>F33+F34</f>
        <v>60000</v>
      </c>
    </row>
    <row r="36" spans="2:8" ht="15.75" customHeight="1" x14ac:dyDescent="0.3"/>
    <row r="37" spans="2:8" ht="15.75" customHeight="1" x14ac:dyDescent="0.3">
      <c r="B37" s="40" t="s">
        <v>110</v>
      </c>
      <c r="C37" s="42">
        <f>ROUND(C35-F35,2)</f>
        <v>0</v>
      </c>
    </row>
    <row r="38" spans="2:8" ht="15.75" customHeight="1" x14ac:dyDescent="0.3"/>
    <row r="39" spans="2:8" ht="15.75" customHeight="1" x14ac:dyDescent="0.3">
      <c r="B39" s="53" t="s">
        <v>111</v>
      </c>
      <c r="C39" s="54"/>
      <c r="D39" s="54"/>
      <c r="E39" s="54"/>
      <c r="F39" s="54"/>
      <c r="G39" s="54"/>
      <c r="H39" s="54"/>
    </row>
    <row r="40" spans="2:8" ht="15.75" customHeight="1" x14ac:dyDescent="0.3"/>
    <row r="41" spans="2:8" ht="15.75" customHeight="1" x14ac:dyDescent="0.3"/>
    <row r="42" spans="2:8" ht="15.75" customHeight="1" x14ac:dyDescent="0.3"/>
    <row r="43" spans="2:8" ht="15.75" customHeight="1" x14ac:dyDescent="0.3"/>
    <row r="44" spans="2:8" ht="15.75" customHeight="1" x14ac:dyDescent="0.3"/>
    <row r="45" spans="2:8" ht="15.75" customHeight="1" x14ac:dyDescent="0.3"/>
    <row r="46" spans="2:8" ht="15.75" customHeight="1" x14ac:dyDescent="0.3"/>
    <row r="47" spans="2:8" ht="15.75" customHeight="1" x14ac:dyDescent="0.3"/>
    <row r="48" spans="2: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8Gd3/+7juNu444Es2Z3DRtSEYNPLhxXSb0Q35pbnwJSnULi5Iw0lBKCLIX6bLgBSapGzQYv+wD1HwCTWr5Zi0w==" saltValue="C/Mx5pNjykGAcrx0rzwsGw==" spinCount="100000" sheet="1" objects="1" scenarios="1"/>
  <protectedRanges>
    <protectedRange sqref="C7:E16" name="Plage1"/>
  </protectedRanges>
  <mergeCells count="3">
    <mergeCell ref="B5:J5"/>
    <mergeCell ref="B18:J18"/>
    <mergeCell ref="B39:H39"/>
  </mergeCells>
  <conditionalFormatting sqref="C37">
    <cfRule type="expression" dxfId="7" priority="1">
      <formula>C37&lt;&gt;0</formula>
    </cfRule>
    <cfRule type="expression" dxfId="6" priority="2">
      <formula>C37=0</formula>
    </cfRule>
  </conditionalFormatting>
  <pageMargins left="0.75" right="0.75" top="1" bottom="1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1F3864"/>
  </sheetPr>
  <dimension ref="B1:H1000"/>
  <sheetViews>
    <sheetView showGridLines="0" workbookViewId="0">
      <selection activeCell="B1" sqref="B1"/>
    </sheetView>
  </sheetViews>
  <sheetFormatPr baseColWidth="10" defaultColWidth="14.44140625" defaultRowHeight="15" customHeight="1" x14ac:dyDescent="0.3"/>
  <cols>
    <col min="1" max="1" width="2" customWidth="1"/>
    <col min="2" max="2" width="40" customWidth="1"/>
    <col min="3" max="4" width="16" customWidth="1"/>
    <col min="5" max="5" width="4" customWidth="1"/>
    <col min="6" max="26" width="8.6640625" customWidth="1"/>
  </cols>
  <sheetData>
    <row r="1" spans="2:3" ht="35.4" customHeight="1" x14ac:dyDescent="0.55000000000000004">
      <c r="B1" s="65" t="str">
        <f>Accueil!B2</f>
        <v>Nom de l'entreprise</v>
      </c>
    </row>
    <row r="2" spans="2:3" ht="22.8" x14ac:dyDescent="0.4">
      <c r="B2" s="12" t="s">
        <v>112</v>
      </c>
    </row>
    <row r="3" spans="2:3" ht="14.4" x14ac:dyDescent="0.3">
      <c r="B3" s="2" t="str">
        <f>"Synthèse sources et usages de fonds (montants en "&amp;Accueil!$C$18&amp;")"</f>
        <v>Synthèse sources et usages de fonds (montants en CAD)</v>
      </c>
    </row>
    <row r="5" spans="2:3" ht="16.8" x14ac:dyDescent="0.3">
      <c r="B5" s="3" t="s">
        <v>113</v>
      </c>
    </row>
    <row r="6" spans="2:3" ht="19.5" customHeight="1" x14ac:dyDescent="0.3">
      <c r="B6" s="13" t="s">
        <v>114</v>
      </c>
      <c r="C6" s="13" t="s">
        <v>102</v>
      </c>
    </row>
    <row r="7" spans="2:3" ht="14.4" x14ac:dyDescent="0.3">
      <c r="B7" s="32" t="str">
        <f>IF('Bilan de départ'!C7="","",'Bilan de départ'!C7)</f>
        <v>Liquidités déjà disponibles dans l'entreprise</v>
      </c>
      <c r="C7" s="33">
        <f>IF('Bilan de départ'!C7="","",'Bilan de départ'!F7)</f>
        <v>5000</v>
      </c>
    </row>
    <row r="8" spans="2:3" ht="14.4" x14ac:dyDescent="0.3">
      <c r="B8" s="34" t="str">
        <f>IF('Bilan de départ'!C8="","",'Bilan de départ'!C8)</f>
        <v>Inventaire de stock</v>
      </c>
      <c r="C8" s="35">
        <f>IF('Bilan de départ'!C8="","",'Bilan de départ'!F8)</f>
        <v>5000</v>
      </c>
    </row>
    <row r="9" spans="2:3" ht="14.4" x14ac:dyDescent="0.3">
      <c r="B9" s="32" t="str">
        <f>IF('Bilan de départ'!C9="","",'Bilan de départ'!C9)</f>
        <v>Matériel de production</v>
      </c>
      <c r="C9" s="33">
        <f>IF('Bilan de départ'!C9="","",'Bilan de départ'!F9)</f>
        <v>15000</v>
      </c>
    </row>
    <row r="10" spans="2:3" ht="14.4" x14ac:dyDescent="0.3">
      <c r="B10" s="34" t="str">
        <f>IF('Bilan de départ'!C10="","",'Bilan de départ'!C10)</f>
        <v>Matériel informatique</v>
      </c>
      <c r="C10" s="35">
        <f>IF('Bilan de départ'!C10="","",'Bilan de départ'!F10)</f>
        <v>8000</v>
      </c>
    </row>
    <row r="11" spans="2:3" ht="14.4" x14ac:dyDescent="0.3">
      <c r="B11" s="32" t="str">
        <f>IF('Bilan de départ'!C11="","",'Bilan de départ'!C11)</f>
        <v>Matériel roulant</v>
      </c>
      <c r="C11" s="33">
        <f>IF('Bilan de départ'!C11="","",'Bilan de départ'!F11)</f>
        <v>20000</v>
      </c>
    </row>
    <row r="12" spans="2:3" ht="14.4" x14ac:dyDescent="0.3">
      <c r="B12" s="34" t="str">
        <f>IF('Bilan de départ'!C12="","",'Bilan de départ'!C12)</f>
        <v>Frais de démarrage</v>
      </c>
      <c r="C12" s="35">
        <f>IF('Bilan de départ'!C12="","",'Bilan de départ'!F12)</f>
        <v>2000</v>
      </c>
    </row>
    <row r="13" spans="2:3" ht="14.4" x14ac:dyDescent="0.3">
      <c r="B13" s="32" t="str">
        <f>IF('Bilan de départ'!C13="","",'Bilan de départ'!C13)</f>
        <v>Améliorations locatives</v>
      </c>
      <c r="C13" s="33">
        <f>IF('Bilan de départ'!C13="","",'Bilan de départ'!F13)</f>
        <v>0</v>
      </c>
    </row>
    <row r="14" spans="2:3" ht="14.4" x14ac:dyDescent="0.3">
      <c r="B14" s="34" t="str">
        <f>IF('Bilan de départ'!C14="","",'Bilan de départ'!C14)</f>
        <v>Autre</v>
      </c>
      <c r="C14" s="35">
        <f>IF('Bilan de départ'!C14="","",'Bilan de départ'!F14)</f>
        <v>0</v>
      </c>
    </row>
    <row r="15" spans="2:3" ht="14.4" x14ac:dyDescent="0.3">
      <c r="B15" s="32" t="str">
        <f>IF('Bilan de départ'!C15="","",'Bilan de départ'!C15)</f>
        <v>Autre</v>
      </c>
      <c r="C15" s="33">
        <f>IF('Bilan de départ'!C15="","",'Bilan de départ'!F15)</f>
        <v>0</v>
      </c>
    </row>
    <row r="16" spans="2:3" ht="14.4" x14ac:dyDescent="0.3">
      <c r="B16" s="34" t="str">
        <f>IF('Bilan de départ'!C16="","",'Bilan de départ'!C16)</f>
        <v>Autre</v>
      </c>
      <c r="C16" s="35">
        <f>IF('Bilan de départ'!C16="","",'Bilan de départ'!F16)</f>
        <v>0</v>
      </c>
    </row>
    <row r="17" spans="2:4" ht="14.4" x14ac:dyDescent="0.3">
      <c r="B17" s="36" t="s">
        <v>115</v>
      </c>
      <c r="C17" s="33">
        <f>'Bilan de départ'!C26</f>
        <v>5000</v>
      </c>
    </row>
    <row r="18" spans="2:4" ht="14.4" x14ac:dyDescent="0.3">
      <c r="B18" s="26" t="s">
        <v>116</v>
      </c>
      <c r="C18" s="27">
        <f>SUM(C7:C17)</f>
        <v>60000</v>
      </c>
    </row>
    <row r="20" spans="2:4" ht="16.8" x14ac:dyDescent="0.3">
      <c r="B20" s="3" t="s">
        <v>117</v>
      </c>
    </row>
    <row r="21" spans="2:4" ht="19.5" customHeight="1" x14ac:dyDescent="0.3">
      <c r="B21" s="13" t="s">
        <v>75</v>
      </c>
      <c r="C21" s="13" t="s">
        <v>102</v>
      </c>
    </row>
    <row r="22" spans="2:4" ht="15.75" customHeight="1" x14ac:dyDescent="0.3">
      <c r="B22" s="36" t="s">
        <v>107</v>
      </c>
      <c r="C22" s="33">
        <f>'Bilan de départ'!C23</f>
        <v>38000</v>
      </c>
    </row>
    <row r="23" spans="2:4" ht="15.75" customHeight="1" x14ac:dyDescent="0.3">
      <c r="B23" s="37" t="s">
        <v>118</v>
      </c>
      <c r="C23" s="35">
        <f>'Bilan de départ'!C28</f>
        <v>22000</v>
      </c>
    </row>
    <row r="24" spans="2:4" ht="15.75" customHeight="1" x14ac:dyDescent="0.3">
      <c r="B24" s="26" t="s">
        <v>119</v>
      </c>
      <c r="C24" s="27">
        <f>SUM(C22:C23)</f>
        <v>60000</v>
      </c>
    </row>
    <row r="25" spans="2:4" ht="15.75" customHeight="1" x14ac:dyDescent="0.3"/>
    <row r="26" spans="2:4" ht="15.75" customHeight="1" x14ac:dyDescent="0.3">
      <c r="B26" s="40" t="s">
        <v>120</v>
      </c>
      <c r="C26" s="42">
        <f>ROUND(C18-C24,2)</f>
        <v>0</v>
      </c>
    </row>
    <row r="27" spans="2:4" ht="15.75" customHeight="1" x14ac:dyDescent="0.3"/>
    <row r="28" spans="2:4" ht="15.75" customHeight="1" x14ac:dyDescent="0.3">
      <c r="B28" s="60" t="s">
        <v>121</v>
      </c>
      <c r="C28" s="54"/>
      <c r="D28" s="54"/>
    </row>
    <row r="29" spans="2:4" ht="19.5" customHeight="1" x14ac:dyDescent="0.3">
      <c r="B29" s="13" t="s">
        <v>122</v>
      </c>
      <c r="C29" s="13" t="s">
        <v>123</v>
      </c>
      <c r="D29" s="13" t="s">
        <v>102</v>
      </c>
    </row>
    <row r="30" spans="2:4" ht="15.75" customHeight="1" x14ac:dyDescent="0.3">
      <c r="B30" s="15" t="s">
        <v>124</v>
      </c>
      <c r="C30" s="8">
        <v>0.6</v>
      </c>
      <c r="D30" s="18">
        <f t="shared" ref="D30:D36" si="0">N(C30)*$C$23</f>
        <v>13200</v>
      </c>
    </row>
    <row r="31" spans="2:4" ht="15.75" customHeight="1" x14ac:dyDescent="0.3">
      <c r="B31" s="21" t="s">
        <v>125</v>
      </c>
      <c r="C31" s="30">
        <v>0.25</v>
      </c>
      <c r="D31" s="24">
        <f t="shared" si="0"/>
        <v>5500</v>
      </c>
    </row>
    <row r="32" spans="2:4" ht="15.75" customHeight="1" x14ac:dyDescent="0.3">
      <c r="B32" s="15" t="s">
        <v>126</v>
      </c>
      <c r="C32" s="8">
        <v>0.15</v>
      </c>
      <c r="D32" s="18">
        <f t="shared" si="0"/>
        <v>3300</v>
      </c>
    </row>
    <row r="33" spans="2:8" ht="15.75" customHeight="1" x14ac:dyDescent="0.3">
      <c r="B33" s="21" t="s">
        <v>127</v>
      </c>
      <c r="C33" s="30"/>
      <c r="D33" s="24">
        <f t="shared" si="0"/>
        <v>0</v>
      </c>
    </row>
    <row r="34" spans="2:8" ht="15.75" customHeight="1" x14ac:dyDescent="0.3">
      <c r="B34" s="15" t="s">
        <v>128</v>
      </c>
      <c r="C34" s="8"/>
      <c r="D34" s="18">
        <f t="shared" si="0"/>
        <v>0</v>
      </c>
    </row>
    <row r="35" spans="2:8" ht="15.75" customHeight="1" x14ac:dyDescent="0.3">
      <c r="B35" s="21" t="s">
        <v>129</v>
      </c>
      <c r="C35" s="30"/>
      <c r="D35" s="24">
        <f t="shared" si="0"/>
        <v>0</v>
      </c>
    </row>
    <row r="36" spans="2:8" ht="15.75" customHeight="1" x14ac:dyDescent="0.3">
      <c r="B36" s="15" t="s">
        <v>130</v>
      </c>
      <c r="C36" s="8"/>
      <c r="D36" s="18">
        <f t="shared" si="0"/>
        <v>0</v>
      </c>
    </row>
    <row r="37" spans="2:8" ht="15.75" customHeight="1" x14ac:dyDescent="0.3">
      <c r="B37" s="26" t="s">
        <v>39</v>
      </c>
      <c r="C37" s="28">
        <f t="shared" ref="C37:D37" si="1">SUM(C30:C36)</f>
        <v>1</v>
      </c>
      <c r="D37" s="27">
        <f t="shared" si="1"/>
        <v>22000</v>
      </c>
    </row>
    <row r="38" spans="2:8" ht="15.75" customHeight="1" x14ac:dyDescent="0.3"/>
    <row r="39" spans="2:8" ht="15.75" customHeight="1" x14ac:dyDescent="0.3">
      <c r="B39" s="53" t="s">
        <v>131</v>
      </c>
      <c r="C39" s="54"/>
      <c r="D39" s="54"/>
      <c r="E39" s="54"/>
      <c r="F39" s="54"/>
      <c r="G39" s="54"/>
      <c r="H39" s="54"/>
    </row>
    <row r="40" spans="2:8" ht="15.75" customHeight="1" x14ac:dyDescent="0.3"/>
    <row r="41" spans="2:8" ht="15.75" customHeight="1" x14ac:dyDescent="0.3"/>
    <row r="42" spans="2:8" ht="15.75" customHeight="1" x14ac:dyDescent="0.3"/>
    <row r="43" spans="2:8" ht="15.75" customHeight="1" x14ac:dyDescent="0.3"/>
    <row r="44" spans="2:8" ht="15.75" customHeight="1" x14ac:dyDescent="0.3"/>
    <row r="45" spans="2:8" ht="15.75" customHeight="1" x14ac:dyDescent="0.3"/>
    <row r="46" spans="2:8" ht="15.75" customHeight="1" x14ac:dyDescent="0.3"/>
    <row r="47" spans="2:8" ht="15.75" customHeight="1" x14ac:dyDescent="0.3"/>
    <row r="48" spans="2: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pVVNEcYEbnBfN8HM0ITUDCA1zcMxKj/BokoxmkDPGZ1DmKlE6d3Ruu3ZsxM95cR1MCzWRL3YlO/bd5SIJiVePQ==" saltValue="0T4KetVYmKup+ahQEZekmg==" spinCount="100000" sheet="1" objects="1" scenarios="1"/>
  <protectedRanges>
    <protectedRange sqref="B30:C36" name="Plage1"/>
  </protectedRanges>
  <mergeCells count="2">
    <mergeCell ref="B28:D28"/>
    <mergeCell ref="B39:H39"/>
  </mergeCells>
  <conditionalFormatting sqref="C26">
    <cfRule type="expression" dxfId="5" priority="1">
      <formula>C26&lt;&gt;0</formula>
    </cfRule>
    <cfRule type="expression" dxfId="4" priority="2">
      <formula>C26=0</formula>
    </cfRule>
  </conditionalFormatting>
  <conditionalFormatting sqref="C37">
    <cfRule type="expression" dxfId="3" priority="3">
      <formula>ROUND(C37,4)&lt;&gt;1</formula>
    </cfRule>
    <cfRule type="expression" dxfId="2" priority="4">
      <formula>ROUND(C37,4)=1</formula>
    </cfRule>
  </conditionalFormatting>
  <pageMargins left="0.75" right="0.75" top="1" bottom="1" header="0" footer="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2E75B6"/>
  </sheetPr>
  <dimension ref="B1:O1000"/>
  <sheetViews>
    <sheetView showGridLines="0" workbookViewId="0">
      <selection activeCell="B1" sqref="B1"/>
    </sheetView>
  </sheetViews>
  <sheetFormatPr baseColWidth="10" defaultColWidth="14.44140625" defaultRowHeight="15" customHeight="1" x14ac:dyDescent="0.3"/>
  <cols>
    <col min="1" max="1" width="2" customWidth="1"/>
    <col min="2" max="2" width="26" customWidth="1"/>
    <col min="3" max="14" width="9" customWidth="1"/>
    <col min="15" max="15" width="13" customWidth="1"/>
    <col min="16" max="26" width="8.6640625" customWidth="1"/>
  </cols>
  <sheetData>
    <row r="1" spans="2:15" ht="36" customHeight="1" x14ac:dyDescent="0.45">
      <c r="B1" s="63" t="str">
        <f>'Coût et financement du projet'!B1</f>
        <v>Nom de l'entreprise</v>
      </c>
    </row>
    <row r="2" spans="2:15" ht="22.8" x14ac:dyDescent="0.4">
      <c r="B2" s="12" t="s">
        <v>132</v>
      </c>
    </row>
    <row r="3" spans="2:15" ht="14.4" x14ac:dyDescent="0.3">
      <c r="B3" s="2" t="str">
        <f>"Calcul automatique à partir des revenus de référence et des taux de croissance cible (montants en "&amp;Accueil!$C$18&amp;")"</f>
        <v>Calcul automatique à partir des revenus de référence et des taux de croissance cible (montants en CAD)</v>
      </c>
    </row>
    <row r="5" spans="2:15" ht="16.8" x14ac:dyDescent="0.3">
      <c r="B5" s="3" t="s">
        <v>68</v>
      </c>
    </row>
    <row r="6" spans="2:15" ht="19.5" customHeight="1" x14ac:dyDescent="0.3">
      <c r="B6" s="13" t="s">
        <v>29</v>
      </c>
      <c r="C6" s="13" t="s">
        <v>46</v>
      </c>
      <c r="D6" s="13" t="s">
        <v>47</v>
      </c>
      <c r="E6" s="13" t="s">
        <v>48</v>
      </c>
      <c r="F6" s="13" t="s">
        <v>49</v>
      </c>
      <c r="G6" s="13" t="s">
        <v>50</v>
      </c>
      <c r="H6" s="13" t="s">
        <v>51</v>
      </c>
      <c r="I6" s="13" t="s">
        <v>52</v>
      </c>
      <c r="J6" s="13" t="s">
        <v>53</v>
      </c>
      <c r="K6" s="13" t="s">
        <v>54</v>
      </c>
      <c r="L6" s="13" t="s">
        <v>55</v>
      </c>
      <c r="M6" s="13" t="s">
        <v>56</v>
      </c>
      <c r="N6" s="13" t="s">
        <v>57</v>
      </c>
      <c r="O6" s="13" t="s">
        <v>58</v>
      </c>
    </row>
    <row r="7" spans="2:15" ht="14.4" x14ac:dyDescent="0.3">
      <c r="B7" s="32" t="str">
        <f>IF('Produits &amp; Services'!C6="","",'Produits &amp; Services'!C6)</f>
        <v>Produit A</v>
      </c>
      <c r="C7" s="33">
        <f>IF('Produits &amp; Services'!C6="","",'Produits &amp; Services'!G6*(1+Accueil!$C$25))</f>
        <v>19800</v>
      </c>
      <c r="D7" s="33">
        <f>IF('Produits &amp; Services'!C6="","",'Produits &amp; Services'!G6*(1+Accueil!$C$25))</f>
        <v>19800</v>
      </c>
      <c r="E7" s="33">
        <f>IF('Produits &amp; Services'!C6="","",'Produits &amp; Services'!G6*(1+Accueil!$C$25))</f>
        <v>19800</v>
      </c>
      <c r="F7" s="33">
        <f>IF('Produits &amp; Services'!C6="","",'Produits &amp; Services'!G6*(1+Accueil!$C$25))</f>
        <v>19800</v>
      </c>
      <c r="G7" s="33">
        <f>IF('Produits &amp; Services'!C6="","",'Produits &amp; Services'!G6*(1+Accueil!$C$25))</f>
        <v>19800</v>
      </c>
      <c r="H7" s="33">
        <f>IF('Produits &amp; Services'!C6="","",'Produits &amp; Services'!G6*(1+Accueil!$C$25))</f>
        <v>19800</v>
      </c>
      <c r="I7" s="33">
        <f>IF('Produits &amp; Services'!C6="","",'Produits &amp; Services'!G6*(1+Accueil!$C$25))</f>
        <v>19800</v>
      </c>
      <c r="J7" s="33">
        <f>IF('Produits &amp; Services'!C6="","",'Produits &amp; Services'!G6*(1+Accueil!$C$25))</f>
        <v>19800</v>
      </c>
      <c r="K7" s="33">
        <f>IF('Produits &amp; Services'!C6="","",'Produits &amp; Services'!G6*(1+Accueil!$C$25))</f>
        <v>19800</v>
      </c>
      <c r="L7" s="33">
        <f>IF('Produits &amp; Services'!C6="","",'Produits &amp; Services'!G6*(1+Accueil!$C$25))</f>
        <v>19800</v>
      </c>
      <c r="M7" s="33">
        <f>IF('Produits &amp; Services'!C6="","",'Produits &amp; Services'!G6*(1+Accueil!$C$25))</f>
        <v>19800</v>
      </c>
      <c r="N7" s="33">
        <f>IF('Produits &amp; Services'!C6="","",'Produits &amp; Services'!G6*(1+Accueil!$C$25))</f>
        <v>19800</v>
      </c>
      <c r="O7" s="18">
        <f t="shared" ref="O7:O16" si="0">IF(B7="","",SUM(C7:N7))</f>
        <v>237600</v>
      </c>
    </row>
    <row r="8" spans="2:15" ht="14.4" x14ac:dyDescent="0.3">
      <c r="B8" s="34" t="str">
        <f>IF('Produits &amp; Services'!C7="","",'Produits &amp; Services'!C7)</f>
        <v>Service B</v>
      </c>
      <c r="C8" s="35">
        <f>IF('Produits &amp; Services'!C7="","",'Produits &amp; Services'!G7*(1+Accueil!$C$25))</f>
        <v>19800</v>
      </c>
      <c r="D8" s="35">
        <f>IF('Produits &amp; Services'!C7="","",'Produits &amp; Services'!G7*(1+Accueil!$C$25))</f>
        <v>19800</v>
      </c>
      <c r="E8" s="35">
        <f>IF('Produits &amp; Services'!C7="","",'Produits &amp; Services'!G7*(1+Accueil!$C$25))</f>
        <v>19800</v>
      </c>
      <c r="F8" s="35">
        <f>IF('Produits &amp; Services'!C7="","",'Produits &amp; Services'!G7*(1+Accueil!$C$25))</f>
        <v>19800</v>
      </c>
      <c r="G8" s="35">
        <f>IF('Produits &amp; Services'!C7="","",'Produits &amp; Services'!G7*(1+Accueil!$C$25))</f>
        <v>19800</v>
      </c>
      <c r="H8" s="35">
        <f>IF('Produits &amp; Services'!C7="","",'Produits &amp; Services'!G7*(1+Accueil!$C$25))</f>
        <v>19800</v>
      </c>
      <c r="I8" s="35">
        <f>IF('Produits &amp; Services'!C7="","",'Produits &amp; Services'!G7*(1+Accueil!$C$25))</f>
        <v>19800</v>
      </c>
      <c r="J8" s="35">
        <f>IF('Produits &amp; Services'!C7="","",'Produits &amp; Services'!G7*(1+Accueil!$C$25))</f>
        <v>19800</v>
      </c>
      <c r="K8" s="35">
        <f>IF('Produits &amp; Services'!C7="","",'Produits &amp; Services'!G7*(1+Accueil!$C$25))</f>
        <v>19800</v>
      </c>
      <c r="L8" s="35">
        <f>IF('Produits &amp; Services'!C7="","",'Produits &amp; Services'!G7*(1+Accueil!$C$25))</f>
        <v>19800</v>
      </c>
      <c r="M8" s="35">
        <f>IF('Produits &amp; Services'!C7="","",'Produits &amp; Services'!G7*(1+Accueil!$C$25))</f>
        <v>19800</v>
      </c>
      <c r="N8" s="35">
        <f>IF('Produits &amp; Services'!C7="","",'Produits &amp; Services'!G7*(1+Accueil!$C$25))</f>
        <v>19800</v>
      </c>
      <c r="O8" s="24">
        <f t="shared" si="0"/>
        <v>237600</v>
      </c>
    </row>
    <row r="9" spans="2:15" ht="14.4" x14ac:dyDescent="0.3">
      <c r="B9" s="32" t="str">
        <f>IF('Produits &amp; Services'!C8="","",'Produits &amp; Services'!C8)</f>
        <v/>
      </c>
      <c r="C9" s="33" t="str">
        <f>IF('Produits &amp; Services'!C8="","",'Produits &amp; Services'!G8*(1+Accueil!$C$25))</f>
        <v/>
      </c>
      <c r="D9" s="33" t="str">
        <f>IF('Produits &amp; Services'!C8="","",'Produits &amp; Services'!G8*(1+Accueil!$C$25))</f>
        <v/>
      </c>
      <c r="E9" s="33" t="str">
        <f>IF('Produits &amp; Services'!C8="","",'Produits &amp; Services'!G8*(1+Accueil!$C$25))</f>
        <v/>
      </c>
      <c r="F9" s="33" t="str">
        <f>IF('Produits &amp; Services'!C8="","",'Produits &amp; Services'!G8*(1+Accueil!$C$25))</f>
        <v/>
      </c>
      <c r="G9" s="33" t="str">
        <f>IF('Produits &amp; Services'!C8="","",'Produits &amp; Services'!G8*(1+Accueil!$C$25))</f>
        <v/>
      </c>
      <c r="H9" s="33" t="str">
        <f>IF('Produits &amp; Services'!C8="","",'Produits &amp; Services'!G8*(1+Accueil!$C$25))</f>
        <v/>
      </c>
      <c r="I9" s="33" t="str">
        <f>IF('Produits &amp; Services'!C8="","",'Produits &amp; Services'!G8*(1+Accueil!$C$25))</f>
        <v/>
      </c>
      <c r="J9" s="33" t="str">
        <f>IF('Produits &amp; Services'!C8="","",'Produits &amp; Services'!G8*(1+Accueil!$C$25))</f>
        <v/>
      </c>
      <c r="K9" s="33" t="str">
        <f>IF('Produits &amp; Services'!C8="","",'Produits &amp; Services'!G8*(1+Accueil!$C$25))</f>
        <v/>
      </c>
      <c r="L9" s="33" t="str">
        <f>IF('Produits &amp; Services'!C8="","",'Produits &amp; Services'!G8*(1+Accueil!$C$25))</f>
        <v/>
      </c>
      <c r="M9" s="33" t="str">
        <f>IF('Produits &amp; Services'!C8="","",'Produits &amp; Services'!G8*(1+Accueil!$C$25))</f>
        <v/>
      </c>
      <c r="N9" s="33" t="str">
        <f>IF('Produits &amp; Services'!C8="","",'Produits &amp; Services'!G8*(1+Accueil!$C$25))</f>
        <v/>
      </c>
      <c r="O9" s="18" t="str">
        <f t="shared" si="0"/>
        <v/>
      </c>
    </row>
    <row r="10" spans="2:15" ht="14.4" x14ac:dyDescent="0.3">
      <c r="B10" s="34" t="str">
        <f>IF('Produits &amp; Services'!C9="","",'Produits &amp; Services'!C9)</f>
        <v/>
      </c>
      <c r="C10" s="35" t="str">
        <f>IF('Produits &amp; Services'!C9="","",'Produits &amp; Services'!G9*(1+Accueil!$C$25))</f>
        <v/>
      </c>
      <c r="D10" s="35" t="str">
        <f>IF('Produits &amp; Services'!C9="","",'Produits &amp; Services'!G9*(1+Accueil!$C$25))</f>
        <v/>
      </c>
      <c r="E10" s="35" t="str">
        <f>IF('Produits &amp; Services'!C9="","",'Produits &amp; Services'!G9*(1+Accueil!$C$25))</f>
        <v/>
      </c>
      <c r="F10" s="35" t="str">
        <f>IF('Produits &amp; Services'!C9="","",'Produits &amp; Services'!G9*(1+Accueil!$C$25))</f>
        <v/>
      </c>
      <c r="G10" s="35" t="str">
        <f>IF('Produits &amp; Services'!C9="","",'Produits &amp; Services'!G9*(1+Accueil!$C$25))</f>
        <v/>
      </c>
      <c r="H10" s="35" t="str">
        <f>IF('Produits &amp; Services'!C9="","",'Produits &amp; Services'!G9*(1+Accueil!$C$25))</f>
        <v/>
      </c>
      <c r="I10" s="35" t="str">
        <f>IF('Produits &amp; Services'!C9="","",'Produits &amp; Services'!G9*(1+Accueil!$C$25))</f>
        <v/>
      </c>
      <c r="J10" s="35" t="str">
        <f>IF('Produits &amp; Services'!C9="","",'Produits &amp; Services'!G9*(1+Accueil!$C$25))</f>
        <v/>
      </c>
      <c r="K10" s="35" t="str">
        <f>IF('Produits &amp; Services'!C9="","",'Produits &amp; Services'!G9*(1+Accueil!$C$25))</f>
        <v/>
      </c>
      <c r="L10" s="35" t="str">
        <f>IF('Produits &amp; Services'!C9="","",'Produits &amp; Services'!G9*(1+Accueil!$C$25))</f>
        <v/>
      </c>
      <c r="M10" s="35" t="str">
        <f>IF('Produits &amp; Services'!C9="","",'Produits &amp; Services'!G9*(1+Accueil!$C$25))</f>
        <v/>
      </c>
      <c r="N10" s="35" t="str">
        <f>IF('Produits &amp; Services'!C9="","",'Produits &amp; Services'!G9*(1+Accueil!$C$25))</f>
        <v/>
      </c>
      <c r="O10" s="24" t="str">
        <f t="shared" si="0"/>
        <v/>
      </c>
    </row>
    <row r="11" spans="2:15" ht="14.4" x14ac:dyDescent="0.3">
      <c r="B11" s="32" t="str">
        <f>IF('Produits &amp; Services'!C10="","",'Produits &amp; Services'!C10)</f>
        <v/>
      </c>
      <c r="C11" s="33" t="str">
        <f>IF('Produits &amp; Services'!C10="","",'Produits &amp; Services'!G10*(1+Accueil!$C$25))</f>
        <v/>
      </c>
      <c r="D11" s="33" t="str">
        <f>IF('Produits &amp; Services'!C10="","",'Produits &amp; Services'!G10*(1+Accueil!$C$25))</f>
        <v/>
      </c>
      <c r="E11" s="33" t="str">
        <f>IF('Produits &amp; Services'!C10="","",'Produits &amp; Services'!G10*(1+Accueil!$C$25))</f>
        <v/>
      </c>
      <c r="F11" s="33" t="str">
        <f>IF('Produits &amp; Services'!C10="","",'Produits &amp; Services'!G10*(1+Accueil!$C$25))</f>
        <v/>
      </c>
      <c r="G11" s="33" t="str">
        <f>IF('Produits &amp; Services'!C10="","",'Produits &amp; Services'!G10*(1+Accueil!$C$25))</f>
        <v/>
      </c>
      <c r="H11" s="33" t="str">
        <f>IF('Produits &amp; Services'!C10="","",'Produits &amp; Services'!G10*(1+Accueil!$C$25))</f>
        <v/>
      </c>
      <c r="I11" s="33" t="str">
        <f>IF('Produits &amp; Services'!C10="","",'Produits &amp; Services'!G10*(1+Accueil!$C$25))</f>
        <v/>
      </c>
      <c r="J11" s="33" t="str">
        <f>IF('Produits &amp; Services'!C10="","",'Produits &amp; Services'!G10*(1+Accueil!$C$25))</f>
        <v/>
      </c>
      <c r="K11" s="33" t="str">
        <f>IF('Produits &amp; Services'!C10="","",'Produits &amp; Services'!G10*(1+Accueil!$C$25))</f>
        <v/>
      </c>
      <c r="L11" s="33" t="str">
        <f>IF('Produits &amp; Services'!C10="","",'Produits &amp; Services'!G10*(1+Accueil!$C$25))</f>
        <v/>
      </c>
      <c r="M11" s="33" t="str">
        <f>IF('Produits &amp; Services'!C10="","",'Produits &amp; Services'!G10*(1+Accueil!$C$25))</f>
        <v/>
      </c>
      <c r="N11" s="33" t="str">
        <f>IF('Produits &amp; Services'!C10="","",'Produits &amp; Services'!G10*(1+Accueil!$C$25))</f>
        <v/>
      </c>
      <c r="O11" s="18" t="str">
        <f t="shared" si="0"/>
        <v/>
      </c>
    </row>
    <row r="12" spans="2:15" ht="14.4" x14ac:dyDescent="0.3">
      <c r="B12" s="34" t="str">
        <f>IF('Produits &amp; Services'!C11="","",'Produits &amp; Services'!C11)</f>
        <v/>
      </c>
      <c r="C12" s="35" t="str">
        <f>IF('Produits &amp; Services'!C11="","",'Produits &amp; Services'!G11*(1+Accueil!$C$25))</f>
        <v/>
      </c>
      <c r="D12" s="35" t="str">
        <f>IF('Produits &amp; Services'!C11="","",'Produits &amp; Services'!G11*(1+Accueil!$C$25))</f>
        <v/>
      </c>
      <c r="E12" s="35" t="str">
        <f>IF('Produits &amp; Services'!C11="","",'Produits &amp; Services'!G11*(1+Accueil!$C$25))</f>
        <v/>
      </c>
      <c r="F12" s="35" t="str">
        <f>IF('Produits &amp; Services'!C11="","",'Produits &amp; Services'!G11*(1+Accueil!$C$25))</f>
        <v/>
      </c>
      <c r="G12" s="35" t="str">
        <f>IF('Produits &amp; Services'!C11="","",'Produits &amp; Services'!G11*(1+Accueil!$C$25))</f>
        <v/>
      </c>
      <c r="H12" s="35" t="str">
        <f>IF('Produits &amp; Services'!C11="","",'Produits &amp; Services'!G11*(1+Accueil!$C$25))</f>
        <v/>
      </c>
      <c r="I12" s="35" t="str">
        <f>IF('Produits &amp; Services'!C11="","",'Produits &amp; Services'!G11*(1+Accueil!$C$25))</f>
        <v/>
      </c>
      <c r="J12" s="35" t="str">
        <f>IF('Produits &amp; Services'!C11="","",'Produits &amp; Services'!G11*(1+Accueil!$C$25))</f>
        <v/>
      </c>
      <c r="K12" s="35" t="str">
        <f>IF('Produits &amp; Services'!C11="","",'Produits &amp; Services'!G11*(1+Accueil!$C$25))</f>
        <v/>
      </c>
      <c r="L12" s="35" t="str">
        <f>IF('Produits &amp; Services'!C11="","",'Produits &amp; Services'!G11*(1+Accueil!$C$25))</f>
        <v/>
      </c>
      <c r="M12" s="35" t="str">
        <f>IF('Produits &amp; Services'!C11="","",'Produits &amp; Services'!G11*(1+Accueil!$C$25))</f>
        <v/>
      </c>
      <c r="N12" s="35" t="str">
        <f>IF('Produits &amp; Services'!C11="","",'Produits &amp; Services'!G11*(1+Accueil!$C$25))</f>
        <v/>
      </c>
      <c r="O12" s="24" t="str">
        <f t="shared" si="0"/>
        <v/>
      </c>
    </row>
    <row r="13" spans="2:15" ht="14.4" x14ac:dyDescent="0.3">
      <c r="B13" s="32" t="str">
        <f>IF('Produits &amp; Services'!C12="","",'Produits &amp; Services'!C12)</f>
        <v/>
      </c>
      <c r="C13" s="33" t="str">
        <f>IF('Produits &amp; Services'!C12="","",'Produits &amp; Services'!G12*(1+Accueil!$C$25))</f>
        <v/>
      </c>
      <c r="D13" s="33" t="str">
        <f>IF('Produits &amp; Services'!C12="","",'Produits &amp; Services'!G12*(1+Accueil!$C$25))</f>
        <v/>
      </c>
      <c r="E13" s="33" t="str">
        <f>IF('Produits &amp; Services'!C12="","",'Produits &amp; Services'!G12*(1+Accueil!$C$25))</f>
        <v/>
      </c>
      <c r="F13" s="33" t="str">
        <f>IF('Produits &amp; Services'!C12="","",'Produits &amp; Services'!G12*(1+Accueil!$C$25))</f>
        <v/>
      </c>
      <c r="G13" s="33" t="str">
        <f>IF('Produits &amp; Services'!C12="","",'Produits &amp; Services'!G12*(1+Accueil!$C$25))</f>
        <v/>
      </c>
      <c r="H13" s="33" t="str">
        <f>IF('Produits &amp; Services'!C12="","",'Produits &amp; Services'!G12*(1+Accueil!$C$25))</f>
        <v/>
      </c>
      <c r="I13" s="33" t="str">
        <f>IF('Produits &amp; Services'!C12="","",'Produits &amp; Services'!G12*(1+Accueil!$C$25))</f>
        <v/>
      </c>
      <c r="J13" s="33" t="str">
        <f>IF('Produits &amp; Services'!C12="","",'Produits &amp; Services'!G12*(1+Accueil!$C$25))</f>
        <v/>
      </c>
      <c r="K13" s="33" t="str">
        <f>IF('Produits &amp; Services'!C12="","",'Produits &amp; Services'!G12*(1+Accueil!$C$25))</f>
        <v/>
      </c>
      <c r="L13" s="33" t="str">
        <f>IF('Produits &amp; Services'!C12="","",'Produits &amp; Services'!G12*(1+Accueil!$C$25))</f>
        <v/>
      </c>
      <c r="M13" s="33" t="str">
        <f>IF('Produits &amp; Services'!C12="","",'Produits &amp; Services'!G12*(1+Accueil!$C$25))</f>
        <v/>
      </c>
      <c r="N13" s="33" t="str">
        <f>IF('Produits &amp; Services'!C12="","",'Produits &amp; Services'!G12*(1+Accueil!$C$25))</f>
        <v/>
      </c>
      <c r="O13" s="18" t="str">
        <f t="shared" si="0"/>
        <v/>
      </c>
    </row>
    <row r="14" spans="2:15" ht="14.4" x14ac:dyDescent="0.3">
      <c r="B14" s="34" t="str">
        <f>IF('Produits &amp; Services'!C13="","",'Produits &amp; Services'!C13)</f>
        <v/>
      </c>
      <c r="C14" s="35" t="str">
        <f>IF('Produits &amp; Services'!C13="","",'Produits &amp; Services'!G13*(1+Accueil!$C$25))</f>
        <v/>
      </c>
      <c r="D14" s="35" t="str">
        <f>IF('Produits &amp; Services'!C13="","",'Produits &amp; Services'!G13*(1+Accueil!$C$25))</f>
        <v/>
      </c>
      <c r="E14" s="35" t="str">
        <f>IF('Produits &amp; Services'!C13="","",'Produits &amp; Services'!G13*(1+Accueil!$C$25))</f>
        <v/>
      </c>
      <c r="F14" s="35" t="str">
        <f>IF('Produits &amp; Services'!C13="","",'Produits &amp; Services'!G13*(1+Accueil!$C$25))</f>
        <v/>
      </c>
      <c r="G14" s="35" t="str">
        <f>IF('Produits &amp; Services'!C13="","",'Produits &amp; Services'!G13*(1+Accueil!$C$25))</f>
        <v/>
      </c>
      <c r="H14" s="35" t="str">
        <f>IF('Produits &amp; Services'!C13="","",'Produits &amp; Services'!G13*(1+Accueil!$C$25))</f>
        <v/>
      </c>
      <c r="I14" s="35" t="str">
        <f>IF('Produits &amp; Services'!C13="","",'Produits &amp; Services'!G13*(1+Accueil!$C$25))</f>
        <v/>
      </c>
      <c r="J14" s="35" t="str">
        <f>IF('Produits &amp; Services'!C13="","",'Produits &amp; Services'!G13*(1+Accueil!$C$25))</f>
        <v/>
      </c>
      <c r="K14" s="35" t="str">
        <f>IF('Produits &amp; Services'!C13="","",'Produits &amp; Services'!G13*(1+Accueil!$C$25))</f>
        <v/>
      </c>
      <c r="L14" s="35" t="str">
        <f>IF('Produits &amp; Services'!C13="","",'Produits &amp; Services'!G13*(1+Accueil!$C$25))</f>
        <v/>
      </c>
      <c r="M14" s="35" t="str">
        <f>IF('Produits &amp; Services'!C13="","",'Produits &amp; Services'!G13*(1+Accueil!$C$25))</f>
        <v/>
      </c>
      <c r="N14" s="35" t="str">
        <f>IF('Produits &amp; Services'!C13="","",'Produits &amp; Services'!G13*(1+Accueil!$C$25))</f>
        <v/>
      </c>
      <c r="O14" s="24" t="str">
        <f t="shared" si="0"/>
        <v/>
      </c>
    </row>
    <row r="15" spans="2:15" ht="14.4" x14ac:dyDescent="0.3">
      <c r="B15" s="32" t="str">
        <f>IF('Produits &amp; Services'!C14="","",'Produits &amp; Services'!C14)</f>
        <v/>
      </c>
      <c r="C15" s="33" t="str">
        <f>IF('Produits &amp; Services'!C14="","",'Produits &amp; Services'!G14*(1+Accueil!$C$25))</f>
        <v/>
      </c>
      <c r="D15" s="33" t="str">
        <f>IF('Produits &amp; Services'!C14="","",'Produits &amp; Services'!G14*(1+Accueil!$C$25))</f>
        <v/>
      </c>
      <c r="E15" s="33" t="str">
        <f>IF('Produits &amp; Services'!C14="","",'Produits &amp; Services'!G14*(1+Accueil!$C$25))</f>
        <v/>
      </c>
      <c r="F15" s="33" t="str">
        <f>IF('Produits &amp; Services'!C14="","",'Produits &amp; Services'!G14*(1+Accueil!$C$25))</f>
        <v/>
      </c>
      <c r="G15" s="33" t="str">
        <f>IF('Produits &amp; Services'!C14="","",'Produits &amp; Services'!G14*(1+Accueil!$C$25))</f>
        <v/>
      </c>
      <c r="H15" s="33" t="str">
        <f>IF('Produits &amp; Services'!C14="","",'Produits &amp; Services'!G14*(1+Accueil!$C$25))</f>
        <v/>
      </c>
      <c r="I15" s="33" t="str">
        <f>IF('Produits &amp; Services'!C14="","",'Produits &amp; Services'!G14*(1+Accueil!$C$25))</f>
        <v/>
      </c>
      <c r="J15" s="33" t="str">
        <f>IF('Produits &amp; Services'!C14="","",'Produits &amp; Services'!G14*(1+Accueil!$C$25))</f>
        <v/>
      </c>
      <c r="K15" s="33" t="str">
        <f>IF('Produits &amp; Services'!C14="","",'Produits &amp; Services'!G14*(1+Accueil!$C$25))</f>
        <v/>
      </c>
      <c r="L15" s="33" t="str">
        <f>IF('Produits &amp; Services'!C14="","",'Produits &amp; Services'!G14*(1+Accueil!$C$25))</f>
        <v/>
      </c>
      <c r="M15" s="33" t="str">
        <f>IF('Produits &amp; Services'!C14="","",'Produits &amp; Services'!G14*(1+Accueil!$C$25))</f>
        <v/>
      </c>
      <c r="N15" s="33" t="str">
        <f>IF('Produits &amp; Services'!C14="","",'Produits &amp; Services'!G14*(1+Accueil!$C$25))</f>
        <v/>
      </c>
      <c r="O15" s="18" t="str">
        <f t="shared" si="0"/>
        <v/>
      </c>
    </row>
    <row r="16" spans="2:15" ht="14.4" x14ac:dyDescent="0.3">
      <c r="B16" s="34" t="str">
        <f>IF('Produits &amp; Services'!C15="","",'Produits &amp; Services'!C15)</f>
        <v/>
      </c>
      <c r="C16" s="35" t="str">
        <f>IF('Produits &amp; Services'!C15="","",'Produits &amp; Services'!G15*(1+Accueil!$C$25))</f>
        <v/>
      </c>
      <c r="D16" s="35" t="str">
        <f>IF('Produits &amp; Services'!C15="","",'Produits &amp; Services'!G15*(1+Accueil!$C$25))</f>
        <v/>
      </c>
      <c r="E16" s="35" t="str">
        <f>IF('Produits &amp; Services'!C15="","",'Produits &amp; Services'!G15*(1+Accueil!$C$25))</f>
        <v/>
      </c>
      <c r="F16" s="35" t="str">
        <f>IF('Produits &amp; Services'!C15="","",'Produits &amp; Services'!G15*(1+Accueil!$C$25))</f>
        <v/>
      </c>
      <c r="G16" s="35" t="str">
        <f>IF('Produits &amp; Services'!C15="","",'Produits &amp; Services'!G15*(1+Accueil!$C$25))</f>
        <v/>
      </c>
      <c r="H16" s="35" t="str">
        <f>IF('Produits &amp; Services'!C15="","",'Produits &amp; Services'!G15*(1+Accueil!$C$25))</f>
        <v/>
      </c>
      <c r="I16" s="35" t="str">
        <f>IF('Produits &amp; Services'!C15="","",'Produits &amp; Services'!G15*(1+Accueil!$C$25))</f>
        <v/>
      </c>
      <c r="J16" s="35" t="str">
        <f>IF('Produits &amp; Services'!C15="","",'Produits &amp; Services'!G15*(1+Accueil!$C$25))</f>
        <v/>
      </c>
      <c r="K16" s="35" t="str">
        <f>IF('Produits &amp; Services'!C15="","",'Produits &amp; Services'!G15*(1+Accueil!$C$25))</f>
        <v/>
      </c>
      <c r="L16" s="35" t="str">
        <f>IF('Produits &amp; Services'!C15="","",'Produits &amp; Services'!G15*(1+Accueil!$C$25))</f>
        <v/>
      </c>
      <c r="M16" s="35" t="str">
        <f>IF('Produits &amp; Services'!C15="","",'Produits &amp; Services'!G15*(1+Accueil!$C$25))</f>
        <v/>
      </c>
      <c r="N16" s="35" t="str">
        <f>IF('Produits &amp; Services'!C15="","",'Produits &amp; Services'!G15*(1+Accueil!$C$25))</f>
        <v/>
      </c>
      <c r="O16" s="24" t="str">
        <f t="shared" si="0"/>
        <v/>
      </c>
    </row>
    <row r="17" spans="2:15" ht="14.4" x14ac:dyDescent="0.3">
      <c r="B17" s="26" t="s">
        <v>70</v>
      </c>
      <c r="C17" s="27">
        <f t="shared" ref="C17:O17" si="1">SUM(C7:C16)</f>
        <v>39600</v>
      </c>
      <c r="D17" s="27">
        <f t="shared" si="1"/>
        <v>39600</v>
      </c>
      <c r="E17" s="27">
        <f t="shared" si="1"/>
        <v>39600</v>
      </c>
      <c r="F17" s="27">
        <f t="shared" si="1"/>
        <v>39600</v>
      </c>
      <c r="G17" s="27">
        <f t="shared" si="1"/>
        <v>39600</v>
      </c>
      <c r="H17" s="27">
        <f t="shared" si="1"/>
        <v>39600</v>
      </c>
      <c r="I17" s="27">
        <f t="shared" si="1"/>
        <v>39600</v>
      </c>
      <c r="J17" s="27">
        <f t="shared" si="1"/>
        <v>39600</v>
      </c>
      <c r="K17" s="27">
        <f t="shared" si="1"/>
        <v>39600</v>
      </c>
      <c r="L17" s="27">
        <f t="shared" si="1"/>
        <v>39600</v>
      </c>
      <c r="M17" s="27">
        <f t="shared" si="1"/>
        <v>39600</v>
      </c>
      <c r="N17" s="27">
        <f t="shared" si="1"/>
        <v>39600</v>
      </c>
      <c r="O17" s="27">
        <f t="shared" si="1"/>
        <v>475200</v>
      </c>
    </row>
    <row r="19" spans="2:15" ht="16.8" x14ac:dyDescent="0.3">
      <c r="B19" s="3" t="s">
        <v>71</v>
      </c>
    </row>
    <row r="20" spans="2:15" ht="19.5" customHeight="1" x14ac:dyDescent="0.3">
      <c r="B20" s="13" t="s">
        <v>29</v>
      </c>
      <c r="C20" s="13" t="s">
        <v>46</v>
      </c>
      <c r="D20" s="13" t="s">
        <v>47</v>
      </c>
      <c r="E20" s="13" t="s">
        <v>48</v>
      </c>
      <c r="F20" s="13" t="s">
        <v>49</v>
      </c>
      <c r="G20" s="13" t="s">
        <v>50</v>
      </c>
      <c r="H20" s="13" t="s">
        <v>51</v>
      </c>
      <c r="I20" s="13" t="s">
        <v>52</v>
      </c>
      <c r="J20" s="13" t="s">
        <v>53</v>
      </c>
      <c r="K20" s="13" t="s">
        <v>54</v>
      </c>
      <c r="L20" s="13" t="s">
        <v>55</v>
      </c>
      <c r="M20" s="13" t="s">
        <v>56</v>
      </c>
      <c r="N20" s="13" t="s">
        <v>57</v>
      </c>
      <c r="O20" s="13" t="s">
        <v>58</v>
      </c>
    </row>
    <row r="21" spans="2:15" ht="15.75" customHeight="1" x14ac:dyDescent="0.3">
      <c r="B21" s="32" t="str">
        <f t="shared" ref="B21:B30" si="2">IF(B7="","",B7)</f>
        <v>Produit A</v>
      </c>
      <c r="C21" s="18">
        <f>IF(C7="","",C7*(1+Accueil!$C$26))</f>
        <v>21384</v>
      </c>
      <c r="D21" s="18">
        <f>IF(D7="","",D7*(1+Accueil!$C$26))</f>
        <v>21384</v>
      </c>
      <c r="E21" s="18">
        <f>IF(E7="","",E7*(1+Accueil!$C$26))</f>
        <v>21384</v>
      </c>
      <c r="F21" s="18">
        <f>IF(F7="","",F7*(1+Accueil!$C$26))</f>
        <v>21384</v>
      </c>
      <c r="G21" s="18">
        <f>IF(G7="","",G7*(1+Accueil!$C$26))</f>
        <v>21384</v>
      </c>
      <c r="H21" s="18">
        <f>IF(H7="","",H7*(1+Accueil!$C$26))</f>
        <v>21384</v>
      </c>
      <c r="I21" s="18">
        <f>IF(I7="","",I7*(1+Accueil!$C$26))</f>
        <v>21384</v>
      </c>
      <c r="J21" s="18">
        <f>IF(J7="","",J7*(1+Accueil!$C$26))</f>
        <v>21384</v>
      </c>
      <c r="K21" s="18">
        <f>IF(K7="","",K7*(1+Accueil!$C$26))</f>
        <v>21384</v>
      </c>
      <c r="L21" s="18">
        <f>IF(L7="","",L7*(1+Accueil!$C$26))</f>
        <v>21384</v>
      </c>
      <c r="M21" s="18">
        <f>IF(M7="","",M7*(1+Accueil!$C$26))</f>
        <v>21384</v>
      </c>
      <c r="N21" s="18">
        <f>IF(N7="","",N7*(1+Accueil!$C$26))</f>
        <v>21384</v>
      </c>
      <c r="O21" s="18">
        <f t="shared" ref="O21:O30" si="3">IF(B21="","",SUM(C21:N21))</f>
        <v>256608</v>
      </c>
    </row>
    <row r="22" spans="2:15" ht="15.75" customHeight="1" x14ac:dyDescent="0.3">
      <c r="B22" s="34" t="str">
        <f t="shared" si="2"/>
        <v>Service B</v>
      </c>
      <c r="C22" s="24">
        <f>IF(C8="","",C8*(1+Accueil!$C$26))</f>
        <v>21384</v>
      </c>
      <c r="D22" s="24">
        <f>IF(D8="","",D8*(1+Accueil!$C$26))</f>
        <v>21384</v>
      </c>
      <c r="E22" s="24">
        <f>IF(E8="","",E8*(1+Accueil!$C$26))</f>
        <v>21384</v>
      </c>
      <c r="F22" s="24">
        <f>IF(F8="","",F8*(1+Accueil!$C$26))</f>
        <v>21384</v>
      </c>
      <c r="G22" s="24">
        <f>IF(G8="","",G8*(1+Accueil!$C$26))</f>
        <v>21384</v>
      </c>
      <c r="H22" s="24">
        <f>IF(H8="","",H8*(1+Accueil!$C$26))</f>
        <v>21384</v>
      </c>
      <c r="I22" s="24">
        <f>IF(I8="","",I8*(1+Accueil!$C$26))</f>
        <v>21384</v>
      </c>
      <c r="J22" s="24">
        <f>IF(J8="","",J8*(1+Accueil!$C$26))</f>
        <v>21384</v>
      </c>
      <c r="K22" s="24">
        <f>IF(K8="","",K8*(1+Accueil!$C$26))</f>
        <v>21384</v>
      </c>
      <c r="L22" s="24">
        <f>IF(L8="","",L8*(1+Accueil!$C$26))</f>
        <v>21384</v>
      </c>
      <c r="M22" s="24">
        <f>IF(M8="","",M8*(1+Accueil!$C$26))</f>
        <v>21384</v>
      </c>
      <c r="N22" s="24">
        <f>IF(N8="","",N8*(1+Accueil!$C$26))</f>
        <v>21384</v>
      </c>
      <c r="O22" s="24">
        <f t="shared" si="3"/>
        <v>256608</v>
      </c>
    </row>
    <row r="23" spans="2:15" ht="15.75" customHeight="1" x14ac:dyDescent="0.3">
      <c r="B23" s="32" t="str">
        <f t="shared" si="2"/>
        <v/>
      </c>
      <c r="C23" s="18" t="str">
        <f>IF(C9="","",C9*(1+Accueil!$C$26))</f>
        <v/>
      </c>
      <c r="D23" s="18" t="str">
        <f>IF(D9="","",D9*(1+Accueil!$C$26))</f>
        <v/>
      </c>
      <c r="E23" s="18" t="str">
        <f>IF(E9="","",E9*(1+Accueil!$C$26))</f>
        <v/>
      </c>
      <c r="F23" s="18" t="str">
        <f>IF(F9="","",F9*(1+Accueil!$C$26))</f>
        <v/>
      </c>
      <c r="G23" s="18" t="str">
        <f>IF(G9="","",G9*(1+Accueil!$C$26))</f>
        <v/>
      </c>
      <c r="H23" s="18" t="str">
        <f>IF(H9="","",H9*(1+Accueil!$C$26))</f>
        <v/>
      </c>
      <c r="I23" s="18" t="str">
        <f>IF(I9="","",I9*(1+Accueil!$C$26))</f>
        <v/>
      </c>
      <c r="J23" s="18" t="str">
        <f>IF(J9="","",J9*(1+Accueil!$C$26))</f>
        <v/>
      </c>
      <c r="K23" s="18" t="str">
        <f>IF(K9="","",K9*(1+Accueil!$C$26))</f>
        <v/>
      </c>
      <c r="L23" s="18" t="str">
        <f>IF(L9="","",L9*(1+Accueil!$C$26))</f>
        <v/>
      </c>
      <c r="M23" s="18" t="str">
        <f>IF(M9="","",M9*(1+Accueil!$C$26))</f>
        <v/>
      </c>
      <c r="N23" s="18" t="str">
        <f>IF(N9="","",N9*(1+Accueil!$C$26))</f>
        <v/>
      </c>
      <c r="O23" s="18" t="str">
        <f t="shared" si="3"/>
        <v/>
      </c>
    </row>
    <row r="24" spans="2:15" ht="15.75" customHeight="1" x14ac:dyDescent="0.3">
      <c r="B24" s="34" t="str">
        <f t="shared" si="2"/>
        <v/>
      </c>
      <c r="C24" s="24" t="str">
        <f>IF(C10="","",C10*(1+Accueil!$C$26))</f>
        <v/>
      </c>
      <c r="D24" s="24" t="str">
        <f>IF(D10="","",D10*(1+Accueil!$C$26))</f>
        <v/>
      </c>
      <c r="E24" s="24" t="str">
        <f>IF(E10="","",E10*(1+Accueil!$C$26))</f>
        <v/>
      </c>
      <c r="F24" s="24" t="str">
        <f>IF(F10="","",F10*(1+Accueil!$C$26))</f>
        <v/>
      </c>
      <c r="G24" s="24" t="str">
        <f>IF(G10="","",G10*(1+Accueil!$C$26))</f>
        <v/>
      </c>
      <c r="H24" s="24" t="str">
        <f>IF(H10="","",H10*(1+Accueil!$C$26))</f>
        <v/>
      </c>
      <c r="I24" s="24" t="str">
        <f>IF(I10="","",I10*(1+Accueil!$C$26))</f>
        <v/>
      </c>
      <c r="J24" s="24" t="str">
        <f>IF(J10="","",J10*(1+Accueil!$C$26))</f>
        <v/>
      </c>
      <c r="K24" s="24" t="str">
        <f>IF(K10="","",K10*(1+Accueil!$C$26))</f>
        <v/>
      </c>
      <c r="L24" s="24" t="str">
        <f>IF(L10="","",L10*(1+Accueil!$C$26))</f>
        <v/>
      </c>
      <c r="M24" s="24" t="str">
        <f>IF(M10="","",M10*(1+Accueil!$C$26))</f>
        <v/>
      </c>
      <c r="N24" s="24" t="str">
        <f>IF(N10="","",N10*(1+Accueil!$C$26))</f>
        <v/>
      </c>
      <c r="O24" s="24" t="str">
        <f t="shared" si="3"/>
        <v/>
      </c>
    </row>
    <row r="25" spans="2:15" ht="15.75" customHeight="1" x14ac:dyDescent="0.3">
      <c r="B25" s="32" t="str">
        <f t="shared" si="2"/>
        <v/>
      </c>
      <c r="C25" s="18" t="str">
        <f>IF(C11="","",C11*(1+Accueil!$C$26))</f>
        <v/>
      </c>
      <c r="D25" s="18" t="str">
        <f>IF(D11="","",D11*(1+Accueil!$C$26))</f>
        <v/>
      </c>
      <c r="E25" s="18" t="str">
        <f>IF(E11="","",E11*(1+Accueil!$C$26))</f>
        <v/>
      </c>
      <c r="F25" s="18" t="str">
        <f>IF(F11="","",F11*(1+Accueil!$C$26))</f>
        <v/>
      </c>
      <c r="G25" s="18" t="str">
        <f>IF(G11="","",G11*(1+Accueil!$C$26))</f>
        <v/>
      </c>
      <c r="H25" s="18" t="str">
        <f>IF(H11="","",H11*(1+Accueil!$C$26))</f>
        <v/>
      </c>
      <c r="I25" s="18" t="str">
        <f>IF(I11="","",I11*(1+Accueil!$C$26))</f>
        <v/>
      </c>
      <c r="J25" s="18" t="str">
        <f>IF(J11="","",J11*(1+Accueil!$C$26))</f>
        <v/>
      </c>
      <c r="K25" s="18" t="str">
        <f>IF(K11="","",K11*(1+Accueil!$C$26))</f>
        <v/>
      </c>
      <c r="L25" s="18" t="str">
        <f>IF(L11="","",L11*(1+Accueil!$C$26))</f>
        <v/>
      </c>
      <c r="M25" s="18" t="str">
        <f>IF(M11="","",M11*(1+Accueil!$C$26))</f>
        <v/>
      </c>
      <c r="N25" s="18" t="str">
        <f>IF(N11="","",N11*(1+Accueil!$C$26))</f>
        <v/>
      </c>
      <c r="O25" s="18" t="str">
        <f t="shared" si="3"/>
        <v/>
      </c>
    </row>
    <row r="26" spans="2:15" ht="15.75" customHeight="1" x14ac:dyDescent="0.3">
      <c r="B26" s="34" t="str">
        <f t="shared" si="2"/>
        <v/>
      </c>
      <c r="C26" s="24" t="str">
        <f>IF(C12="","",C12*(1+Accueil!$C$26))</f>
        <v/>
      </c>
      <c r="D26" s="24" t="str">
        <f>IF(D12="","",D12*(1+Accueil!$C$26))</f>
        <v/>
      </c>
      <c r="E26" s="24" t="str">
        <f>IF(E12="","",E12*(1+Accueil!$C$26))</f>
        <v/>
      </c>
      <c r="F26" s="24" t="str">
        <f>IF(F12="","",F12*(1+Accueil!$C$26))</f>
        <v/>
      </c>
      <c r="G26" s="24" t="str">
        <f>IF(G12="","",G12*(1+Accueil!$C$26))</f>
        <v/>
      </c>
      <c r="H26" s="24" t="str">
        <f>IF(H12="","",H12*(1+Accueil!$C$26))</f>
        <v/>
      </c>
      <c r="I26" s="24" t="str">
        <f>IF(I12="","",I12*(1+Accueil!$C$26))</f>
        <v/>
      </c>
      <c r="J26" s="24" t="str">
        <f>IF(J12="","",J12*(1+Accueil!$C$26))</f>
        <v/>
      </c>
      <c r="K26" s="24" t="str">
        <f>IF(K12="","",K12*(1+Accueil!$C$26))</f>
        <v/>
      </c>
      <c r="L26" s="24" t="str">
        <f>IF(L12="","",L12*(1+Accueil!$C$26))</f>
        <v/>
      </c>
      <c r="M26" s="24" t="str">
        <f>IF(M12="","",M12*(1+Accueil!$C$26))</f>
        <v/>
      </c>
      <c r="N26" s="24" t="str">
        <f>IF(N12="","",N12*(1+Accueil!$C$26))</f>
        <v/>
      </c>
      <c r="O26" s="24" t="str">
        <f t="shared" si="3"/>
        <v/>
      </c>
    </row>
    <row r="27" spans="2:15" ht="15.75" customHeight="1" x14ac:dyDescent="0.3">
      <c r="B27" s="32" t="str">
        <f t="shared" si="2"/>
        <v/>
      </c>
      <c r="C27" s="18" t="str">
        <f>IF(C13="","",C13*(1+Accueil!$C$26))</f>
        <v/>
      </c>
      <c r="D27" s="18" t="str">
        <f>IF(D13="","",D13*(1+Accueil!$C$26))</f>
        <v/>
      </c>
      <c r="E27" s="18" t="str">
        <f>IF(E13="","",E13*(1+Accueil!$C$26))</f>
        <v/>
      </c>
      <c r="F27" s="18" t="str">
        <f>IF(F13="","",F13*(1+Accueil!$C$26))</f>
        <v/>
      </c>
      <c r="G27" s="18" t="str">
        <f>IF(G13="","",G13*(1+Accueil!$C$26))</f>
        <v/>
      </c>
      <c r="H27" s="18" t="str">
        <f>IF(H13="","",H13*(1+Accueil!$C$26))</f>
        <v/>
      </c>
      <c r="I27" s="18" t="str">
        <f>IF(I13="","",I13*(1+Accueil!$C$26))</f>
        <v/>
      </c>
      <c r="J27" s="18" t="str">
        <f>IF(J13="","",J13*(1+Accueil!$C$26))</f>
        <v/>
      </c>
      <c r="K27" s="18" t="str">
        <f>IF(K13="","",K13*(1+Accueil!$C$26))</f>
        <v/>
      </c>
      <c r="L27" s="18" t="str">
        <f>IF(L13="","",L13*(1+Accueil!$C$26))</f>
        <v/>
      </c>
      <c r="M27" s="18" t="str">
        <f>IF(M13="","",M13*(1+Accueil!$C$26))</f>
        <v/>
      </c>
      <c r="N27" s="18" t="str">
        <f>IF(N13="","",N13*(1+Accueil!$C$26))</f>
        <v/>
      </c>
      <c r="O27" s="18" t="str">
        <f t="shared" si="3"/>
        <v/>
      </c>
    </row>
    <row r="28" spans="2:15" ht="15.75" customHeight="1" x14ac:dyDescent="0.3">
      <c r="B28" s="34" t="str">
        <f t="shared" si="2"/>
        <v/>
      </c>
      <c r="C28" s="24" t="str">
        <f>IF(C14="","",C14*(1+Accueil!$C$26))</f>
        <v/>
      </c>
      <c r="D28" s="24" t="str">
        <f>IF(D14="","",D14*(1+Accueil!$C$26))</f>
        <v/>
      </c>
      <c r="E28" s="24" t="str">
        <f>IF(E14="","",E14*(1+Accueil!$C$26))</f>
        <v/>
      </c>
      <c r="F28" s="24" t="str">
        <f>IF(F14="","",F14*(1+Accueil!$C$26))</f>
        <v/>
      </c>
      <c r="G28" s="24" t="str">
        <f>IF(G14="","",G14*(1+Accueil!$C$26))</f>
        <v/>
      </c>
      <c r="H28" s="24" t="str">
        <f>IF(H14="","",H14*(1+Accueil!$C$26))</f>
        <v/>
      </c>
      <c r="I28" s="24" t="str">
        <f>IF(I14="","",I14*(1+Accueil!$C$26))</f>
        <v/>
      </c>
      <c r="J28" s="24" t="str">
        <f>IF(J14="","",J14*(1+Accueil!$C$26))</f>
        <v/>
      </c>
      <c r="K28" s="24" t="str">
        <f>IF(K14="","",K14*(1+Accueil!$C$26))</f>
        <v/>
      </c>
      <c r="L28" s="24" t="str">
        <f>IF(L14="","",L14*(1+Accueil!$C$26))</f>
        <v/>
      </c>
      <c r="M28" s="24" t="str">
        <f>IF(M14="","",M14*(1+Accueil!$C$26))</f>
        <v/>
      </c>
      <c r="N28" s="24" t="str">
        <f>IF(N14="","",N14*(1+Accueil!$C$26))</f>
        <v/>
      </c>
      <c r="O28" s="24" t="str">
        <f t="shared" si="3"/>
        <v/>
      </c>
    </row>
    <row r="29" spans="2:15" ht="15.75" customHeight="1" x14ac:dyDescent="0.3">
      <c r="B29" s="32" t="str">
        <f t="shared" si="2"/>
        <v/>
      </c>
      <c r="C29" s="18" t="str">
        <f>IF(C15="","",C15*(1+Accueil!$C$26))</f>
        <v/>
      </c>
      <c r="D29" s="18" t="str">
        <f>IF(D15="","",D15*(1+Accueil!$C$26))</f>
        <v/>
      </c>
      <c r="E29" s="18" t="str">
        <f>IF(E15="","",E15*(1+Accueil!$C$26))</f>
        <v/>
      </c>
      <c r="F29" s="18" t="str">
        <f>IF(F15="","",F15*(1+Accueil!$C$26))</f>
        <v/>
      </c>
      <c r="G29" s="18" t="str">
        <f>IF(G15="","",G15*(1+Accueil!$C$26))</f>
        <v/>
      </c>
      <c r="H29" s="18" t="str">
        <f>IF(H15="","",H15*(1+Accueil!$C$26))</f>
        <v/>
      </c>
      <c r="I29" s="18" t="str">
        <f>IF(I15="","",I15*(1+Accueil!$C$26))</f>
        <v/>
      </c>
      <c r="J29" s="18" t="str">
        <f>IF(J15="","",J15*(1+Accueil!$C$26))</f>
        <v/>
      </c>
      <c r="K29" s="18" t="str">
        <f>IF(K15="","",K15*(1+Accueil!$C$26))</f>
        <v/>
      </c>
      <c r="L29" s="18" t="str">
        <f>IF(L15="","",L15*(1+Accueil!$C$26))</f>
        <v/>
      </c>
      <c r="M29" s="18" t="str">
        <f>IF(M15="","",M15*(1+Accueil!$C$26))</f>
        <v/>
      </c>
      <c r="N29" s="18" t="str">
        <f>IF(N15="","",N15*(1+Accueil!$C$26))</f>
        <v/>
      </c>
      <c r="O29" s="18" t="str">
        <f t="shared" si="3"/>
        <v/>
      </c>
    </row>
    <row r="30" spans="2:15" ht="15.75" customHeight="1" x14ac:dyDescent="0.3">
      <c r="B30" s="34" t="str">
        <f t="shared" si="2"/>
        <v/>
      </c>
      <c r="C30" s="24" t="str">
        <f>IF(C16="","",C16*(1+Accueil!$C$26))</f>
        <v/>
      </c>
      <c r="D30" s="24" t="str">
        <f>IF(D16="","",D16*(1+Accueil!$C$26))</f>
        <v/>
      </c>
      <c r="E30" s="24" t="str">
        <f>IF(E16="","",E16*(1+Accueil!$C$26))</f>
        <v/>
      </c>
      <c r="F30" s="24" t="str">
        <f>IF(F16="","",F16*(1+Accueil!$C$26))</f>
        <v/>
      </c>
      <c r="G30" s="24" t="str">
        <f>IF(G16="","",G16*(1+Accueil!$C$26))</f>
        <v/>
      </c>
      <c r="H30" s="24" t="str">
        <f>IF(H16="","",H16*(1+Accueil!$C$26))</f>
        <v/>
      </c>
      <c r="I30" s="24" t="str">
        <f>IF(I16="","",I16*(1+Accueil!$C$26))</f>
        <v/>
      </c>
      <c r="J30" s="24" t="str">
        <f>IF(J16="","",J16*(1+Accueil!$C$26))</f>
        <v/>
      </c>
      <c r="K30" s="24" t="str">
        <f>IF(K16="","",K16*(1+Accueil!$C$26))</f>
        <v/>
      </c>
      <c r="L30" s="24" t="str">
        <f>IF(L16="","",L16*(1+Accueil!$C$26))</f>
        <v/>
      </c>
      <c r="M30" s="24" t="str">
        <f>IF(M16="","",M16*(1+Accueil!$C$26))</f>
        <v/>
      </c>
      <c r="N30" s="24" t="str">
        <f>IF(N16="","",N16*(1+Accueil!$C$26))</f>
        <v/>
      </c>
      <c r="O30" s="24" t="str">
        <f t="shared" si="3"/>
        <v/>
      </c>
    </row>
    <row r="31" spans="2:15" ht="15.75" customHeight="1" x14ac:dyDescent="0.3">
      <c r="B31" s="26" t="s">
        <v>70</v>
      </c>
      <c r="C31" s="27">
        <f t="shared" ref="C31:O31" si="4">SUM(C21:C30)</f>
        <v>42768</v>
      </c>
      <c r="D31" s="27">
        <f t="shared" si="4"/>
        <v>42768</v>
      </c>
      <c r="E31" s="27">
        <f t="shared" si="4"/>
        <v>42768</v>
      </c>
      <c r="F31" s="27">
        <f t="shared" si="4"/>
        <v>42768</v>
      </c>
      <c r="G31" s="27">
        <f t="shared" si="4"/>
        <v>42768</v>
      </c>
      <c r="H31" s="27">
        <f t="shared" si="4"/>
        <v>42768</v>
      </c>
      <c r="I31" s="27">
        <f t="shared" si="4"/>
        <v>42768</v>
      </c>
      <c r="J31" s="27">
        <f t="shared" si="4"/>
        <v>42768</v>
      </c>
      <c r="K31" s="27">
        <f t="shared" si="4"/>
        <v>42768</v>
      </c>
      <c r="L31" s="27">
        <f t="shared" si="4"/>
        <v>42768</v>
      </c>
      <c r="M31" s="27">
        <f t="shared" si="4"/>
        <v>42768</v>
      </c>
      <c r="N31" s="27">
        <f t="shared" si="4"/>
        <v>42768</v>
      </c>
      <c r="O31" s="27">
        <f t="shared" si="4"/>
        <v>513216</v>
      </c>
    </row>
    <row r="32" spans="2:15" ht="15.75" customHeight="1" x14ac:dyDescent="0.3"/>
    <row r="33" spans="2:15" ht="15.75" customHeight="1" x14ac:dyDescent="0.3">
      <c r="B33" s="3" t="s">
        <v>72</v>
      </c>
    </row>
    <row r="34" spans="2:15" ht="19.5" customHeight="1" x14ac:dyDescent="0.3">
      <c r="B34" s="13" t="s">
        <v>29</v>
      </c>
      <c r="C34" s="13" t="s">
        <v>46</v>
      </c>
      <c r="D34" s="13" t="s">
        <v>47</v>
      </c>
      <c r="E34" s="13" t="s">
        <v>48</v>
      </c>
      <c r="F34" s="13" t="s">
        <v>49</v>
      </c>
      <c r="G34" s="13" t="s">
        <v>50</v>
      </c>
      <c r="H34" s="13" t="s">
        <v>51</v>
      </c>
      <c r="I34" s="13" t="s">
        <v>52</v>
      </c>
      <c r="J34" s="13" t="s">
        <v>53</v>
      </c>
      <c r="K34" s="13" t="s">
        <v>54</v>
      </c>
      <c r="L34" s="13" t="s">
        <v>55</v>
      </c>
      <c r="M34" s="13" t="s">
        <v>56</v>
      </c>
      <c r="N34" s="13" t="s">
        <v>57</v>
      </c>
      <c r="O34" s="13" t="s">
        <v>58</v>
      </c>
    </row>
    <row r="35" spans="2:15" ht="15.75" customHeight="1" x14ac:dyDescent="0.3">
      <c r="B35" s="32" t="str">
        <f t="shared" ref="B35:B44" si="5">IF(B21="","",B21)</f>
        <v>Produit A</v>
      </c>
      <c r="C35" s="18">
        <f>IF(C21="","",C21*(1+Accueil!$C$27))</f>
        <v>23094.720000000001</v>
      </c>
      <c r="D35" s="18">
        <f>IF(D21="","",D21*(1+Accueil!$C$27))</f>
        <v>23094.720000000001</v>
      </c>
      <c r="E35" s="18">
        <f>IF(E21="","",E21*(1+Accueil!$C$27))</f>
        <v>23094.720000000001</v>
      </c>
      <c r="F35" s="18">
        <f>IF(F21="","",F21*(1+Accueil!$C$27))</f>
        <v>23094.720000000001</v>
      </c>
      <c r="G35" s="18">
        <f>IF(G21="","",G21*(1+Accueil!$C$27))</f>
        <v>23094.720000000001</v>
      </c>
      <c r="H35" s="18">
        <f>IF(H21="","",H21*(1+Accueil!$C$27))</f>
        <v>23094.720000000001</v>
      </c>
      <c r="I35" s="18">
        <f>IF(I21="","",I21*(1+Accueil!$C$27))</f>
        <v>23094.720000000001</v>
      </c>
      <c r="J35" s="18">
        <f>IF(J21="","",J21*(1+Accueil!$C$27))</f>
        <v>23094.720000000001</v>
      </c>
      <c r="K35" s="18">
        <f>IF(K21="","",K21*(1+Accueil!$C$27))</f>
        <v>23094.720000000001</v>
      </c>
      <c r="L35" s="18">
        <f>IF(L21="","",L21*(1+Accueil!$C$27))</f>
        <v>23094.720000000001</v>
      </c>
      <c r="M35" s="18">
        <f>IF(M21="","",M21*(1+Accueil!$C$27))</f>
        <v>23094.720000000001</v>
      </c>
      <c r="N35" s="18">
        <f>IF(N21="","",N21*(1+Accueil!$C$27))</f>
        <v>23094.720000000001</v>
      </c>
      <c r="O35" s="18">
        <f t="shared" ref="O35:O44" si="6">IF(B35="","",SUM(C35:N35))</f>
        <v>277136.64000000001</v>
      </c>
    </row>
    <row r="36" spans="2:15" ht="15.75" customHeight="1" x14ac:dyDescent="0.3">
      <c r="B36" s="34" t="str">
        <f t="shared" si="5"/>
        <v>Service B</v>
      </c>
      <c r="C36" s="24">
        <f>IF(C22="","",C22*(1+Accueil!$C$27))</f>
        <v>23094.720000000001</v>
      </c>
      <c r="D36" s="24">
        <f>IF(D22="","",D22*(1+Accueil!$C$27))</f>
        <v>23094.720000000001</v>
      </c>
      <c r="E36" s="24">
        <f>IF(E22="","",E22*(1+Accueil!$C$27))</f>
        <v>23094.720000000001</v>
      </c>
      <c r="F36" s="24">
        <f>IF(F22="","",F22*(1+Accueil!$C$27))</f>
        <v>23094.720000000001</v>
      </c>
      <c r="G36" s="24">
        <f>IF(G22="","",G22*(1+Accueil!$C$27))</f>
        <v>23094.720000000001</v>
      </c>
      <c r="H36" s="24">
        <f>IF(H22="","",H22*(1+Accueil!$C$27))</f>
        <v>23094.720000000001</v>
      </c>
      <c r="I36" s="24">
        <f>IF(I22="","",I22*(1+Accueil!$C$27))</f>
        <v>23094.720000000001</v>
      </c>
      <c r="J36" s="24">
        <f>IF(J22="","",J22*(1+Accueil!$C$27))</f>
        <v>23094.720000000001</v>
      </c>
      <c r="K36" s="24">
        <f>IF(K22="","",K22*(1+Accueil!$C$27))</f>
        <v>23094.720000000001</v>
      </c>
      <c r="L36" s="24">
        <f>IF(L22="","",L22*(1+Accueil!$C$27))</f>
        <v>23094.720000000001</v>
      </c>
      <c r="M36" s="24">
        <f>IF(M22="","",M22*(1+Accueil!$C$27))</f>
        <v>23094.720000000001</v>
      </c>
      <c r="N36" s="24">
        <f>IF(N22="","",N22*(1+Accueil!$C$27))</f>
        <v>23094.720000000001</v>
      </c>
      <c r="O36" s="24">
        <f t="shared" si="6"/>
        <v>277136.64000000001</v>
      </c>
    </row>
    <row r="37" spans="2:15" ht="15.75" customHeight="1" x14ac:dyDescent="0.3">
      <c r="B37" s="32" t="str">
        <f t="shared" si="5"/>
        <v/>
      </c>
      <c r="C37" s="18" t="str">
        <f>IF(C23="","",C23*(1+Accueil!$C$27))</f>
        <v/>
      </c>
      <c r="D37" s="18" t="str">
        <f>IF(D23="","",D23*(1+Accueil!$C$27))</f>
        <v/>
      </c>
      <c r="E37" s="18" t="str">
        <f>IF(E23="","",E23*(1+Accueil!$C$27))</f>
        <v/>
      </c>
      <c r="F37" s="18" t="str">
        <f>IF(F23="","",F23*(1+Accueil!$C$27))</f>
        <v/>
      </c>
      <c r="G37" s="18" t="str">
        <f>IF(G23="","",G23*(1+Accueil!$C$27))</f>
        <v/>
      </c>
      <c r="H37" s="18" t="str">
        <f>IF(H23="","",H23*(1+Accueil!$C$27))</f>
        <v/>
      </c>
      <c r="I37" s="18" t="str">
        <f>IF(I23="","",I23*(1+Accueil!$C$27))</f>
        <v/>
      </c>
      <c r="J37" s="18" t="str">
        <f>IF(J23="","",J23*(1+Accueil!$C$27))</f>
        <v/>
      </c>
      <c r="K37" s="18" t="str">
        <f>IF(K23="","",K23*(1+Accueil!$C$27))</f>
        <v/>
      </c>
      <c r="L37" s="18" t="str">
        <f>IF(L23="","",L23*(1+Accueil!$C$27))</f>
        <v/>
      </c>
      <c r="M37" s="18" t="str">
        <f>IF(M23="","",M23*(1+Accueil!$C$27))</f>
        <v/>
      </c>
      <c r="N37" s="18" t="str">
        <f>IF(N23="","",N23*(1+Accueil!$C$27))</f>
        <v/>
      </c>
      <c r="O37" s="18" t="str">
        <f t="shared" si="6"/>
        <v/>
      </c>
    </row>
    <row r="38" spans="2:15" ht="15.75" customHeight="1" x14ac:dyDescent="0.3">
      <c r="B38" s="34" t="str">
        <f t="shared" si="5"/>
        <v/>
      </c>
      <c r="C38" s="24" t="str">
        <f>IF(C24="","",C24*(1+Accueil!$C$27))</f>
        <v/>
      </c>
      <c r="D38" s="24" t="str">
        <f>IF(D24="","",D24*(1+Accueil!$C$27))</f>
        <v/>
      </c>
      <c r="E38" s="24" t="str">
        <f>IF(E24="","",E24*(1+Accueil!$C$27))</f>
        <v/>
      </c>
      <c r="F38" s="24" t="str">
        <f>IF(F24="","",F24*(1+Accueil!$C$27))</f>
        <v/>
      </c>
      <c r="G38" s="24" t="str">
        <f>IF(G24="","",G24*(1+Accueil!$C$27))</f>
        <v/>
      </c>
      <c r="H38" s="24" t="str">
        <f>IF(H24="","",H24*(1+Accueil!$C$27))</f>
        <v/>
      </c>
      <c r="I38" s="24" t="str">
        <f>IF(I24="","",I24*(1+Accueil!$C$27))</f>
        <v/>
      </c>
      <c r="J38" s="24" t="str">
        <f>IF(J24="","",J24*(1+Accueil!$C$27))</f>
        <v/>
      </c>
      <c r="K38" s="24" t="str">
        <f>IF(K24="","",K24*(1+Accueil!$C$27))</f>
        <v/>
      </c>
      <c r="L38" s="24" t="str">
        <f>IF(L24="","",L24*(1+Accueil!$C$27))</f>
        <v/>
      </c>
      <c r="M38" s="24" t="str">
        <f>IF(M24="","",M24*(1+Accueil!$C$27))</f>
        <v/>
      </c>
      <c r="N38" s="24" t="str">
        <f>IF(N24="","",N24*(1+Accueil!$C$27))</f>
        <v/>
      </c>
      <c r="O38" s="24" t="str">
        <f t="shared" si="6"/>
        <v/>
      </c>
    </row>
    <row r="39" spans="2:15" ht="15.75" customHeight="1" x14ac:dyDescent="0.3">
      <c r="B39" s="32" t="str">
        <f t="shared" si="5"/>
        <v/>
      </c>
      <c r="C39" s="18" t="str">
        <f>IF(C25="","",C25*(1+Accueil!$C$27))</f>
        <v/>
      </c>
      <c r="D39" s="18" t="str">
        <f>IF(D25="","",D25*(1+Accueil!$C$27))</f>
        <v/>
      </c>
      <c r="E39" s="18" t="str">
        <f>IF(E25="","",E25*(1+Accueil!$C$27))</f>
        <v/>
      </c>
      <c r="F39" s="18" t="str">
        <f>IF(F25="","",F25*(1+Accueil!$C$27))</f>
        <v/>
      </c>
      <c r="G39" s="18" t="str">
        <f>IF(G25="","",G25*(1+Accueil!$C$27))</f>
        <v/>
      </c>
      <c r="H39" s="18" t="str">
        <f>IF(H25="","",H25*(1+Accueil!$C$27))</f>
        <v/>
      </c>
      <c r="I39" s="18" t="str">
        <f>IF(I25="","",I25*(1+Accueil!$C$27))</f>
        <v/>
      </c>
      <c r="J39" s="18" t="str">
        <f>IF(J25="","",J25*(1+Accueil!$C$27))</f>
        <v/>
      </c>
      <c r="K39" s="18" t="str">
        <f>IF(K25="","",K25*(1+Accueil!$C$27))</f>
        <v/>
      </c>
      <c r="L39" s="18" t="str">
        <f>IF(L25="","",L25*(1+Accueil!$C$27))</f>
        <v/>
      </c>
      <c r="M39" s="18" t="str">
        <f>IF(M25="","",M25*(1+Accueil!$C$27))</f>
        <v/>
      </c>
      <c r="N39" s="18" t="str">
        <f>IF(N25="","",N25*(1+Accueil!$C$27))</f>
        <v/>
      </c>
      <c r="O39" s="18" t="str">
        <f t="shared" si="6"/>
        <v/>
      </c>
    </row>
    <row r="40" spans="2:15" ht="15.75" customHeight="1" x14ac:dyDescent="0.3">
      <c r="B40" s="34" t="str">
        <f t="shared" si="5"/>
        <v/>
      </c>
      <c r="C40" s="24" t="str">
        <f>IF(C26="","",C26*(1+Accueil!$C$27))</f>
        <v/>
      </c>
      <c r="D40" s="24" t="str">
        <f>IF(D26="","",D26*(1+Accueil!$C$27))</f>
        <v/>
      </c>
      <c r="E40" s="24" t="str">
        <f>IF(E26="","",E26*(1+Accueil!$C$27))</f>
        <v/>
      </c>
      <c r="F40" s="24" t="str">
        <f>IF(F26="","",F26*(1+Accueil!$C$27))</f>
        <v/>
      </c>
      <c r="G40" s="24" t="str">
        <f>IF(G26="","",G26*(1+Accueil!$C$27))</f>
        <v/>
      </c>
      <c r="H40" s="24" t="str">
        <f>IF(H26="","",H26*(1+Accueil!$C$27))</f>
        <v/>
      </c>
      <c r="I40" s="24" t="str">
        <f>IF(I26="","",I26*(1+Accueil!$C$27))</f>
        <v/>
      </c>
      <c r="J40" s="24" t="str">
        <f>IF(J26="","",J26*(1+Accueil!$C$27))</f>
        <v/>
      </c>
      <c r="K40" s="24" t="str">
        <f>IF(K26="","",K26*(1+Accueil!$C$27))</f>
        <v/>
      </c>
      <c r="L40" s="24" t="str">
        <f>IF(L26="","",L26*(1+Accueil!$C$27))</f>
        <v/>
      </c>
      <c r="M40" s="24" t="str">
        <f>IF(M26="","",M26*(1+Accueil!$C$27))</f>
        <v/>
      </c>
      <c r="N40" s="24" t="str">
        <f>IF(N26="","",N26*(1+Accueil!$C$27))</f>
        <v/>
      </c>
      <c r="O40" s="24" t="str">
        <f t="shared" si="6"/>
        <v/>
      </c>
    </row>
    <row r="41" spans="2:15" ht="15.75" customHeight="1" x14ac:dyDescent="0.3">
      <c r="B41" s="32" t="str">
        <f t="shared" si="5"/>
        <v/>
      </c>
      <c r="C41" s="18" t="str">
        <f>IF(C27="","",C27*(1+Accueil!$C$27))</f>
        <v/>
      </c>
      <c r="D41" s="18" t="str">
        <f>IF(D27="","",D27*(1+Accueil!$C$27))</f>
        <v/>
      </c>
      <c r="E41" s="18" t="str">
        <f>IF(E27="","",E27*(1+Accueil!$C$27))</f>
        <v/>
      </c>
      <c r="F41" s="18" t="str">
        <f>IF(F27="","",F27*(1+Accueil!$C$27))</f>
        <v/>
      </c>
      <c r="G41" s="18" t="str">
        <f>IF(G27="","",G27*(1+Accueil!$C$27))</f>
        <v/>
      </c>
      <c r="H41" s="18" t="str">
        <f>IF(H27="","",H27*(1+Accueil!$C$27))</f>
        <v/>
      </c>
      <c r="I41" s="18" t="str">
        <f>IF(I27="","",I27*(1+Accueil!$C$27))</f>
        <v/>
      </c>
      <c r="J41" s="18" t="str">
        <f>IF(J27="","",J27*(1+Accueil!$C$27))</f>
        <v/>
      </c>
      <c r="K41" s="18" t="str">
        <f>IF(K27="","",K27*(1+Accueil!$C$27))</f>
        <v/>
      </c>
      <c r="L41" s="18" t="str">
        <f>IF(L27="","",L27*(1+Accueil!$C$27))</f>
        <v/>
      </c>
      <c r="M41" s="18" t="str">
        <f>IF(M27="","",M27*(1+Accueil!$C$27))</f>
        <v/>
      </c>
      <c r="N41" s="18" t="str">
        <f>IF(N27="","",N27*(1+Accueil!$C$27))</f>
        <v/>
      </c>
      <c r="O41" s="18" t="str">
        <f t="shared" si="6"/>
        <v/>
      </c>
    </row>
    <row r="42" spans="2:15" ht="15.75" customHeight="1" x14ac:dyDescent="0.3">
      <c r="B42" s="34" t="str">
        <f t="shared" si="5"/>
        <v/>
      </c>
      <c r="C42" s="24" t="str">
        <f>IF(C28="","",C28*(1+Accueil!$C$27))</f>
        <v/>
      </c>
      <c r="D42" s="24" t="str">
        <f>IF(D28="","",D28*(1+Accueil!$C$27))</f>
        <v/>
      </c>
      <c r="E42" s="24" t="str">
        <f>IF(E28="","",E28*(1+Accueil!$C$27))</f>
        <v/>
      </c>
      <c r="F42" s="24" t="str">
        <f>IF(F28="","",F28*(1+Accueil!$C$27))</f>
        <v/>
      </c>
      <c r="G42" s="24" t="str">
        <f>IF(G28="","",G28*(1+Accueil!$C$27))</f>
        <v/>
      </c>
      <c r="H42" s="24" t="str">
        <f>IF(H28="","",H28*(1+Accueil!$C$27))</f>
        <v/>
      </c>
      <c r="I42" s="24" t="str">
        <f>IF(I28="","",I28*(1+Accueil!$C$27))</f>
        <v/>
      </c>
      <c r="J42" s="24" t="str">
        <f>IF(J28="","",J28*(1+Accueil!$C$27))</f>
        <v/>
      </c>
      <c r="K42" s="24" t="str">
        <f>IF(K28="","",K28*(1+Accueil!$C$27))</f>
        <v/>
      </c>
      <c r="L42" s="24" t="str">
        <f>IF(L28="","",L28*(1+Accueil!$C$27))</f>
        <v/>
      </c>
      <c r="M42" s="24" t="str">
        <f>IF(M28="","",M28*(1+Accueil!$C$27))</f>
        <v/>
      </c>
      <c r="N42" s="24" t="str">
        <f>IF(N28="","",N28*(1+Accueil!$C$27))</f>
        <v/>
      </c>
      <c r="O42" s="24" t="str">
        <f t="shared" si="6"/>
        <v/>
      </c>
    </row>
    <row r="43" spans="2:15" ht="15.75" customHeight="1" x14ac:dyDescent="0.3">
      <c r="B43" s="32" t="str">
        <f t="shared" si="5"/>
        <v/>
      </c>
      <c r="C43" s="18" t="str">
        <f>IF(C29="","",C29*(1+Accueil!$C$27))</f>
        <v/>
      </c>
      <c r="D43" s="18" t="str">
        <f>IF(D29="","",D29*(1+Accueil!$C$27))</f>
        <v/>
      </c>
      <c r="E43" s="18" t="str">
        <f>IF(E29="","",E29*(1+Accueil!$C$27))</f>
        <v/>
      </c>
      <c r="F43" s="18" t="str">
        <f>IF(F29="","",F29*(1+Accueil!$C$27))</f>
        <v/>
      </c>
      <c r="G43" s="18" t="str">
        <f>IF(G29="","",G29*(1+Accueil!$C$27))</f>
        <v/>
      </c>
      <c r="H43" s="18" t="str">
        <f>IF(H29="","",H29*(1+Accueil!$C$27))</f>
        <v/>
      </c>
      <c r="I43" s="18" t="str">
        <f>IF(I29="","",I29*(1+Accueil!$C$27))</f>
        <v/>
      </c>
      <c r="J43" s="18" t="str">
        <f>IF(J29="","",J29*(1+Accueil!$C$27))</f>
        <v/>
      </c>
      <c r="K43" s="18" t="str">
        <f>IF(K29="","",K29*(1+Accueil!$C$27))</f>
        <v/>
      </c>
      <c r="L43" s="18" t="str">
        <f>IF(L29="","",L29*(1+Accueil!$C$27))</f>
        <v/>
      </c>
      <c r="M43" s="18" t="str">
        <f>IF(M29="","",M29*(1+Accueil!$C$27))</f>
        <v/>
      </c>
      <c r="N43" s="18" t="str">
        <f>IF(N29="","",N29*(1+Accueil!$C$27))</f>
        <v/>
      </c>
      <c r="O43" s="18" t="str">
        <f t="shared" si="6"/>
        <v/>
      </c>
    </row>
    <row r="44" spans="2:15" ht="15.75" customHeight="1" x14ac:dyDescent="0.3">
      <c r="B44" s="34" t="str">
        <f t="shared" si="5"/>
        <v/>
      </c>
      <c r="C44" s="24" t="str">
        <f>IF(C30="","",C30*(1+Accueil!$C$27))</f>
        <v/>
      </c>
      <c r="D44" s="24" t="str">
        <f>IF(D30="","",D30*(1+Accueil!$C$27))</f>
        <v/>
      </c>
      <c r="E44" s="24" t="str">
        <f>IF(E30="","",E30*(1+Accueil!$C$27))</f>
        <v/>
      </c>
      <c r="F44" s="24" t="str">
        <f>IF(F30="","",F30*(1+Accueil!$C$27))</f>
        <v/>
      </c>
      <c r="G44" s="24" t="str">
        <f>IF(G30="","",G30*(1+Accueil!$C$27))</f>
        <v/>
      </c>
      <c r="H44" s="24" t="str">
        <f>IF(H30="","",H30*(1+Accueil!$C$27))</f>
        <v/>
      </c>
      <c r="I44" s="24" t="str">
        <f>IF(I30="","",I30*(1+Accueil!$C$27))</f>
        <v/>
      </c>
      <c r="J44" s="24" t="str">
        <f>IF(J30="","",J30*(1+Accueil!$C$27))</f>
        <v/>
      </c>
      <c r="K44" s="24" t="str">
        <f>IF(K30="","",K30*(1+Accueil!$C$27))</f>
        <v/>
      </c>
      <c r="L44" s="24" t="str">
        <f>IF(L30="","",L30*(1+Accueil!$C$27))</f>
        <v/>
      </c>
      <c r="M44" s="24" t="str">
        <f>IF(M30="","",M30*(1+Accueil!$C$27))</f>
        <v/>
      </c>
      <c r="N44" s="24" t="str">
        <f>IF(N30="","",N30*(1+Accueil!$C$27))</f>
        <v/>
      </c>
      <c r="O44" s="24" t="str">
        <f t="shared" si="6"/>
        <v/>
      </c>
    </row>
    <row r="45" spans="2:15" ht="15.75" customHeight="1" x14ac:dyDescent="0.3">
      <c r="B45" s="26" t="s">
        <v>70</v>
      </c>
      <c r="C45" s="27">
        <f t="shared" ref="C45:O45" si="7">SUM(C35:C44)</f>
        <v>46189.440000000002</v>
      </c>
      <c r="D45" s="27">
        <f t="shared" si="7"/>
        <v>46189.440000000002</v>
      </c>
      <c r="E45" s="27">
        <f t="shared" si="7"/>
        <v>46189.440000000002</v>
      </c>
      <c r="F45" s="27">
        <f t="shared" si="7"/>
        <v>46189.440000000002</v>
      </c>
      <c r="G45" s="27">
        <f t="shared" si="7"/>
        <v>46189.440000000002</v>
      </c>
      <c r="H45" s="27">
        <f t="shared" si="7"/>
        <v>46189.440000000002</v>
      </c>
      <c r="I45" s="27">
        <f t="shared" si="7"/>
        <v>46189.440000000002</v>
      </c>
      <c r="J45" s="27">
        <f t="shared" si="7"/>
        <v>46189.440000000002</v>
      </c>
      <c r="K45" s="27">
        <f t="shared" si="7"/>
        <v>46189.440000000002</v>
      </c>
      <c r="L45" s="27">
        <f t="shared" si="7"/>
        <v>46189.440000000002</v>
      </c>
      <c r="M45" s="27">
        <f t="shared" si="7"/>
        <v>46189.440000000002</v>
      </c>
      <c r="N45" s="27">
        <f t="shared" si="7"/>
        <v>46189.440000000002</v>
      </c>
      <c r="O45" s="27">
        <f t="shared" si="7"/>
        <v>554273.28000000003</v>
      </c>
    </row>
    <row r="46" spans="2:15" ht="15.75" customHeight="1" x14ac:dyDescent="0.3"/>
    <row r="47" spans="2:15" ht="15.75" customHeight="1" x14ac:dyDescent="0.3">
      <c r="B47" s="3" t="s">
        <v>133</v>
      </c>
    </row>
    <row r="48" spans="2:15" ht="19.5" customHeight="1" x14ac:dyDescent="0.3">
      <c r="B48" s="13" t="s">
        <v>134</v>
      </c>
      <c r="C48" s="13" t="s">
        <v>135</v>
      </c>
    </row>
    <row r="49" spans="2:3" ht="15.75" customHeight="1" x14ac:dyDescent="0.3">
      <c r="B49" s="43" t="s">
        <v>68</v>
      </c>
      <c r="C49" s="33">
        <f>O17</f>
        <v>475200</v>
      </c>
    </row>
    <row r="50" spans="2:3" ht="15.75" customHeight="1" x14ac:dyDescent="0.3">
      <c r="B50" s="44" t="s">
        <v>71</v>
      </c>
      <c r="C50" s="35">
        <f>O31</f>
        <v>513216</v>
      </c>
    </row>
    <row r="51" spans="2:3" ht="15.75" customHeight="1" x14ac:dyDescent="0.3">
      <c r="B51" s="43" t="s">
        <v>72</v>
      </c>
      <c r="C51" s="33">
        <f>O45</f>
        <v>554273.28000000003</v>
      </c>
    </row>
    <row r="52" spans="2:3" ht="15.75" customHeight="1" x14ac:dyDescent="0.3"/>
    <row r="53" spans="2:3" ht="15.75" customHeight="1" x14ac:dyDescent="0.3"/>
    <row r="54" spans="2:3" ht="15.75" customHeight="1" x14ac:dyDescent="0.3"/>
    <row r="55" spans="2:3" ht="15.75" customHeight="1" x14ac:dyDescent="0.3"/>
    <row r="56" spans="2:3" ht="15.75" customHeight="1" x14ac:dyDescent="0.3"/>
    <row r="57" spans="2:3" ht="15.75" customHeight="1" x14ac:dyDescent="0.3"/>
    <row r="58" spans="2:3" ht="15.75" customHeight="1" x14ac:dyDescent="0.3"/>
    <row r="59" spans="2:3" ht="15.75" customHeight="1" x14ac:dyDescent="0.3"/>
    <row r="60" spans="2:3" ht="15.75" customHeight="1" x14ac:dyDescent="0.3"/>
    <row r="61" spans="2:3" ht="15.75" customHeight="1" x14ac:dyDescent="0.3"/>
    <row r="62" spans="2:3" ht="15.75" customHeight="1" x14ac:dyDescent="0.3"/>
    <row r="63" spans="2:3" ht="15.75" customHeight="1" x14ac:dyDescent="0.3"/>
    <row r="64" spans="2:3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EsiXSSJr19tTnYW5Mihl0WrkK1LV55Aa7CUVqvQVPBXsd+hl8RQinqU2xuQL35Xx8uvBW9BNpqR70rLBjDgYRQ==" saltValue="KZ6btIKi0CRC0LzE9U7w/w==" spinCount="100000" sheet="1" objects="1" scenarios="1"/>
  <pageMargins left="0.75" right="0.75" top="1" bottom="1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1F3864"/>
  </sheetPr>
  <dimension ref="B1:P1000"/>
  <sheetViews>
    <sheetView showGridLines="0" workbookViewId="0">
      <selection activeCell="B1" sqref="B1"/>
    </sheetView>
  </sheetViews>
  <sheetFormatPr baseColWidth="10" defaultColWidth="14.44140625" defaultRowHeight="15" customHeight="1" x14ac:dyDescent="0.3"/>
  <cols>
    <col min="1" max="1" width="2" customWidth="1"/>
    <col min="2" max="2" width="24" customWidth="1"/>
    <col min="3" max="14" width="10" customWidth="1"/>
    <col min="15" max="16" width="13" customWidth="1"/>
    <col min="17" max="26" width="8.6640625" customWidth="1"/>
  </cols>
  <sheetData>
    <row r="1" spans="2:15" ht="24.6" customHeight="1" x14ac:dyDescent="0.4">
      <c r="B1" s="67" t="str">
        <f>'Ventes prévisionnelles'!B1</f>
        <v>Nom de l'entreprise</v>
      </c>
    </row>
    <row r="2" spans="2:15" ht="21" x14ac:dyDescent="0.4">
      <c r="B2" s="45" t="s">
        <v>136</v>
      </c>
    </row>
    <row r="3" spans="2:15" ht="14.4" x14ac:dyDescent="0.3">
      <c r="B3" s="2" t="str">
        <f>"Flux de trésorerie mensuel (montants en "&amp;Accueil!$C$18&amp;")"</f>
        <v>Flux de trésorerie mensuel (montants en CAD)</v>
      </c>
    </row>
    <row r="5" spans="2:15" ht="19.5" customHeight="1" x14ac:dyDescent="0.3">
      <c r="B5" s="13"/>
      <c r="C5" s="13" t="s">
        <v>46</v>
      </c>
      <c r="D5" s="13" t="s">
        <v>47</v>
      </c>
      <c r="E5" s="13" t="s">
        <v>48</v>
      </c>
      <c r="F5" s="13" t="s">
        <v>49</v>
      </c>
      <c r="G5" s="13" t="s">
        <v>50</v>
      </c>
      <c r="H5" s="13" t="s">
        <v>51</v>
      </c>
      <c r="I5" s="13" t="s">
        <v>52</v>
      </c>
      <c r="J5" s="13" t="s">
        <v>53</v>
      </c>
      <c r="K5" s="13" t="s">
        <v>54</v>
      </c>
      <c r="L5" s="13" t="s">
        <v>55</v>
      </c>
      <c r="M5" s="13" t="s">
        <v>56</v>
      </c>
      <c r="N5" s="13" t="s">
        <v>57</v>
      </c>
      <c r="O5" s="13" t="s">
        <v>58</v>
      </c>
    </row>
    <row r="6" spans="2:15" ht="14.4" x14ac:dyDescent="0.3">
      <c r="B6" s="44" t="s">
        <v>137</v>
      </c>
      <c r="C6" s="35">
        <f>Accueil!$C$21</f>
        <v>5000</v>
      </c>
      <c r="D6" s="24">
        <f t="shared" ref="D6:N6" si="0">C10</f>
        <v>33746</v>
      </c>
      <c r="E6" s="24">
        <f t="shared" si="0"/>
        <v>62492</v>
      </c>
      <c r="F6" s="24">
        <f t="shared" si="0"/>
        <v>91238</v>
      </c>
      <c r="G6" s="24">
        <f t="shared" si="0"/>
        <v>119984</v>
      </c>
      <c r="H6" s="24">
        <f t="shared" si="0"/>
        <v>148730</v>
      </c>
      <c r="I6" s="24">
        <f t="shared" si="0"/>
        <v>177476</v>
      </c>
      <c r="J6" s="24">
        <f t="shared" si="0"/>
        <v>206222</v>
      </c>
      <c r="K6" s="24">
        <f t="shared" si="0"/>
        <v>234968</v>
      </c>
      <c r="L6" s="24">
        <f t="shared" si="0"/>
        <v>263714</v>
      </c>
      <c r="M6" s="24">
        <f t="shared" si="0"/>
        <v>292460</v>
      </c>
      <c r="N6" s="24">
        <f t="shared" si="0"/>
        <v>321206</v>
      </c>
      <c r="O6" s="46">
        <f>C6</f>
        <v>5000</v>
      </c>
    </row>
    <row r="7" spans="2:15" ht="14.4" x14ac:dyDescent="0.3">
      <c r="B7" s="43" t="s">
        <v>138</v>
      </c>
      <c r="C7" s="33">
        <f>'Ventes prévisionnelles'!C17</f>
        <v>39600</v>
      </c>
      <c r="D7" s="33">
        <f>'Ventes prévisionnelles'!D17</f>
        <v>39600</v>
      </c>
      <c r="E7" s="33">
        <f>'Ventes prévisionnelles'!E17</f>
        <v>39600</v>
      </c>
      <c r="F7" s="33">
        <f>'Ventes prévisionnelles'!F17</f>
        <v>39600</v>
      </c>
      <c r="G7" s="33">
        <f>'Ventes prévisionnelles'!G17</f>
        <v>39600</v>
      </c>
      <c r="H7" s="33">
        <f>'Ventes prévisionnelles'!H17</f>
        <v>39600</v>
      </c>
      <c r="I7" s="33">
        <f>'Ventes prévisionnelles'!I17</f>
        <v>39600</v>
      </c>
      <c r="J7" s="33">
        <f>'Ventes prévisionnelles'!J17</f>
        <v>39600</v>
      </c>
      <c r="K7" s="33">
        <f>'Ventes prévisionnelles'!K17</f>
        <v>39600</v>
      </c>
      <c r="L7" s="33">
        <f>'Ventes prévisionnelles'!L17</f>
        <v>39600</v>
      </c>
      <c r="M7" s="33">
        <f>'Ventes prévisionnelles'!M17</f>
        <v>39600</v>
      </c>
      <c r="N7" s="33">
        <f>'Ventes prévisionnelles'!N17</f>
        <v>39600</v>
      </c>
      <c r="O7" s="27">
        <f t="shared" ref="O7:O9" si="1">SUM(C7:N7)</f>
        <v>475200</v>
      </c>
    </row>
    <row r="8" spans="2:15" ht="14.4" x14ac:dyDescent="0.3">
      <c r="B8" s="44" t="s">
        <v>139</v>
      </c>
      <c r="C8" s="35">
        <f>Dépenses!C31</f>
        <v>10854</v>
      </c>
      <c r="D8" s="35">
        <f>Dépenses!D31</f>
        <v>10854</v>
      </c>
      <c r="E8" s="35">
        <f>Dépenses!E31</f>
        <v>10854</v>
      </c>
      <c r="F8" s="35">
        <f>Dépenses!F31</f>
        <v>10854</v>
      </c>
      <c r="G8" s="35">
        <f>Dépenses!G31</f>
        <v>10854</v>
      </c>
      <c r="H8" s="35">
        <f>Dépenses!H31</f>
        <v>10854</v>
      </c>
      <c r="I8" s="35">
        <f>Dépenses!I31</f>
        <v>10854</v>
      </c>
      <c r="J8" s="35">
        <f>Dépenses!J31</f>
        <v>10854</v>
      </c>
      <c r="K8" s="35">
        <f>Dépenses!K31</f>
        <v>10854</v>
      </c>
      <c r="L8" s="35">
        <f>Dépenses!L31</f>
        <v>10854</v>
      </c>
      <c r="M8" s="35">
        <f>Dépenses!M31</f>
        <v>10854</v>
      </c>
      <c r="N8" s="35">
        <f>Dépenses!N31</f>
        <v>10854</v>
      </c>
      <c r="O8" s="46">
        <f t="shared" si="1"/>
        <v>130248</v>
      </c>
    </row>
    <row r="9" spans="2:15" ht="14.4" x14ac:dyDescent="0.3">
      <c r="B9" s="43" t="s">
        <v>140</v>
      </c>
      <c r="C9" s="18">
        <f t="shared" ref="C9:N9" si="2">C7-C8</f>
        <v>28746</v>
      </c>
      <c r="D9" s="18">
        <f t="shared" si="2"/>
        <v>28746</v>
      </c>
      <c r="E9" s="18">
        <f t="shared" si="2"/>
        <v>28746</v>
      </c>
      <c r="F9" s="18">
        <f t="shared" si="2"/>
        <v>28746</v>
      </c>
      <c r="G9" s="18">
        <f t="shared" si="2"/>
        <v>28746</v>
      </c>
      <c r="H9" s="18">
        <f t="shared" si="2"/>
        <v>28746</v>
      </c>
      <c r="I9" s="18">
        <f t="shared" si="2"/>
        <v>28746</v>
      </c>
      <c r="J9" s="18">
        <f t="shared" si="2"/>
        <v>28746</v>
      </c>
      <c r="K9" s="18">
        <f t="shared" si="2"/>
        <v>28746</v>
      </c>
      <c r="L9" s="18">
        <f t="shared" si="2"/>
        <v>28746</v>
      </c>
      <c r="M9" s="18">
        <f t="shared" si="2"/>
        <v>28746</v>
      </c>
      <c r="N9" s="18">
        <f t="shared" si="2"/>
        <v>28746</v>
      </c>
      <c r="O9" s="27">
        <f t="shared" si="1"/>
        <v>344952</v>
      </c>
    </row>
    <row r="10" spans="2:15" ht="14.4" x14ac:dyDescent="0.3">
      <c r="B10" s="47" t="s">
        <v>141</v>
      </c>
      <c r="C10" s="41">
        <f t="shared" ref="C10:N10" si="3">C6+C9</f>
        <v>33746</v>
      </c>
      <c r="D10" s="41">
        <f t="shared" si="3"/>
        <v>62492</v>
      </c>
      <c r="E10" s="41">
        <f t="shared" si="3"/>
        <v>91238</v>
      </c>
      <c r="F10" s="41">
        <f t="shared" si="3"/>
        <v>119984</v>
      </c>
      <c r="G10" s="41">
        <f t="shared" si="3"/>
        <v>148730</v>
      </c>
      <c r="H10" s="41">
        <f t="shared" si="3"/>
        <v>177476</v>
      </c>
      <c r="I10" s="41">
        <f t="shared" si="3"/>
        <v>206222</v>
      </c>
      <c r="J10" s="41">
        <f t="shared" si="3"/>
        <v>234968</v>
      </c>
      <c r="K10" s="41">
        <f t="shared" si="3"/>
        <v>263714</v>
      </c>
      <c r="L10" s="41">
        <f t="shared" si="3"/>
        <v>292460</v>
      </c>
      <c r="M10" s="41">
        <f t="shared" si="3"/>
        <v>321206</v>
      </c>
      <c r="N10" s="41">
        <f t="shared" si="3"/>
        <v>349952</v>
      </c>
      <c r="O10" s="27">
        <f>N10</f>
        <v>349952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spans="2:16" ht="15.75" customHeight="1" x14ac:dyDescent="0.3">
      <c r="B33" s="3" t="s">
        <v>142</v>
      </c>
    </row>
    <row r="34" spans="2:16" ht="19.5" customHeight="1" x14ac:dyDescent="0.3">
      <c r="B34" s="13" t="s">
        <v>75</v>
      </c>
      <c r="C34" s="13" t="s">
        <v>46</v>
      </c>
      <c r="D34" s="13" t="s">
        <v>47</v>
      </c>
      <c r="E34" s="13" t="s">
        <v>48</v>
      </c>
      <c r="F34" s="13" t="s">
        <v>49</v>
      </c>
      <c r="G34" s="13" t="s">
        <v>50</v>
      </c>
      <c r="H34" s="13" t="s">
        <v>51</v>
      </c>
      <c r="I34" s="13" t="s">
        <v>52</v>
      </c>
      <c r="J34" s="13" t="s">
        <v>53</v>
      </c>
      <c r="K34" s="13" t="s">
        <v>54</v>
      </c>
      <c r="L34" s="13" t="s">
        <v>55</v>
      </c>
      <c r="M34" s="13" t="s">
        <v>56</v>
      </c>
      <c r="N34" s="13" t="s">
        <v>57</v>
      </c>
      <c r="O34" s="13" t="s">
        <v>58</v>
      </c>
      <c r="P34" s="13" t="s">
        <v>69</v>
      </c>
    </row>
    <row r="35" spans="2:16" ht="15.75" customHeight="1" x14ac:dyDescent="0.3">
      <c r="B35" s="32" t="str">
        <f>IF('Ventes prévisionnelles'!B7="","",'Ventes prévisionnelles'!B7)</f>
        <v>Produit A</v>
      </c>
      <c r="C35" s="33">
        <f>IF('Ventes prévisionnelles'!C7="","",'Ventes prévisionnelles'!C7)</f>
        <v>19800</v>
      </c>
      <c r="D35" s="33">
        <f>IF('Ventes prévisionnelles'!D7="","",'Ventes prévisionnelles'!D7)</f>
        <v>19800</v>
      </c>
      <c r="E35" s="33">
        <f>IF('Ventes prévisionnelles'!E7="","",'Ventes prévisionnelles'!E7)</f>
        <v>19800</v>
      </c>
      <c r="F35" s="33">
        <f>IF('Ventes prévisionnelles'!F7="","",'Ventes prévisionnelles'!F7)</f>
        <v>19800</v>
      </c>
      <c r="G35" s="33">
        <f>IF('Ventes prévisionnelles'!G7="","",'Ventes prévisionnelles'!G7)</f>
        <v>19800</v>
      </c>
      <c r="H35" s="33">
        <f>IF('Ventes prévisionnelles'!H7="","",'Ventes prévisionnelles'!H7)</f>
        <v>19800</v>
      </c>
      <c r="I35" s="33">
        <f>IF('Ventes prévisionnelles'!I7="","",'Ventes prévisionnelles'!I7)</f>
        <v>19800</v>
      </c>
      <c r="J35" s="33">
        <f>IF('Ventes prévisionnelles'!J7="","",'Ventes prévisionnelles'!J7)</f>
        <v>19800</v>
      </c>
      <c r="K35" s="33">
        <f>IF('Ventes prévisionnelles'!K7="","",'Ventes prévisionnelles'!K7)</f>
        <v>19800</v>
      </c>
      <c r="L35" s="33">
        <f>IF('Ventes prévisionnelles'!L7="","",'Ventes prévisionnelles'!L7)</f>
        <v>19800</v>
      </c>
      <c r="M35" s="33">
        <f>IF('Ventes prévisionnelles'!M7="","",'Ventes prévisionnelles'!M7)</f>
        <v>19800</v>
      </c>
      <c r="N35" s="33">
        <f>IF('Ventes prévisionnelles'!N7="","",'Ventes prévisionnelles'!N7)</f>
        <v>19800</v>
      </c>
      <c r="O35" s="18">
        <f t="shared" ref="O35:O44" si="4">IF(B35="","",SUM(C35:N35))</f>
        <v>237600</v>
      </c>
      <c r="P35" s="19">
        <f>IF(O35="","",IFERROR(O35/'Ventes prévisionnelles'!O17,""))</f>
        <v>0.5</v>
      </c>
    </row>
    <row r="36" spans="2:16" ht="15.75" customHeight="1" x14ac:dyDescent="0.3">
      <c r="B36" s="34" t="str">
        <f>IF('Ventes prévisionnelles'!B8="","",'Ventes prévisionnelles'!B8)</f>
        <v>Service B</v>
      </c>
      <c r="C36" s="35">
        <f>IF('Ventes prévisionnelles'!C8="","",'Ventes prévisionnelles'!C8)</f>
        <v>19800</v>
      </c>
      <c r="D36" s="35">
        <f>IF('Ventes prévisionnelles'!D8="","",'Ventes prévisionnelles'!D8)</f>
        <v>19800</v>
      </c>
      <c r="E36" s="35">
        <f>IF('Ventes prévisionnelles'!E8="","",'Ventes prévisionnelles'!E8)</f>
        <v>19800</v>
      </c>
      <c r="F36" s="35">
        <f>IF('Ventes prévisionnelles'!F8="","",'Ventes prévisionnelles'!F8)</f>
        <v>19800</v>
      </c>
      <c r="G36" s="35">
        <f>IF('Ventes prévisionnelles'!G8="","",'Ventes prévisionnelles'!G8)</f>
        <v>19800</v>
      </c>
      <c r="H36" s="35">
        <f>IF('Ventes prévisionnelles'!H8="","",'Ventes prévisionnelles'!H8)</f>
        <v>19800</v>
      </c>
      <c r="I36" s="35">
        <f>IF('Ventes prévisionnelles'!I8="","",'Ventes prévisionnelles'!I8)</f>
        <v>19800</v>
      </c>
      <c r="J36" s="35">
        <f>IF('Ventes prévisionnelles'!J8="","",'Ventes prévisionnelles'!J8)</f>
        <v>19800</v>
      </c>
      <c r="K36" s="35">
        <f>IF('Ventes prévisionnelles'!K8="","",'Ventes prévisionnelles'!K8)</f>
        <v>19800</v>
      </c>
      <c r="L36" s="35">
        <f>IF('Ventes prévisionnelles'!L8="","",'Ventes prévisionnelles'!L8)</f>
        <v>19800</v>
      </c>
      <c r="M36" s="35">
        <f>IF('Ventes prévisionnelles'!M8="","",'Ventes prévisionnelles'!M8)</f>
        <v>19800</v>
      </c>
      <c r="N36" s="35">
        <f>IF('Ventes prévisionnelles'!N8="","",'Ventes prévisionnelles'!N8)</f>
        <v>19800</v>
      </c>
      <c r="O36" s="24">
        <f t="shared" si="4"/>
        <v>237600</v>
      </c>
      <c r="P36" s="25">
        <f>IF(O36="","",IFERROR(O36/'Ventes prévisionnelles'!O17,""))</f>
        <v>0.5</v>
      </c>
    </row>
    <row r="37" spans="2:16" ht="15.75" customHeight="1" x14ac:dyDescent="0.3">
      <c r="B37" s="32" t="str">
        <f>IF('Ventes prévisionnelles'!B9="","",'Ventes prévisionnelles'!B9)</f>
        <v/>
      </c>
      <c r="C37" s="33" t="str">
        <f>IF('Ventes prévisionnelles'!C9="","",'Ventes prévisionnelles'!C9)</f>
        <v/>
      </c>
      <c r="D37" s="33" t="str">
        <f>IF('Ventes prévisionnelles'!D9="","",'Ventes prévisionnelles'!D9)</f>
        <v/>
      </c>
      <c r="E37" s="33" t="str">
        <f>IF('Ventes prévisionnelles'!E9="","",'Ventes prévisionnelles'!E9)</f>
        <v/>
      </c>
      <c r="F37" s="33" t="str">
        <f>IF('Ventes prévisionnelles'!F9="","",'Ventes prévisionnelles'!F9)</f>
        <v/>
      </c>
      <c r="G37" s="33" t="str">
        <f>IF('Ventes prévisionnelles'!G9="","",'Ventes prévisionnelles'!G9)</f>
        <v/>
      </c>
      <c r="H37" s="33" t="str">
        <f>IF('Ventes prévisionnelles'!H9="","",'Ventes prévisionnelles'!H9)</f>
        <v/>
      </c>
      <c r="I37" s="33" t="str">
        <f>IF('Ventes prévisionnelles'!I9="","",'Ventes prévisionnelles'!I9)</f>
        <v/>
      </c>
      <c r="J37" s="33" t="str">
        <f>IF('Ventes prévisionnelles'!J9="","",'Ventes prévisionnelles'!J9)</f>
        <v/>
      </c>
      <c r="K37" s="33" t="str">
        <f>IF('Ventes prévisionnelles'!K9="","",'Ventes prévisionnelles'!K9)</f>
        <v/>
      </c>
      <c r="L37" s="33" t="str">
        <f>IF('Ventes prévisionnelles'!L9="","",'Ventes prévisionnelles'!L9)</f>
        <v/>
      </c>
      <c r="M37" s="33" t="str">
        <f>IF('Ventes prévisionnelles'!M9="","",'Ventes prévisionnelles'!M9)</f>
        <v/>
      </c>
      <c r="N37" s="33" t="str">
        <f>IF('Ventes prévisionnelles'!N9="","",'Ventes prévisionnelles'!N9)</f>
        <v/>
      </c>
      <c r="O37" s="18" t="str">
        <f t="shared" si="4"/>
        <v/>
      </c>
      <c r="P37" s="19" t="str">
        <f>IF(O37="","",IFERROR(O37/'Ventes prévisionnelles'!O17,""))</f>
        <v/>
      </c>
    </row>
    <row r="38" spans="2:16" ht="15.75" customHeight="1" x14ac:dyDescent="0.3">
      <c r="B38" s="34" t="str">
        <f>IF('Ventes prévisionnelles'!B10="","",'Ventes prévisionnelles'!B10)</f>
        <v/>
      </c>
      <c r="C38" s="35" t="str">
        <f>IF('Ventes prévisionnelles'!C10="","",'Ventes prévisionnelles'!C10)</f>
        <v/>
      </c>
      <c r="D38" s="35" t="str">
        <f>IF('Ventes prévisionnelles'!D10="","",'Ventes prévisionnelles'!D10)</f>
        <v/>
      </c>
      <c r="E38" s="35" t="str">
        <f>IF('Ventes prévisionnelles'!E10="","",'Ventes prévisionnelles'!E10)</f>
        <v/>
      </c>
      <c r="F38" s="35" t="str">
        <f>IF('Ventes prévisionnelles'!F10="","",'Ventes prévisionnelles'!F10)</f>
        <v/>
      </c>
      <c r="G38" s="35" t="str">
        <f>IF('Ventes prévisionnelles'!G10="","",'Ventes prévisionnelles'!G10)</f>
        <v/>
      </c>
      <c r="H38" s="35" t="str">
        <f>IF('Ventes prévisionnelles'!H10="","",'Ventes prévisionnelles'!H10)</f>
        <v/>
      </c>
      <c r="I38" s="35" t="str">
        <f>IF('Ventes prévisionnelles'!I10="","",'Ventes prévisionnelles'!I10)</f>
        <v/>
      </c>
      <c r="J38" s="35" t="str">
        <f>IF('Ventes prévisionnelles'!J10="","",'Ventes prévisionnelles'!J10)</f>
        <v/>
      </c>
      <c r="K38" s="35" t="str">
        <f>IF('Ventes prévisionnelles'!K10="","",'Ventes prévisionnelles'!K10)</f>
        <v/>
      </c>
      <c r="L38" s="35" t="str">
        <f>IF('Ventes prévisionnelles'!L10="","",'Ventes prévisionnelles'!L10)</f>
        <v/>
      </c>
      <c r="M38" s="35" t="str">
        <f>IF('Ventes prévisionnelles'!M10="","",'Ventes prévisionnelles'!M10)</f>
        <v/>
      </c>
      <c r="N38" s="35" t="str">
        <f>IF('Ventes prévisionnelles'!N10="","",'Ventes prévisionnelles'!N10)</f>
        <v/>
      </c>
      <c r="O38" s="24" t="str">
        <f t="shared" si="4"/>
        <v/>
      </c>
      <c r="P38" s="25" t="str">
        <f>IF(O38="","",IFERROR(O38/'Ventes prévisionnelles'!O17,""))</f>
        <v/>
      </c>
    </row>
    <row r="39" spans="2:16" ht="15.75" customHeight="1" x14ac:dyDescent="0.3">
      <c r="B39" s="32" t="str">
        <f>IF('Ventes prévisionnelles'!B11="","",'Ventes prévisionnelles'!B11)</f>
        <v/>
      </c>
      <c r="C39" s="33" t="str">
        <f>IF('Ventes prévisionnelles'!C11="","",'Ventes prévisionnelles'!C11)</f>
        <v/>
      </c>
      <c r="D39" s="33" t="str">
        <f>IF('Ventes prévisionnelles'!D11="","",'Ventes prévisionnelles'!D11)</f>
        <v/>
      </c>
      <c r="E39" s="33" t="str">
        <f>IF('Ventes prévisionnelles'!E11="","",'Ventes prévisionnelles'!E11)</f>
        <v/>
      </c>
      <c r="F39" s="33" t="str">
        <f>IF('Ventes prévisionnelles'!F11="","",'Ventes prévisionnelles'!F11)</f>
        <v/>
      </c>
      <c r="G39" s="33" t="str">
        <f>IF('Ventes prévisionnelles'!G11="","",'Ventes prévisionnelles'!G11)</f>
        <v/>
      </c>
      <c r="H39" s="33" t="str">
        <f>IF('Ventes prévisionnelles'!H11="","",'Ventes prévisionnelles'!H11)</f>
        <v/>
      </c>
      <c r="I39" s="33" t="str">
        <f>IF('Ventes prévisionnelles'!I11="","",'Ventes prévisionnelles'!I11)</f>
        <v/>
      </c>
      <c r="J39" s="33" t="str">
        <f>IF('Ventes prévisionnelles'!J11="","",'Ventes prévisionnelles'!J11)</f>
        <v/>
      </c>
      <c r="K39" s="33" t="str">
        <f>IF('Ventes prévisionnelles'!K11="","",'Ventes prévisionnelles'!K11)</f>
        <v/>
      </c>
      <c r="L39" s="33" t="str">
        <f>IF('Ventes prévisionnelles'!L11="","",'Ventes prévisionnelles'!L11)</f>
        <v/>
      </c>
      <c r="M39" s="33" t="str">
        <f>IF('Ventes prévisionnelles'!M11="","",'Ventes prévisionnelles'!M11)</f>
        <v/>
      </c>
      <c r="N39" s="33" t="str">
        <f>IF('Ventes prévisionnelles'!N11="","",'Ventes prévisionnelles'!N11)</f>
        <v/>
      </c>
      <c r="O39" s="18" t="str">
        <f t="shared" si="4"/>
        <v/>
      </c>
      <c r="P39" s="19" t="str">
        <f>IF(O39="","",IFERROR(O39/'Ventes prévisionnelles'!O17,""))</f>
        <v/>
      </c>
    </row>
    <row r="40" spans="2:16" ht="15.75" customHeight="1" x14ac:dyDescent="0.3">
      <c r="B40" s="34" t="str">
        <f>IF('Ventes prévisionnelles'!B12="","",'Ventes prévisionnelles'!B12)</f>
        <v/>
      </c>
      <c r="C40" s="35" t="str">
        <f>IF('Ventes prévisionnelles'!C12="","",'Ventes prévisionnelles'!C12)</f>
        <v/>
      </c>
      <c r="D40" s="35" t="str">
        <f>IF('Ventes prévisionnelles'!D12="","",'Ventes prévisionnelles'!D12)</f>
        <v/>
      </c>
      <c r="E40" s="35" t="str">
        <f>IF('Ventes prévisionnelles'!E12="","",'Ventes prévisionnelles'!E12)</f>
        <v/>
      </c>
      <c r="F40" s="35" t="str">
        <f>IF('Ventes prévisionnelles'!F12="","",'Ventes prévisionnelles'!F12)</f>
        <v/>
      </c>
      <c r="G40" s="35" t="str">
        <f>IF('Ventes prévisionnelles'!G12="","",'Ventes prévisionnelles'!G12)</f>
        <v/>
      </c>
      <c r="H40" s="35" t="str">
        <f>IF('Ventes prévisionnelles'!H12="","",'Ventes prévisionnelles'!H12)</f>
        <v/>
      </c>
      <c r="I40" s="35" t="str">
        <f>IF('Ventes prévisionnelles'!I12="","",'Ventes prévisionnelles'!I12)</f>
        <v/>
      </c>
      <c r="J40" s="35" t="str">
        <f>IF('Ventes prévisionnelles'!J12="","",'Ventes prévisionnelles'!J12)</f>
        <v/>
      </c>
      <c r="K40" s="35" t="str">
        <f>IF('Ventes prévisionnelles'!K12="","",'Ventes prévisionnelles'!K12)</f>
        <v/>
      </c>
      <c r="L40" s="35" t="str">
        <f>IF('Ventes prévisionnelles'!L12="","",'Ventes prévisionnelles'!L12)</f>
        <v/>
      </c>
      <c r="M40" s="35" t="str">
        <f>IF('Ventes prévisionnelles'!M12="","",'Ventes prévisionnelles'!M12)</f>
        <v/>
      </c>
      <c r="N40" s="35" t="str">
        <f>IF('Ventes prévisionnelles'!N12="","",'Ventes prévisionnelles'!N12)</f>
        <v/>
      </c>
      <c r="O40" s="24" t="str">
        <f t="shared" si="4"/>
        <v/>
      </c>
      <c r="P40" s="25" t="str">
        <f>IF(O40="","",IFERROR(O40/'Ventes prévisionnelles'!O17,""))</f>
        <v/>
      </c>
    </row>
    <row r="41" spans="2:16" ht="15.75" customHeight="1" x14ac:dyDescent="0.3">
      <c r="B41" s="32" t="str">
        <f>IF('Ventes prévisionnelles'!B13="","",'Ventes prévisionnelles'!B13)</f>
        <v/>
      </c>
      <c r="C41" s="33" t="str">
        <f>IF('Ventes prévisionnelles'!C13="","",'Ventes prévisionnelles'!C13)</f>
        <v/>
      </c>
      <c r="D41" s="33" t="str">
        <f>IF('Ventes prévisionnelles'!D13="","",'Ventes prévisionnelles'!D13)</f>
        <v/>
      </c>
      <c r="E41" s="33" t="str">
        <f>IF('Ventes prévisionnelles'!E13="","",'Ventes prévisionnelles'!E13)</f>
        <v/>
      </c>
      <c r="F41" s="33" t="str">
        <f>IF('Ventes prévisionnelles'!F13="","",'Ventes prévisionnelles'!F13)</f>
        <v/>
      </c>
      <c r="G41" s="33" t="str">
        <f>IF('Ventes prévisionnelles'!G13="","",'Ventes prévisionnelles'!G13)</f>
        <v/>
      </c>
      <c r="H41" s="33" t="str">
        <f>IF('Ventes prévisionnelles'!H13="","",'Ventes prévisionnelles'!H13)</f>
        <v/>
      </c>
      <c r="I41" s="33" t="str">
        <f>IF('Ventes prévisionnelles'!I13="","",'Ventes prévisionnelles'!I13)</f>
        <v/>
      </c>
      <c r="J41" s="33" t="str">
        <f>IF('Ventes prévisionnelles'!J13="","",'Ventes prévisionnelles'!J13)</f>
        <v/>
      </c>
      <c r="K41" s="33" t="str">
        <f>IF('Ventes prévisionnelles'!K13="","",'Ventes prévisionnelles'!K13)</f>
        <v/>
      </c>
      <c r="L41" s="33" t="str">
        <f>IF('Ventes prévisionnelles'!L13="","",'Ventes prévisionnelles'!L13)</f>
        <v/>
      </c>
      <c r="M41" s="33" t="str">
        <f>IF('Ventes prévisionnelles'!M13="","",'Ventes prévisionnelles'!M13)</f>
        <v/>
      </c>
      <c r="N41" s="33" t="str">
        <f>IF('Ventes prévisionnelles'!N13="","",'Ventes prévisionnelles'!N13)</f>
        <v/>
      </c>
      <c r="O41" s="18" t="str">
        <f t="shared" si="4"/>
        <v/>
      </c>
      <c r="P41" s="19" t="str">
        <f>IF(O41="","",IFERROR(O41/'Ventes prévisionnelles'!O17,""))</f>
        <v/>
      </c>
    </row>
    <row r="42" spans="2:16" ht="15.75" customHeight="1" x14ac:dyDescent="0.3">
      <c r="B42" s="34" t="str">
        <f>IF('Ventes prévisionnelles'!B14="","",'Ventes prévisionnelles'!B14)</f>
        <v/>
      </c>
      <c r="C42" s="35" t="str">
        <f>IF('Ventes prévisionnelles'!C14="","",'Ventes prévisionnelles'!C14)</f>
        <v/>
      </c>
      <c r="D42" s="35" t="str">
        <f>IF('Ventes prévisionnelles'!D14="","",'Ventes prévisionnelles'!D14)</f>
        <v/>
      </c>
      <c r="E42" s="35" t="str">
        <f>IF('Ventes prévisionnelles'!E14="","",'Ventes prévisionnelles'!E14)</f>
        <v/>
      </c>
      <c r="F42" s="35" t="str">
        <f>IF('Ventes prévisionnelles'!F14="","",'Ventes prévisionnelles'!F14)</f>
        <v/>
      </c>
      <c r="G42" s="35" t="str">
        <f>IF('Ventes prévisionnelles'!G14="","",'Ventes prévisionnelles'!G14)</f>
        <v/>
      </c>
      <c r="H42" s="35" t="str">
        <f>IF('Ventes prévisionnelles'!H14="","",'Ventes prévisionnelles'!H14)</f>
        <v/>
      </c>
      <c r="I42" s="35" t="str">
        <f>IF('Ventes prévisionnelles'!I14="","",'Ventes prévisionnelles'!I14)</f>
        <v/>
      </c>
      <c r="J42" s="35" t="str">
        <f>IF('Ventes prévisionnelles'!J14="","",'Ventes prévisionnelles'!J14)</f>
        <v/>
      </c>
      <c r="K42" s="35" t="str">
        <f>IF('Ventes prévisionnelles'!K14="","",'Ventes prévisionnelles'!K14)</f>
        <v/>
      </c>
      <c r="L42" s="35" t="str">
        <f>IF('Ventes prévisionnelles'!L14="","",'Ventes prévisionnelles'!L14)</f>
        <v/>
      </c>
      <c r="M42" s="35" t="str">
        <f>IF('Ventes prévisionnelles'!M14="","",'Ventes prévisionnelles'!M14)</f>
        <v/>
      </c>
      <c r="N42" s="35" t="str">
        <f>IF('Ventes prévisionnelles'!N14="","",'Ventes prévisionnelles'!N14)</f>
        <v/>
      </c>
      <c r="O42" s="24" t="str">
        <f t="shared" si="4"/>
        <v/>
      </c>
      <c r="P42" s="25" t="str">
        <f>IF(O42="","",IFERROR(O42/'Ventes prévisionnelles'!O17,""))</f>
        <v/>
      </c>
    </row>
    <row r="43" spans="2:16" ht="15.75" customHeight="1" x14ac:dyDescent="0.3">
      <c r="B43" s="32" t="str">
        <f>IF('Ventes prévisionnelles'!B15="","",'Ventes prévisionnelles'!B15)</f>
        <v/>
      </c>
      <c r="C43" s="33" t="str">
        <f>IF('Ventes prévisionnelles'!C15="","",'Ventes prévisionnelles'!C15)</f>
        <v/>
      </c>
      <c r="D43" s="33" t="str">
        <f>IF('Ventes prévisionnelles'!D15="","",'Ventes prévisionnelles'!D15)</f>
        <v/>
      </c>
      <c r="E43" s="33" t="str">
        <f>IF('Ventes prévisionnelles'!E15="","",'Ventes prévisionnelles'!E15)</f>
        <v/>
      </c>
      <c r="F43" s="33" t="str">
        <f>IF('Ventes prévisionnelles'!F15="","",'Ventes prévisionnelles'!F15)</f>
        <v/>
      </c>
      <c r="G43" s="33" t="str">
        <f>IF('Ventes prévisionnelles'!G15="","",'Ventes prévisionnelles'!G15)</f>
        <v/>
      </c>
      <c r="H43" s="33" t="str">
        <f>IF('Ventes prévisionnelles'!H15="","",'Ventes prévisionnelles'!H15)</f>
        <v/>
      </c>
      <c r="I43" s="33" t="str">
        <f>IF('Ventes prévisionnelles'!I15="","",'Ventes prévisionnelles'!I15)</f>
        <v/>
      </c>
      <c r="J43" s="33" t="str">
        <f>IF('Ventes prévisionnelles'!J15="","",'Ventes prévisionnelles'!J15)</f>
        <v/>
      </c>
      <c r="K43" s="33" t="str">
        <f>IF('Ventes prévisionnelles'!K15="","",'Ventes prévisionnelles'!K15)</f>
        <v/>
      </c>
      <c r="L43" s="33" t="str">
        <f>IF('Ventes prévisionnelles'!L15="","",'Ventes prévisionnelles'!L15)</f>
        <v/>
      </c>
      <c r="M43" s="33" t="str">
        <f>IF('Ventes prévisionnelles'!M15="","",'Ventes prévisionnelles'!M15)</f>
        <v/>
      </c>
      <c r="N43" s="33" t="str">
        <f>IF('Ventes prévisionnelles'!N15="","",'Ventes prévisionnelles'!N15)</f>
        <v/>
      </c>
      <c r="O43" s="18" t="str">
        <f t="shared" si="4"/>
        <v/>
      </c>
      <c r="P43" s="19" t="str">
        <f>IF(O43="","",IFERROR(O43/'Ventes prévisionnelles'!O17,""))</f>
        <v/>
      </c>
    </row>
    <row r="44" spans="2:16" ht="15.75" customHeight="1" x14ac:dyDescent="0.3">
      <c r="B44" s="34" t="str">
        <f>IF('Ventes prévisionnelles'!B16="","",'Ventes prévisionnelles'!B16)</f>
        <v/>
      </c>
      <c r="C44" s="35" t="str">
        <f>IF('Ventes prévisionnelles'!C16="","",'Ventes prévisionnelles'!C16)</f>
        <v/>
      </c>
      <c r="D44" s="35" t="str">
        <f>IF('Ventes prévisionnelles'!D16="","",'Ventes prévisionnelles'!D16)</f>
        <v/>
      </c>
      <c r="E44" s="35" t="str">
        <f>IF('Ventes prévisionnelles'!E16="","",'Ventes prévisionnelles'!E16)</f>
        <v/>
      </c>
      <c r="F44" s="35" t="str">
        <f>IF('Ventes prévisionnelles'!F16="","",'Ventes prévisionnelles'!F16)</f>
        <v/>
      </c>
      <c r="G44" s="35" t="str">
        <f>IF('Ventes prévisionnelles'!G16="","",'Ventes prévisionnelles'!G16)</f>
        <v/>
      </c>
      <c r="H44" s="35" t="str">
        <f>IF('Ventes prévisionnelles'!H16="","",'Ventes prévisionnelles'!H16)</f>
        <v/>
      </c>
      <c r="I44" s="35" t="str">
        <f>IF('Ventes prévisionnelles'!I16="","",'Ventes prévisionnelles'!I16)</f>
        <v/>
      </c>
      <c r="J44" s="35" t="str">
        <f>IF('Ventes prévisionnelles'!J16="","",'Ventes prévisionnelles'!J16)</f>
        <v/>
      </c>
      <c r="K44" s="35" t="str">
        <f>IF('Ventes prévisionnelles'!K16="","",'Ventes prévisionnelles'!K16)</f>
        <v/>
      </c>
      <c r="L44" s="35" t="str">
        <f>IF('Ventes prévisionnelles'!L16="","",'Ventes prévisionnelles'!L16)</f>
        <v/>
      </c>
      <c r="M44" s="35" t="str">
        <f>IF('Ventes prévisionnelles'!M16="","",'Ventes prévisionnelles'!M16)</f>
        <v/>
      </c>
      <c r="N44" s="35" t="str">
        <f>IF('Ventes prévisionnelles'!N16="","",'Ventes prévisionnelles'!N16)</f>
        <v/>
      </c>
      <c r="O44" s="24" t="str">
        <f t="shared" si="4"/>
        <v/>
      </c>
      <c r="P44" s="25" t="str">
        <f>IF(O44="","",IFERROR(O44/'Ventes prévisionnelles'!O17,""))</f>
        <v/>
      </c>
    </row>
    <row r="45" spans="2:16" ht="15.75" customHeight="1" x14ac:dyDescent="0.3">
      <c r="B45" s="26" t="s">
        <v>70</v>
      </c>
      <c r="C45" s="27">
        <f t="shared" ref="C45:P45" si="5">SUM(C35:C44)</f>
        <v>39600</v>
      </c>
      <c r="D45" s="27">
        <f t="shared" si="5"/>
        <v>39600</v>
      </c>
      <c r="E45" s="27">
        <f t="shared" si="5"/>
        <v>39600</v>
      </c>
      <c r="F45" s="27">
        <f t="shared" si="5"/>
        <v>39600</v>
      </c>
      <c r="G45" s="27">
        <f t="shared" si="5"/>
        <v>39600</v>
      </c>
      <c r="H45" s="27">
        <f t="shared" si="5"/>
        <v>39600</v>
      </c>
      <c r="I45" s="27">
        <f t="shared" si="5"/>
        <v>39600</v>
      </c>
      <c r="J45" s="27">
        <f t="shared" si="5"/>
        <v>39600</v>
      </c>
      <c r="K45" s="27">
        <f t="shared" si="5"/>
        <v>39600</v>
      </c>
      <c r="L45" s="27">
        <f t="shared" si="5"/>
        <v>39600</v>
      </c>
      <c r="M45" s="27">
        <f t="shared" si="5"/>
        <v>39600</v>
      </c>
      <c r="N45" s="27">
        <f t="shared" si="5"/>
        <v>39600</v>
      </c>
      <c r="O45" s="27">
        <f t="shared" si="5"/>
        <v>475200</v>
      </c>
      <c r="P45" s="28">
        <f t="shared" si="5"/>
        <v>1</v>
      </c>
    </row>
    <row r="46" spans="2:16" ht="15.75" customHeight="1" x14ac:dyDescent="0.3"/>
    <row r="47" spans="2:16" ht="15.75" customHeight="1" x14ac:dyDescent="0.3"/>
    <row r="48" spans="2:16" ht="15.75" customHeight="1" x14ac:dyDescent="0.3">
      <c r="B48" s="3" t="s">
        <v>143</v>
      </c>
    </row>
    <row r="49" spans="2:16" ht="19.5" customHeight="1" x14ac:dyDescent="0.3">
      <c r="B49" s="13" t="s">
        <v>75</v>
      </c>
      <c r="C49" s="13" t="s">
        <v>46</v>
      </c>
      <c r="D49" s="13" t="s">
        <v>47</v>
      </c>
      <c r="E49" s="13" t="s">
        <v>48</v>
      </c>
      <c r="F49" s="13" t="s">
        <v>49</v>
      </c>
      <c r="G49" s="13" t="s">
        <v>50</v>
      </c>
      <c r="H49" s="13" t="s">
        <v>51</v>
      </c>
      <c r="I49" s="13" t="s">
        <v>52</v>
      </c>
      <c r="J49" s="13" t="s">
        <v>53</v>
      </c>
      <c r="K49" s="13" t="s">
        <v>54</v>
      </c>
      <c r="L49" s="13" t="s">
        <v>55</v>
      </c>
      <c r="M49" s="13" t="s">
        <v>56</v>
      </c>
      <c r="N49" s="13" t="s">
        <v>57</v>
      </c>
      <c r="O49" s="13" t="s">
        <v>58</v>
      </c>
      <c r="P49" s="13" t="s">
        <v>69</v>
      </c>
    </row>
    <row r="50" spans="2:16" ht="15.75" customHeight="1" x14ac:dyDescent="0.3">
      <c r="B50" s="32" t="str">
        <f>IF(Dépenses!B21="","",Dépenses!B21)</f>
        <v>Achat de marchandises</v>
      </c>
      <c r="C50" s="33">
        <f>IF(Dépenses!C21="","",Dépenses!C21)</f>
        <v>2100</v>
      </c>
      <c r="D50" s="33">
        <f>IF(Dépenses!D21="","",Dépenses!D21)</f>
        <v>2100</v>
      </c>
      <c r="E50" s="33">
        <f>IF(Dépenses!E21="","",Dépenses!E21)</f>
        <v>2100</v>
      </c>
      <c r="F50" s="33">
        <f>IF(Dépenses!F21="","",Dépenses!F21)</f>
        <v>2100</v>
      </c>
      <c r="G50" s="33">
        <f>IF(Dépenses!G21="","",Dépenses!G21)</f>
        <v>2100</v>
      </c>
      <c r="H50" s="33">
        <f>IF(Dépenses!H21="","",Dépenses!H21)</f>
        <v>2100</v>
      </c>
      <c r="I50" s="33">
        <f>IF(Dépenses!I21="","",Dépenses!I21)</f>
        <v>2100</v>
      </c>
      <c r="J50" s="33">
        <f>IF(Dépenses!J21="","",Dépenses!J21)</f>
        <v>2100</v>
      </c>
      <c r="K50" s="33">
        <f>IF(Dépenses!K21="","",Dépenses!K21)</f>
        <v>2100</v>
      </c>
      <c r="L50" s="33">
        <f>IF(Dépenses!L21="","",Dépenses!L21)</f>
        <v>2100</v>
      </c>
      <c r="M50" s="33">
        <f>IF(Dépenses!M21="","",Dépenses!M21)</f>
        <v>2100</v>
      </c>
      <c r="N50" s="33">
        <f>IF(Dépenses!N21="","",Dépenses!N21)</f>
        <v>2100</v>
      </c>
      <c r="O50" s="18">
        <f t="shared" ref="O50:O59" si="6">IF(B50="","",SUM(C50:N50))</f>
        <v>25200</v>
      </c>
      <c r="P50" s="19">
        <f>IF(O50="","",IFERROR(O50/Dépenses!O31,""))</f>
        <v>0.19347705914870095</v>
      </c>
    </row>
    <row r="51" spans="2:16" ht="15.75" customHeight="1" x14ac:dyDescent="0.3">
      <c r="B51" s="34" t="str">
        <f>IF(Dépenses!B22="","",Dépenses!B22)</f>
        <v>Loyer et charges</v>
      </c>
      <c r="C51" s="35">
        <f>IF(Dépenses!C22="","",Dépenses!C22)</f>
        <v>1530</v>
      </c>
      <c r="D51" s="35">
        <f>IF(Dépenses!D22="","",Dépenses!D22)</f>
        <v>1530</v>
      </c>
      <c r="E51" s="35">
        <f>IF(Dépenses!E22="","",Dépenses!E22)</f>
        <v>1530</v>
      </c>
      <c r="F51" s="35">
        <f>IF(Dépenses!F22="","",Dépenses!F22)</f>
        <v>1530</v>
      </c>
      <c r="G51" s="35">
        <f>IF(Dépenses!G22="","",Dépenses!G22)</f>
        <v>1530</v>
      </c>
      <c r="H51" s="35">
        <f>IF(Dépenses!H22="","",Dépenses!H22)</f>
        <v>1530</v>
      </c>
      <c r="I51" s="35">
        <f>IF(Dépenses!I22="","",Dépenses!I22)</f>
        <v>1530</v>
      </c>
      <c r="J51" s="35">
        <f>IF(Dépenses!J22="","",Dépenses!J22)</f>
        <v>1530</v>
      </c>
      <c r="K51" s="35">
        <f>IF(Dépenses!K22="","",Dépenses!K22)</f>
        <v>1530</v>
      </c>
      <c r="L51" s="35">
        <f>IF(Dépenses!L22="","",Dépenses!L22)</f>
        <v>1530</v>
      </c>
      <c r="M51" s="35">
        <f>IF(Dépenses!M22="","",Dépenses!M22)</f>
        <v>1530</v>
      </c>
      <c r="N51" s="35">
        <f>IF(Dépenses!N22="","",Dépenses!N22)</f>
        <v>1530</v>
      </c>
      <c r="O51" s="24">
        <f t="shared" si="6"/>
        <v>18360</v>
      </c>
      <c r="P51" s="25">
        <f>IF(O51="","",IFERROR(O51/Dépenses!O31,""))</f>
        <v>0.14096185737976782</v>
      </c>
    </row>
    <row r="52" spans="2:16" ht="15.75" customHeight="1" x14ac:dyDescent="0.3">
      <c r="B52" s="32" t="str">
        <f>IF(Dépenses!B23="","",Dépenses!B23)</f>
        <v>Salaires</v>
      </c>
      <c r="C52" s="33">
        <f>IF(Dépenses!C23="","",Dépenses!C23)</f>
        <v>6360</v>
      </c>
      <c r="D52" s="33">
        <f>IF(Dépenses!D23="","",Dépenses!D23)</f>
        <v>6360</v>
      </c>
      <c r="E52" s="33">
        <f>IF(Dépenses!E23="","",Dépenses!E23)</f>
        <v>6360</v>
      </c>
      <c r="F52" s="33">
        <f>IF(Dépenses!F23="","",Dépenses!F23)</f>
        <v>6360</v>
      </c>
      <c r="G52" s="33">
        <f>IF(Dépenses!G23="","",Dépenses!G23)</f>
        <v>6360</v>
      </c>
      <c r="H52" s="33">
        <f>IF(Dépenses!H23="","",Dépenses!H23)</f>
        <v>6360</v>
      </c>
      <c r="I52" s="33">
        <f>IF(Dépenses!I23="","",Dépenses!I23)</f>
        <v>6360</v>
      </c>
      <c r="J52" s="33">
        <f>IF(Dépenses!J23="","",Dépenses!J23)</f>
        <v>6360</v>
      </c>
      <c r="K52" s="33">
        <f>IF(Dépenses!K23="","",Dépenses!K23)</f>
        <v>6360</v>
      </c>
      <c r="L52" s="33">
        <f>IF(Dépenses!L23="","",Dépenses!L23)</f>
        <v>6360</v>
      </c>
      <c r="M52" s="33">
        <f>IF(Dépenses!M23="","",Dépenses!M23)</f>
        <v>6360</v>
      </c>
      <c r="N52" s="33">
        <f>IF(Dépenses!N23="","",Dépenses!N23)</f>
        <v>6360</v>
      </c>
      <c r="O52" s="18">
        <f t="shared" si="6"/>
        <v>76320</v>
      </c>
      <c r="P52" s="19">
        <f>IF(O52="","",IFERROR(O52/Dépenses!O31,""))</f>
        <v>0.58595909342177999</v>
      </c>
    </row>
    <row r="53" spans="2:16" ht="15.75" customHeight="1" x14ac:dyDescent="0.3">
      <c r="B53" s="34" t="str">
        <f>IF(Dépenses!B24="","",Dépenses!B24)</f>
        <v>Marketing et divers</v>
      </c>
      <c r="C53" s="35">
        <f>IF(Dépenses!C24="","",Dépenses!C24)</f>
        <v>864</v>
      </c>
      <c r="D53" s="35">
        <f>IF(Dépenses!D24="","",Dépenses!D24)</f>
        <v>864</v>
      </c>
      <c r="E53" s="35">
        <f>IF(Dépenses!E24="","",Dépenses!E24)</f>
        <v>864</v>
      </c>
      <c r="F53" s="35">
        <f>IF(Dépenses!F24="","",Dépenses!F24)</f>
        <v>864</v>
      </c>
      <c r="G53" s="35">
        <f>IF(Dépenses!G24="","",Dépenses!G24)</f>
        <v>864</v>
      </c>
      <c r="H53" s="35">
        <f>IF(Dépenses!H24="","",Dépenses!H24)</f>
        <v>864</v>
      </c>
      <c r="I53" s="35">
        <f>IF(Dépenses!I24="","",Dépenses!I24)</f>
        <v>864</v>
      </c>
      <c r="J53" s="35">
        <f>IF(Dépenses!J24="","",Dépenses!J24)</f>
        <v>864</v>
      </c>
      <c r="K53" s="35">
        <f>IF(Dépenses!K24="","",Dépenses!K24)</f>
        <v>864</v>
      </c>
      <c r="L53" s="35">
        <f>IF(Dépenses!L24="","",Dépenses!L24)</f>
        <v>864</v>
      </c>
      <c r="M53" s="35">
        <f>IF(Dépenses!M24="","",Dépenses!M24)</f>
        <v>864</v>
      </c>
      <c r="N53" s="35">
        <f>IF(Dépenses!N24="","",Dépenses!N24)</f>
        <v>864</v>
      </c>
      <c r="O53" s="24">
        <f t="shared" si="6"/>
        <v>10368</v>
      </c>
      <c r="P53" s="25">
        <f>IF(O53="","",IFERROR(O53/Dépenses!O31,""))</f>
        <v>7.9601990049751242E-2</v>
      </c>
    </row>
    <row r="54" spans="2:16" ht="15.75" customHeight="1" x14ac:dyDescent="0.3">
      <c r="B54" s="32" t="str">
        <f>IF(Dépenses!B25="","",Dépenses!B25)</f>
        <v/>
      </c>
      <c r="C54" s="33" t="str">
        <f>IF(Dépenses!C25="","",Dépenses!C25)</f>
        <v/>
      </c>
      <c r="D54" s="33" t="str">
        <f>IF(Dépenses!D25="","",Dépenses!D25)</f>
        <v/>
      </c>
      <c r="E54" s="33" t="str">
        <f>IF(Dépenses!E25="","",Dépenses!E25)</f>
        <v/>
      </c>
      <c r="F54" s="33" t="str">
        <f>IF(Dépenses!F25="","",Dépenses!F25)</f>
        <v/>
      </c>
      <c r="G54" s="33" t="str">
        <f>IF(Dépenses!G25="","",Dépenses!G25)</f>
        <v/>
      </c>
      <c r="H54" s="33" t="str">
        <f>IF(Dépenses!H25="","",Dépenses!H25)</f>
        <v/>
      </c>
      <c r="I54" s="33" t="str">
        <f>IF(Dépenses!I25="","",Dépenses!I25)</f>
        <v/>
      </c>
      <c r="J54" s="33" t="str">
        <f>IF(Dépenses!J25="","",Dépenses!J25)</f>
        <v/>
      </c>
      <c r="K54" s="33" t="str">
        <f>IF(Dépenses!K25="","",Dépenses!K25)</f>
        <v/>
      </c>
      <c r="L54" s="33" t="str">
        <f>IF(Dépenses!L25="","",Dépenses!L25)</f>
        <v/>
      </c>
      <c r="M54" s="33" t="str">
        <f>IF(Dépenses!M25="","",Dépenses!M25)</f>
        <v/>
      </c>
      <c r="N54" s="33" t="str">
        <f>IF(Dépenses!N25="","",Dépenses!N25)</f>
        <v/>
      </c>
      <c r="O54" s="18" t="str">
        <f t="shared" si="6"/>
        <v/>
      </c>
      <c r="P54" s="19" t="str">
        <f>IF(O54="","",IFERROR(O54/Dépenses!O31,""))</f>
        <v/>
      </c>
    </row>
    <row r="55" spans="2:16" ht="15.75" customHeight="1" x14ac:dyDescent="0.3">
      <c r="B55" s="34" t="str">
        <f>IF(Dépenses!B26="","",Dépenses!B26)</f>
        <v/>
      </c>
      <c r="C55" s="35" t="str">
        <f>IF(Dépenses!C26="","",Dépenses!C26)</f>
        <v/>
      </c>
      <c r="D55" s="35" t="str">
        <f>IF(Dépenses!D26="","",Dépenses!D26)</f>
        <v/>
      </c>
      <c r="E55" s="35" t="str">
        <f>IF(Dépenses!E26="","",Dépenses!E26)</f>
        <v/>
      </c>
      <c r="F55" s="35" t="str">
        <f>IF(Dépenses!F26="","",Dépenses!F26)</f>
        <v/>
      </c>
      <c r="G55" s="35" t="str">
        <f>IF(Dépenses!G26="","",Dépenses!G26)</f>
        <v/>
      </c>
      <c r="H55" s="35" t="str">
        <f>IF(Dépenses!H26="","",Dépenses!H26)</f>
        <v/>
      </c>
      <c r="I55" s="35" t="str">
        <f>IF(Dépenses!I26="","",Dépenses!I26)</f>
        <v/>
      </c>
      <c r="J55" s="35" t="str">
        <f>IF(Dépenses!J26="","",Dépenses!J26)</f>
        <v/>
      </c>
      <c r="K55" s="35" t="str">
        <f>IF(Dépenses!K26="","",Dépenses!K26)</f>
        <v/>
      </c>
      <c r="L55" s="35" t="str">
        <f>IF(Dépenses!L26="","",Dépenses!L26)</f>
        <v/>
      </c>
      <c r="M55" s="35" t="str">
        <f>IF(Dépenses!M26="","",Dépenses!M26)</f>
        <v/>
      </c>
      <c r="N55" s="35" t="str">
        <f>IF(Dépenses!N26="","",Dépenses!N26)</f>
        <v/>
      </c>
      <c r="O55" s="24" t="str">
        <f t="shared" si="6"/>
        <v/>
      </c>
      <c r="P55" s="25" t="str">
        <f>IF(O55="","",IFERROR(O55/Dépenses!O31,""))</f>
        <v/>
      </c>
    </row>
    <row r="56" spans="2:16" ht="15.75" customHeight="1" x14ac:dyDescent="0.3">
      <c r="B56" s="32" t="str">
        <f>IF(Dépenses!B27="","",Dépenses!B27)</f>
        <v/>
      </c>
      <c r="C56" s="33" t="str">
        <f>IF(Dépenses!C27="","",Dépenses!C27)</f>
        <v/>
      </c>
      <c r="D56" s="33" t="str">
        <f>IF(Dépenses!D27="","",Dépenses!D27)</f>
        <v/>
      </c>
      <c r="E56" s="33" t="str">
        <f>IF(Dépenses!E27="","",Dépenses!E27)</f>
        <v/>
      </c>
      <c r="F56" s="33" t="str">
        <f>IF(Dépenses!F27="","",Dépenses!F27)</f>
        <v/>
      </c>
      <c r="G56" s="33" t="str">
        <f>IF(Dépenses!G27="","",Dépenses!G27)</f>
        <v/>
      </c>
      <c r="H56" s="33" t="str">
        <f>IF(Dépenses!H27="","",Dépenses!H27)</f>
        <v/>
      </c>
      <c r="I56" s="33" t="str">
        <f>IF(Dépenses!I27="","",Dépenses!I27)</f>
        <v/>
      </c>
      <c r="J56" s="33" t="str">
        <f>IF(Dépenses!J27="","",Dépenses!J27)</f>
        <v/>
      </c>
      <c r="K56" s="33" t="str">
        <f>IF(Dépenses!K27="","",Dépenses!K27)</f>
        <v/>
      </c>
      <c r="L56" s="33" t="str">
        <f>IF(Dépenses!L27="","",Dépenses!L27)</f>
        <v/>
      </c>
      <c r="M56" s="33" t="str">
        <f>IF(Dépenses!M27="","",Dépenses!M27)</f>
        <v/>
      </c>
      <c r="N56" s="33" t="str">
        <f>IF(Dépenses!N27="","",Dépenses!N27)</f>
        <v/>
      </c>
      <c r="O56" s="18" t="str">
        <f t="shared" si="6"/>
        <v/>
      </c>
      <c r="P56" s="19" t="str">
        <f>IF(O56="","",IFERROR(O56/Dépenses!O31,""))</f>
        <v/>
      </c>
    </row>
    <row r="57" spans="2:16" ht="15.75" customHeight="1" x14ac:dyDescent="0.3">
      <c r="B57" s="34" t="str">
        <f>IF(Dépenses!B28="","",Dépenses!B28)</f>
        <v/>
      </c>
      <c r="C57" s="35" t="str">
        <f>IF(Dépenses!C28="","",Dépenses!C28)</f>
        <v/>
      </c>
      <c r="D57" s="35" t="str">
        <f>IF(Dépenses!D28="","",Dépenses!D28)</f>
        <v/>
      </c>
      <c r="E57" s="35" t="str">
        <f>IF(Dépenses!E28="","",Dépenses!E28)</f>
        <v/>
      </c>
      <c r="F57" s="35" t="str">
        <f>IF(Dépenses!F28="","",Dépenses!F28)</f>
        <v/>
      </c>
      <c r="G57" s="35" t="str">
        <f>IF(Dépenses!G28="","",Dépenses!G28)</f>
        <v/>
      </c>
      <c r="H57" s="35" t="str">
        <f>IF(Dépenses!H28="","",Dépenses!H28)</f>
        <v/>
      </c>
      <c r="I57" s="35" t="str">
        <f>IF(Dépenses!I28="","",Dépenses!I28)</f>
        <v/>
      </c>
      <c r="J57" s="35" t="str">
        <f>IF(Dépenses!J28="","",Dépenses!J28)</f>
        <v/>
      </c>
      <c r="K57" s="35" t="str">
        <f>IF(Dépenses!K28="","",Dépenses!K28)</f>
        <v/>
      </c>
      <c r="L57" s="35" t="str">
        <f>IF(Dépenses!L28="","",Dépenses!L28)</f>
        <v/>
      </c>
      <c r="M57" s="35" t="str">
        <f>IF(Dépenses!M28="","",Dépenses!M28)</f>
        <v/>
      </c>
      <c r="N57" s="35" t="str">
        <f>IF(Dépenses!N28="","",Dépenses!N28)</f>
        <v/>
      </c>
      <c r="O57" s="24" t="str">
        <f t="shared" si="6"/>
        <v/>
      </c>
      <c r="P57" s="25" t="str">
        <f>IF(O57="","",IFERROR(O57/Dépenses!O31,""))</f>
        <v/>
      </c>
    </row>
    <row r="58" spans="2:16" ht="15.75" customHeight="1" x14ac:dyDescent="0.3">
      <c r="B58" s="32" t="str">
        <f>IF(Dépenses!B29="","",Dépenses!B29)</f>
        <v/>
      </c>
      <c r="C58" s="33" t="str">
        <f>IF(Dépenses!C29="","",Dépenses!C29)</f>
        <v/>
      </c>
      <c r="D58" s="33" t="str">
        <f>IF(Dépenses!D29="","",Dépenses!D29)</f>
        <v/>
      </c>
      <c r="E58" s="33" t="str">
        <f>IF(Dépenses!E29="","",Dépenses!E29)</f>
        <v/>
      </c>
      <c r="F58" s="33" t="str">
        <f>IF(Dépenses!F29="","",Dépenses!F29)</f>
        <v/>
      </c>
      <c r="G58" s="33" t="str">
        <f>IF(Dépenses!G29="","",Dépenses!G29)</f>
        <v/>
      </c>
      <c r="H58" s="33" t="str">
        <f>IF(Dépenses!H29="","",Dépenses!H29)</f>
        <v/>
      </c>
      <c r="I58" s="33" t="str">
        <f>IF(Dépenses!I29="","",Dépenses!I29)</f>
        <v/>
      </c>
      <c r="J58" s="33" t="str">
        <f>IF(Dépenses!J29="","",Dépenses!J29)</f>
        <v/>
      </c>
      <c r="K58" s="33" t="str">
        <f>IF(Dépenses!K29="","",Dépenses!K29)</f>
        <v/>
      </c>
      <c r="L58" s="33" t="str">
        <f>IF(Dépenses!L29="","",Dépenses!L29)</f>
        <v/>
      </c>
      <c r="M58" s="33" t="str">
        <f>IF(Dépenses!M29="","",Dépenses!M29)</f>
        <v/>
      </c>
      <c r="N58" s="33" t="str">
        <f>IF(Dépenses!N29="","",Dépenses!N29)</f>
        <v/>
      </c>
      <c r="O58" s="18" t="str">
        <f t="shared" si="6"/>
        <v/>
      </c>
      <c r="P58" s="19" t="str">
        <f>IF(O58="","",IFERROR(O58/Dépenses!O31,""))</f>
        <v/>
      </c>
    </row>
    <row r="59" spans="2:16" ht="15.75" customHeight="1" x14ac:dyDescent="0.3">
      <c r="B59" s="34" t="str">
        <f>IF(Dépenses!B30="","",Dépenses!B30)</f>
        <v/>
      </c>
      <c r="C59" s="35" t="str">
        <f>IF(Dépenses!C30="","",Dépenses!C30)</f>
        <v/>
      </c>
      <c r="D59" s="35" t="str">
        <f>IF(Dépenses!D30="","",Dépenses!D30)</f>
        <v/>
      </c>
      <c r="E59" s="35" t="str">
        <f>IF(Dépenses!E30="","",Dépenses!E30)</f>
        <v/>
      </c>
      <c r="F59" s="35" t="str">
        <f>IF(Dépenses!F30="","",Dépenses!F30)</f>
        <v/>
      </c>
      <c r="G59" s="35" t="str">
        <f>IF(Dépenses!G30="","",Dépenses!G30)</f>
        <v/>
      </c>
      <c r="H59" s="35" t="str">
        <f>IF(Dépenses!H30="","",Dépenses!H30)</f>
        <v/>
      </c>
      <c r="I59" s="35" t="str">
        <f>IF(Dépenses!I30="","",Dépenses!I30)</f>
        <v/>
      </c>
      <c r="J59" s="35" t="str">
        <f>IF(Dépenses!J30="","",Dépenses!J30)</f>
        <v/>
      </c>
      <c r="K59" s="35" t="str">
        <f>IF(Dépenses!K30="","",Dépenses!K30)</f>
        <v/>
      </c>
      <c r="L59" s="35" t="str">
        <f>IF(Dépenses!L30="","",Dépenses!L30)</f>
        <v/>
      </c>
      <c r="M59" s="35" t="str">
        <f>IF(Dépenses!M30="","",Dépenses!M30)</f>
        <v/>
      </c>
      <c r="N59" s="35" t="str">
        <f>IF(Dépenses!N30="","",Dépenses!N30)</f>
        <v/>
      </c>
      <c r="O59" s="24" t="str">
        <f t="shared" si="6"/>
        <v/>
      </c>
      <c r="P59" s="25" t="str">
        <f>IF(O59="","",IFERROR(O59/Dépenses!O31,""))</f>
        <v/>
      </c>
    </row>
    <row r="60" spans="2:16" ht="15.75" customHeight="1" x14ac:dyDescent="0.3">
      <c r="B60" s="26" t="s">
        <v>70</v>
      </c>
      <c r="C60" s="27">
        <f t="shared" ref="C60:P60" si="7">SUM(C50:C59)</f>
        <v>10854</v>
      </c>
      <c r="D60" s="27">
        <f t="shared" si="7"/>
        <v>10854</v>
      </c>
      <c r="E60" s="27">
        <f t="shared" si="7"/>
        <v>10854</v>
      </c>
      <c r="F60" s="27">
        <f t="shared" si="7"/>
        <v>10854</v>
      </c>
      <c r="G60" s="27">
        <f t="shared" si="7"/>
        <v>10854</v>
      </c>
      <c r="H60" s="27">
        <f t="shared" si="7"/>
        <v>10854</v>
      </c>
      <c r="I60" s="27">
        <f t="shared" si="7"/>
        <v>10854</v>
      </c>
      <c r="J60" s="27">
        <f t="shared" si="7"/>
        <v>10854</v>
      </c>
      <c r="K60" s="27">
        <f t="shared" si="7"/>
        <v>10854</v>
      </c>
      <c r="L60" s="27">
        <f t="shared" si="7"/>
        <v>10854</v>
      </c>
      <c r="M60" s="27">
        <f t="shared" si="7"/>
        <v>10854</v>
      </c>
      <c r="N60" s="27">
        <f t="shared" si="7"/>
        <v>10854</v>
      </c>
      <c r="O60" s="27">
        <f t="shared" si="7"/>
        <v>130248</v>
      </c>
      <c r="P60" s="28">
        <f t="shared" si="7"/>
        <v>1</v>
      </c>
    </row>
    <row r="61" spans="2:16" ht="15.75" customHeight="1" x14ac:dyDescent="0.3"/>
    <row r="62" spans="2:16" ht="15.75" customHeight="1" x14ac:dyDescent="0.3"/>
    <row r="63" spans="2:16" ht="15.75" customHeight="1" x14ac:dyDescent="0.3"/>
    <row r="64" spans="2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BdDjRnGPgHX5RIMtjs/qOzouzg4/VQUBVhdRFIbhbGkgpoL3ZePY7NgTseGUOvDKb+NdHJwe5bdJ4cGIJodolA==" saltValue="2dGNlOe8kBxjtWTQ5/TGmg==" spinCount="100000" sheet="1" objects="1" scenarios="1"/>
  <pageMargins left="0.75" right="0.75" top="1" bottom="1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1F3864"/>
  </sheetPr>
  <dimension ref="B1:P1000"/>
  <sheetViews>
    <sheetView showGridLines="0" workbookViewId="0">
      <selection activeCell="B1" sqref="B1"/>
    </sheetView>
  </sheetViews>
  <sheetFormatPr baseColWidth="10" defaultColWidth="14.44140625" defaultRowHeight="15" customHeight="1" x14ac:dyDescent="0.3"/>
  <cols>
    <col min="1" max="1" width="2" customWidth="1"/>
    <col min="2" max="2" width="24" customWidth="1"/>
    <col min="3" max="14" width="10" customWidth="1"/>
    <col min="15" max="16" width="13" customWidth="1"/>
    <col min="17" max="26" width="8.6640625" customWidth="1"/>
  </cols>
  <sheetData>
    <row r="1" spans="2:15" ht="27" customHeight="1" x14ac:dyDescent="0.45">
      <c r="B1" s="63" t="str">
        <f>'Trésorerie Année 1'!B1</f>
        <v>Nom de l'entreprise</v>
      </c>
    </row>
    <row r="2" spans="2:15" ht="21" x14ac:dyDescent="0.4">
      <c r="B2" s="45" t="s">
        <v>144</v>
      </c>
    </row>
    <row r="3" spans="2:15" ht="14.4" x14ac:dyDescent="0.3">
      <c r="B3" s="2" t="str">
        <f>"Flux de trésorerie mensuel (montants en "&amp;Accueil!$C$18&amp;")"</f>
        <v>Flux de trésorerie mensuel (montants en CAD)</v>
      </c>
    </row>
    <row r="5" spans="2:15" ht="19.5" customHeight="1" x14ac:dyDescent="0.3">
      <c r="B5" s="13"/>
      <c r="C5" s="13" t="s">
        <v>46</v>
      </c>
      <c r="D5" s="13" t="s">
        <v>47</v>
      </c>
      <c r="E5" s="13" t="s">
        <v>48</v>
      </c>
      <c r="F5" s="13" t="s">
        <v>49</v>
      </c>
      <c r="G5" s="13" t="s">
        <v>50</v>
      </c>
      <c r="H5" s="13" t="s">
        <v>51</v>
      </c>
      <c r="I5" s="13" t="s">
        <v>52</v>
      </c>
      <c r="J5" s="13" t="s">
        <v>53</v>
      </c>
      <c r="K5" s="13" t="s">
        <v>54</v>
      </c>
      <c r="L5" s="13" t="s">
        <v>55</v>
      </c>
      <c r="M5" s="13" t="s">
        <v>56</v>
      </c>
      <c r="N5" s="13" t="s">
        <v>57</v>
      </c>
      <c r="O5" s="13" t="s">
        <v>58</v>
      </c>
    </row>
    <row r="6" spans="2:15" ht="14.4" x14ac:dyDescent="0.3">
      <c r="B6" s="44" t="s">
        <v>137</v>
      </c>
      <c r="C6" s="35">
        <f>'Trésorerie Année 1'!N10</f>
        <v>349952</v>
      </c>
      <c r="D6" s="24">
        <f t="shared" ref="D6:N6" si="0">C10</f>
        <v>381381.56</v>
      </c>
      <c r="E6" s="24">
        <f t="shared" si="0"/>
        <v>412811.12</v>
      </c>
      <c r="F6" s="24">
        <f t="shared" si="0"/>
        <v>444240.68</v>
      </c>
      <c r="G6" s="24">
        <f t="shared" si="0"/>
        <v>475670.24</v>
      </c>
      <c r="H6" s="24">
        <f t="shared" si="0"/>
        <v>507099.8</v>
      </c>
      <c r="I6" s="24">
        <f t="shared" si="0"/>
        <v>538529.36</v>
      </c>
      <c r="J6" s="24">
        <f t="shared" si="0"/>
        <v>569958.91999999993</v>
      </c>
      <c r="K6" s="24">
        <f t="shared" si="0"/>
        <v>601388.48</v>
      </c>
      <c r="L6" s="24">
        <f t="shared" si="0"/>
        <v>632818.04</v>
      </c>
      <c r="M6" s="24">
        <f t="shared" si="0"/>
        <v>664247.60000000009</v>
      </c>
      <c r="N6" s="24">
        <f t="shared" si="0"/>
        <v>695677.16000000015</v>
      </c>
      <c r="O6" s="46">
        <f>C6</f>
        <v>349952</v>
      </c>
    </row>
    <row r="7" spans="2:15" ht="14.4" x14ac:dyDescent="0.3">
      <c r="B7" s="43" t="s">
        <v>138</v>
      </c>
      <c r="C7" s="33">
        <f>'Ventes prévisionnelles'!C31</f>
        <v>42768</v>
      </c>
      <c r="D7" s="33">
        <f>'Ventes prévisionnelles'!D31</f>
        <v>42768</v>
      </c>
      <c r="E7" s="33">
        <f>'Ventes prévisionnelles'!E31</f>
        <v>42768</v>
      </c>
      <c r="F7" s="33">
        <f>'Ventes prévisionnelles'!F31</f>
        <v>42768</v>
      </c>
      <c r="G7" s="33">
        <f>'Ventes prévisionnelles'!G31</f>
        <v>42768</v>
      </c>
      <c r="H7" s="33">
        <f>'Ventes prévisionnelles'!H31</f>
        <v>42768</v>
      </c>
      <c r="I7" s="33">
        <f>'Ventes prévisionnelles'!I31</f>
        <v>42768</v>
      </c>
      <c r="J7" s="33">
        <f>'Ventes prévisionnelles'!J31</f>
        <v>42768</v>
      </c>
      <c r="K7" s="33">
        <f>'Ventes prévisionnelles'!K31</f>
        <v>42768</v>
      </c>
      <c r="L7" s="33">
        <f>'Ventes prévisionnelles'!L31</f>
        <v>42768</v>
      </c>
      <c r="M7" s="33">
        <f>'Ventes prévisionnelles'!M31</f>
        <v>42768</v>
      </c>
      <c r="N7" s="33">
        <f>'Ventes prévisionnelles'!N31</f>
        <v>42768</v>
      </c>
      <c r="O7" s="27">
        <f t="shared" ref="O7:O9" si="1">SUM(C7:N7)</f>
        <v>513216</v>
      </c>
    </row>
    <row r="8" spans="2:15" ht="14.4" x14ac:dyDescent="0.3">
      <c r="B8" s="44" t="s">
        <v>139</v>
      </c>
      <c r="C8" s="35">
        <f>Dépenses!C45</f>
        <v>11338.44</v>
      </c>
      <c r="D8" s="35">
        <f>Dépenses!D45</f>
        <v>11338.44</v>
      </c>
      <c r="E8" s="35">
        <f>Dépenses!E45</f>
        <v>11338.44</v>
      </c>
      <c r="F8" s="35">
        <f>Dépenses!F45</f>
        <v>11338.44</v>
      </c>
      <c r="G8" s="35">
        <f>Dépenses!G45</f>
        <v>11338.44</v>
      </c>
      <c r="H8" s="35">
        <f>Dépenses!H45</f>
        <v>11338.44</v>
      </c>
      <c r="I8" s="35">
        <f>Dépenses!I45</f>
        <v>11338.44</v>
      </c>
      <c r="J8" s="35">
        <f>Dépenses!J45</f>
        <v>11338.44</v>
      </c>
      <c r="K8" s="35">
        <f>Dépenses!K45</f>
        <v>11338.44</v>
      </c>
      <c r="L8" s="35">
        <f>Dépenses!L45</f>
        <v>11338.44</v>
      </c>
      <c r="M8" s="35">
        <f>Dépenses!M45</f>
        <v>11338.44</v>
      </c>
      <c r="N8" s="35">
        <f>Dépenses!N45</f>
        <v>11338.44</v>
      </c>
      <c r="O8" s="46">
        <f t="shared" si="1"/>
        <v>136061.28</v>
      </c>
    </row>
    <row r="9" spans="2:15" ht="14.4" x14ac:dyDescent="0.3">
      <c r="B9" s="43" t="s">
        <v>140</v>
      </c>
      <c r="C9" s="18">
        <f t="shared" ref="C9:N9" si="2">C7-C8</f>
        <v>31429.559999999998</v>
      </c>
      <c r="D9" s="18">
        <f t="shared" si="2"/>
        <v>31429.559999999998</v>
      </c>
      <c r="E9" s="18">
        <f t="shared" si="2"/>
        <v>31429.559999999998</v>
      </c>
      <c r="F9" s="18">
        <f t="shared" si="2"/>
        <v>31429.559999999998</v>
      </c>
      <c r="G9" s="18">
        <f t="shared" si="2"/>
        <v>31429.559999999998</v>
      </c>
      <c r="H9" s="18">
        <f t="shared" si="2"/>
        <v>31429.559999999998</v>
      </c>
      <c r="I9" s="18">
        <f t="shared" si="2"/>
        <v>31429.559999999998</v>
      </c>
      <c r="J9" s="18">
        <f t="shared" si="2"/>
        <v>31429.559999999998</v>
      </c>
      <c r="K9" s="18">
        <f t="shared" si="2"/>
        <v>31429.559999999998</v>
      </c>
      <c r="L9" s="18">
        <f t="shared" si="2"/>
        <v>31429.559999999998</v>
      </c>
      <c r="M9" s="18">
        <f t="shared" si="2"/>
        <v>31429.559999999998</v>
      </c>
      <c r="N9" s="18">
        <f t="shared" si="2"/>
        <v>31429.559999999998</v>
      </c>
      <c r="O9" s="27">
        <f t="shared" si="1"/>
        <v>377154.72</v>
      </c>
    </row>
    <row r="10" spans="2:15" ht="14.4" x14ac:dyDescent="0.3">
      <c r="B10" s="47" t="s">
        <v>141</v>
      </c>
      <c r="C10" s="41">
        <f t="shared" ref="C10:N10" si="3">C6+C9</f>
        <v>381381.56</v>
      </c>
      <c r="D10" s="41">
        <f t="shared" si="3"/>
        <v>412811.12</v>
      </c>
      <c r="E10" s="41">
        <f t="shared" si="3"/>
        <v>444240.68</v>
      </c>
      <c r="F10" s="41">
        <f t="shared" si="3"/>
        <v>475670.24</v>
      </c>
      <c r="G10" s="41">
        <f t="shared" si="3"/>
        <v>507099.8</v>
      </c>
      <c r="H10" s="41">
        <f t="shared" si="3"/>
        <v>538529.36</v>
      </c>
      <c r="I10" s="41">
        <f t="shared" si="3"/>
        <v>569958.91999999993</v>
      </c>
      <c r="J10" s="41">
        <f t="shared" si="3"/>
        <v>601388.48</v>
      </c>
      <c r="K10" s="41">
        <f t="shared" si="3"/>
        <v>632818.04</v>
      </c>
      <c r="L10" s="41">
        <f t="shared" si="3"/>
        <v>664247.60000000009</v>
      </c>
      <c r="M10" s="41">
        <f t="shared" si="3"/>
        <v>695677.16000000015</v>
      </c>
      <c r="N10" s="41">
        <f t="shared" si="3"/>
        <v>727106.7200000002</v>
      </c>
      <c r="O10" s="27">
        <f>N10</f>
        <v>727106.7200000002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spans="2:16" ht="15.75" customHeight="1" x14ac:dyDescent="0.3">
      <c r="B33" s="3" t="s">
        <v>142</v>
      </c>
    </row>
    <row r="34" spans="2:16" ht="19.5" customHeight="1" x14ac:dyDescent="0.3">
      <c r="B34" s="13" t="s">
        <v>75</v>
      </c>
      <c r="C34" s="13" t="s">
        <v>46</v>
      </c>
      <c r="D34" s="13" t="s">
        <v>47</v>
      </c>
      <c r="E34" s="13" t="s">
        <v>48</v>
      </c>
      <c r="F34" s="13" t="s">
        <v>49</v>
      </c>
      <c r="G34" s="13" t="s">
        <v>50</v>
      </c>
      <c r="H34" s="13" t="s">
        <v>51</v>
      </c>
      <c r="I34" s="13" t="s">
        <v>52</v>
      </c>
      <c r="J34" s="13" t="s">
        <v>53</v>
      </c>
      <c r="K34" s="13" t="s">
        <v>54</v>
      </c>
      <c r="L34" s="13" t="s">
        <v>55</v>
      </c>
      <c r="M34" s="13" t="s">
        <v>56</v>
      </c>
      <c r="N34" s="13" t="s">
        <v>57</v>
      </c>
      <c r="O34" s="13" t="s">
        <v>58</v>
      </c>
      <c r="P34" s="13" t="s">
        <v>69</v>
      </c>
    </row>
    <row r="35" spans="2:16" ht="15.75" customHeight="1" x14ac:dyDescent="0.3">
      <c r="B35" s="32" t="str">
        <f>IF('Ventes prévisionnelles'!B21="","",'Ventes prévisionnelles'!B21)</f>
        <v>Produit A</v>
      </c>
      <c r="C35" s="33">
        <f>IF('Ventes prévisionnelles'!C21="","",'Ventes prévisionnelles'!C21)</f>
        <v>21384</v>
      </c>
      <c r="D35" s="33">
        <f>IF('Ventes prévisionnelles'!D21="","",'Ventes prévisionnelles'!D21)</f>
        <v>21384</v>
      </c>
      <c r="E35" s="33">
        <f>IF('Ventes prévisionnelles'!E21="","",'Ventes prévisionnelles'!E21)</f>
        <v>21384</v>
      </c>
      <c r="F35" s="33">
        <f>IF('Ventes prévisionnelles'!F21="","",'Ventes prévisionnelles'!F21)</f>
        <v>21384</v>
      </c>
      <c r="G35" s="33">
        <f>IF('Ventes prévisionnelles'!G21="","",'Ventes prévisionnelles'!G21)</f>
        <v>21384</v>
      </c>
      <c r="H35" s="33">
        <f>IF('Ventes prévisionnelles'!H21="","",'Ventes prévisionnelles'!H21)</f>
        <v>21384</v>
      </c>
      <c r="I35" s="33">
        <f>IF('Ventes prévisionnelles'!I21="","",'Ventes prévisionnelles'!I21)</f>
        <v>21384</v>
      </c>
      <c r="J35" s="33">
        <f>IF('Ventes prévisionnelles'!J21="","",'Ventes prévisionnelles'!J21)</f>
        <v>21384</v>
      </c>
      <c r="K35" s="33">
        <f>IF('Ventes prévisionnelles'!K21="","",'Ventes prévisionnelles'!K21)</f>
        <v>21384</v>
      </c>
      <c r="L35" s="33">
        <f>IF('Ventes prévisionnelles'!L21="","",'Ventes prévisionnelles'!L21)</f>
        <v>21384</v>
      </c>
      <c r="M35" s="33">
        <f>IF('Ventes prévisionnelles'!M21="","",'Ventes prévisionnelles'!M21)</f>
        <v>21384</v>
      </c>
      <c r="N35" s="33">
        <f>IF('Ventes prévisionnelles'!N21="","",'Ventes prévisionnelles'!N21)</f>
        <v>21384</v>
      </c>
      <c r="O35" s="18">
        <f t="shared" ref="O35:O44" si="4">IF(B35="","",SUM(C35:N35))</f>
        <v>256608</v>
      </c>
      <c r="P35" s="19">
        <f>IF(O35="","",IFERROR(O35/'Ventes prévisionnelles'!O31,""))</f>
        <v>0.5</v>
      </c>
    </row>
    <row r="36" spans="2:16" ht="15.75" customHeight="1" x14ac:dyDescent="0.3">
      <c r="B36" s="34" t="str">
        <f>IF('Ventes prévisionnelles'!B22="","",'Ventes prévisionnelles'!B22)</f>
        <v>Service B</v>
      </c>
      <c r="C36" s="35">
        <f>IF('Ventes prévisionnelles'!C22="","",'Ventes prévisionnelles'!C22)</f>
        <v>21384</v>
      </c>
      <c r="D36" s="35">
        <f>IF('Ventes prévisionnelles'!D22="","",'Ventes prévisionnelles'!D22)</f>
        <v>21384</v>
      </c>
      <c r="E36" s="35">
        <f>IF('Ventes prévisionnelles'!E22="","",'Ventes prévisionnelles'!E22)</f>
        <v>21384</v>
      </c>
      <c r="F36" s="35">
        <f>IF('Ventes prévisionnelles'!F22="","",'Ventes prévisionnelles'!F22)</f>
        <v>21384</v>
      </c>
      <c r="G36" s="35">
        <f>IF('Ventes prévisionnelles'!G22="","",'Ventes prévisionnelles'!G22)</f>
        <v>21384</v>
      </c>
      <c r="H36" s="35">
        <f>IF('Ventes prévisionnelles'!H22="","",'Ventes prévisionnelles'!H22)</f>
        <v>21384</v>
      </c>
      <c r="I36" s="35">
        <f>IF('Ventes prévisionnelles'!I22="","",'Ventes prévisionnelles'!I22)</f>
        <v>21384</v>
      </c>
      <c r="J36" s="35">
        <f>IF('Ventes prévisionnelles'!J22="","",'Ventes prévisionnelles'!J22)</f>
        <v>21384</v>
      </c>
      <c r="K36" s="35">
        <f>IF('Ventes prévisionnelles'!K22="","",'Ventes prévisionnelles'!K22)</f>
        <v>21384</v>
      </c>
      <c r="L36" s="35">
        <f>IF('Ventes prévisionnelles'!L22="","",'Ventes prévisionnelles'!L22)</f>
        <v>21384</v>
      </c>
      <c r="M36" s="35">
        <f>IF('Ventes prévisionnelles'!M22="","",'Ventes prévisionnelles'!M22)</f>
        <v>21384</v>
      </c>
      <c r="N36" s="35">
        <f>IF('Ventes prévisionnelles'!N22="","",'Ventes prévisionnelles'!N22)</f>
        <v>21384</v>
      </c>
      <c r="O36" s="24">
        <f t="shared" si="4"/>
        <v>256608</v>
      </c>
      <c r="P36" s="25">
        <f>IF(O36="","",IFERROR(O36/'Ventes prévisionnelles'!O31,""))</f>
        <v>0.5</v>
      </c>
    </row>
    <row r="37" spans="2:16" ht="15.75" customHeight="1" x14ac:dyDescent="0.3">
      <c r="B37" s="32" t="str">
        <f>IF('Ventes prévisionnelles'!B23="","",'Ventes prévisionnelles'!B23)</f>
        <v/>
      </c>
      <c r="C37" s="33" t="str">
        <f>IF('Ventes prévisionnelles'!C23="","",'Ventes prévisionnelles'!C23)</f>
        <v/>
      </c>
      <c r="D37" s="33" t="str">
        <f>IF('Ventes prévisionnelles'!D23="","",'Ventes prévisionnelles'!D23)</f>
        <v/>
      </c>
      <c r="E37" s="33" t="str">
        <f>IF('Ventes prévisionnelles'!E23="","",'Ventes prévisionnelles'!E23)</f>
        <v/>
      </c>
      <c r="F37" s="33" t="str">
        <f>IF('Ventes prévisionnelles'!F23="","",'Ventes prévisionnelles'!F23)</f>
        <v/>
      </c>
      <c r="G37" s="33" t="str">
        <f>IF('Ventes prévisionnelles'!G23="","",'Ventes prévisionnelles'!G23)</f>
        <v/>
      </c>
      <c r="H37" s="33" t="str">
        <f>IF('Ventes prévisionnelles'!H23="","",'Ventes prévisionnelles'!H23)</f>
        <v/>
      </c>
      <c r="I37" s="33" t="str">
        <f>IF('Ventes prévisionnelles'!I23="","",'Ventes prévisionnelles'!I23)</f>
        <v/>
      </c>
      <c r="J37" s="33" t="str">
        <f>IF('Ventes prévisionnelles'!J23="","",'Ventes prévisionnelles'!J23)</f>
        <v/>
      </c>
      <c r="K37" s="33" t="str">
        <f>IF('Ventes prévisionnelles'!K23="","",'Ventes prévisionnelles'!K23)</f>
        <v/>
      </c>
      <c r="L37" s="33" t="str">
        <f>IF('Ventes prévisionnelles'!L23="","",'Ventes prévisionnelles'!L23)</f>
        <v/>
      </c>
      <c r="M37" s="33" t="str">
        <f>IF('Ventes prévisionnelles'!M23="","",'Ventes prévisionnelles'!M23)</f>
        <v/>
      </c>
      <c r="N37" s="33" t="str">
        <f>IF('Ventes prévisionnelles'!N23="","",'Ventes prévisionnelles'!N23)</f>
        <v/>
      </c>
      <c r="O37" s="18" t="str">
        <f t="shared" si="4"/>
        <v/>
      </c>
      <c r="P37" s="19" t="str">
        <f>IF(O37="","",IFERROR(O37/'Ventes prévisionnelles'!O31,""))</f>
        <v/>
      </c>
    </row>
    <row r="38" spans="2:16" ht="15.75" customHeight="1" x14ac:dyDescent="0.3">
      <c r="B38" s="34" t="str">
        <f>IF('Ventes prévisionnelles'!B24="","",'Ventes prévisionnelles'!B24)</f>
        <v/>
      </c>
      <c r="C38" s="35" t="str">
        <f>IF('Ventes prévisionnelles'!C24="","",'Ventes prévisionnelles'!C24)</f>
        <v/>
      </c>
      <c r="D38" s="35" t="str">
        <f>IF('Ventes prévisionnelles'!D24="","",'Ventes prévisionnelles'!D24)</f>
        <v/>
      </c>
      <c r="E38" s="35" t="str">
        <f>IF('Ventes prévisionnelles'!E24="","",'Ventes prévisionnelles'!E24)</f>
        <v/>
      </c>
      <c r="F38" s="35" t="str">
        <f>IF('Ventes prévisionnelles'!F24="","",'Ventes prévisionnelles'!F24)</f>
        <v/>
      </c>
      <c r="G38" s="35" t="str">
        <f>IF('Ventes prévisionnelles'!G24="","",'Ventes prévisionnelles'!G24)</f>
        <v/>
      </c>
      <c r="H38" s="35" t="str">
        <f>IF('Ventes prévisionnelles'!H24="","",'Ventes prévisionnelles'!H24)</f>
        <v/>
      </c>
      <c r="I38" s="35" t="str">
        <f>IF('Ventes prévisionnelles'!I24="","",'Ventes prévisionnelles'!I24)</f>
        <v/>
      </c>
      <c r="J38" s="35" t="str">
        <f>IF('Ventes prévisionnelles'!J24="","",'Ventes prévisionnelles'!J24)</f>
        <v/>
      </c>
      <c r="K38" s="35" t="str">
        <f>IF('Ventes prévisionnelles'!K24="","",'Ventes prévisionnelles'!K24)</f>
        <v/>
      </c>
      <c r="L38" s="35" t="str">
        <f>IF('Ventes prévisionnelles'!L24="","",'Ventes prévisionnelles'!L24)</f>
        <v/>
      </c>
      <c r="M38" s="35" t="str">
        <f>IF('Ventes prévisionnelles'!M24="","",'Ventes prévisionnelles'!M24)</f>
        <v/>
      </c>
      <c r="N38" s="35" t="str">
        <f>IF('Ventes prévisionnelles'!N24="","",'Ventes prévisionnelles'!N24)</f>
        <v/>
      </c>
      <c r="O38" s="24" t="str">
        <f t="shared" si="4"/>
        <v/>
      </c>
      <c r="P38" s="25" t="str">
        <f>IF(O38="","",IFERROR(O38/'Ventes prévisionnelles'!O31,""))</f>
        <v/>
      </c>
    </row>
    <row r="39" spans="2:16" ht="15.75" customHeight="1" x14ac:dyDescent="0.3">
      <c r="B39" s="32" t="str">
        <f>IF('Ventes prévisionnelles'!B25="","",'Ventes prévisionnelles'!B25)</f>
        <v/>
      </c>
      <c r="C39" s="33" t="str">
        <f>IF('Ventes prévisionnelles'!C25="","",'Ventes prévisionnelles'!C25)</f>
        <v/>
      </c>
      <c r="D39" s="33" t="str">
        <f>IF('Ventes prévisionnelles'!D25="","",'Ventes prévisionnelles'!D25)</f>
        <v/>
      </c>
      <c r="E39" s="33" t="str">
        <f>IF('Ventes prévisionnelles'!E25="","",'Ventes prévisionnelles'!E25)</f>
        <v/>
      </c>
      <c r="F39" s="33" t="str">
        <f>IF('Ventes prévisionnelles'!F25="","",'Ventes prévisionnelles'!F25)</f>
        <v/>
      </c>
      <c r="G39" s="33" t="str">
        <f>IF('Ventes prévisionnelles'!G25="","",'Ventes prévisionnelles'!G25)</f>
        <v/>
      </c>
      <c r="H39" s="33" t="str">
        <f>IF('Ventes prévisionnelles'!H25="","",'Ventes prévisionnelles'!H25)</f>
        <v/>
      </c>
      <c r="I39" s="33" t="str">
        <f>IF('Ventes prévisionnelles'!I25="","",'Ventes prévisionnelles'!I25)</f>
        <v/>
      </c>
      <c r="J39" s="33" t="str">
        <f>IF('Ventes prévisionnelles'!J25="","",'Ventes prévisionnelles'!J25)</f>
        <v/>
      </c>
      <c r="K39" s="33" t="str">
        <f>IF('Ventes prévisionnelles'!K25="","",'Ventes prévisionnelles'!K25)</f>
        <v/>
      </c>
      <c r="L39" s="33" t="str">
        <f>IF('Ventes prévisionnelles'!L25="","",'Ventes prévisionnelles'!L25)</f>
        <v/>
      </c>
      <c r="M39" s="33" t="str">
        <f>IF('Ventes prévisionnelles'!M25="","",'Ventes prévisionnelles'!M25)</f>
        <v/>
      </c>
      <c r="N39" s="33" t="str">
        <f>IF('Ventes prévisionnelles'!N25="","",'Ventes prévisionnelles'!N25)</f>
        <v/>
      </c>
      <c r="O39" s="18" t="str">
        <f t="shared" si="4"/>
        <v/>
      </c>
      <c r="P39" s="19" t="str">
        <f>IF(O39="","",IFERROR(O39/'Ventes prévisionnelles'!O31,""))</f>
        <v/>
      </c>
    </row>
    <row r="40" spans="2:16" ht="15.75" customHeight="1" x14ac:dyDescent="0.3">
      <c r="B40" s="34" t="str">
        <f>IF('Ventes prévisionnelles'!B26="","",'Ventes prévisionnelles'!B26)</f>
        <v/>
      </c>
      <c r="C40" s="35" t="str">
        <f>IF('Ventes prévisionnelles'!C26="","",'Ventes prévisionnelles'!C26)</f>
        <v/>
      </c>
      <c r="D40" s="35" t="str">
        <f>IF('Ventes prévisionnelles'!D26="","",'Ventes prévisionnelles'!D26)</f>
        <v/>
      </c>
      <c r="E40" s="35" t="str">
        <f>IF('Ventes prévisionnelles'!E26="","",'Ventes prévisionnelles'!E26)</f>
        <v/>
      </c>
      <c r="F40" s="35" t="str">
        <f>IF('Ventes prévisionnelles'!F26="","",'Ventes prévisionnelles'!F26)</f>
        <v/>
      </c>
      <c r="G40" s="35" t="str">
        <f>IF('Ventes prévisionnelles'!G26="","",'Ventes prévisionnelles'!G26)</f>
        <v/>
      </c>
      <c r="H40" s="35" t="str">
        <f>IF('Ventes prévisionnelles'!H26="","",'Ventes prévisionnelles'!H26)</f>
        <v/>
      </c>
      <c r="I40" s="35" t="str">
        <f>IF('Ventes prévisionnelles'!I26="","",'Ventes prévisionnelles'!I26)</f>
        <v/>
      </c>
      <c r="J40" s="35" t="str">
        <f>IF('Ventes prévisionnelles'!J26="","",'Ventes prévisionnelles'!J26)</f>
        <v/>
      </c>
      <c r="K40" s="35" t="str">
        <f>IF('Ventes prévisionnelles'!K26="","",'Ventes prévisionnelles'!K26)</f>
        <v/>
      </c>
      <c r="L40" s="35" t="str">
        <f>IF('Ventes prévisionnelles'!L26="","",'Ventes prévisionnelles'!L26)</f>
        <v/>
      </c>
      <c r="M40" s="35" t="str">
        <f>IF('Ventes prévisionnelles'!M26="","",'Ventes prévisionnelles'!M26)</f>
        <v/>
      </c>
      <c r="N40" s="35" t="str">
        <f>IF('Ventes prévisionnelles'!N26="","",'Ventes prévisionnelles'!N26)</f>
        <v/>
      </c>
      <c r="O40" s="24" t="str">
        <f t="shared" si="4"/>
        <v/>
      </c>
      <c r="P40" s="25" t="str">
        <f>IF(O40="","",IFERROR(O40/'Ventes prévisionnelles'!O31,""))</f>
        <v/>
      </c>
    </row>
    <row r="41" spans="2:16" ht="15.75" customHeight="1" x14ac:dyDescent="0.3">
      <c r="B41" s="32" t="str">
        <f>IF('Ventes prévisionnelles'!B27="","",'Ventes prévisionnelles'!B27)</f>
        <v/>
      </c>
      <c r="C41" s="33" t="str">
        <f>IF('Ventes prévisionnelles'!C27="","",'Ventes prévisionnelles'!C27)</f>
        <v/>
      </c>
      <c r="D41" s="33" t="str">
        <f>IF('Ventes prévisionnelles'!D27="","",'Ventes prévisionnelles'!D27)</f>
        <v/>
      </c>
      <c r="E41" s="33" t="str">
        <f>IF('Ventes prévisionnelles'!E27="","",'Ventes prévisionnelles'!E27)</f>
        <v/>
      </c>
      <c r="F41" s="33" t="str">
        <f>IF('Ventes prévisionnelles'!F27="","",'Ventes prévisionnelles'!F27)</f>
        <v/>
      </c>
      <c r="G41" s="33" t="str">
        <f>IF('Ventes prévisionnelles'!G27="","",'Ventes prévisionnelles'!G27)</f>
        <v/>
      </c>
      <c r="H41" s="33" t="str">
        <f>IF('Ventes prévisionnelles'!H27="","",'Ventes prévisionnelles'!H27)</f>
        <v/>
      </c>
      <c r="I41" s="33" t="str">
        <f>IF('Ventes prévisionnelles'!I27="","",'Ventes prévisionnelles'!I27)</f>
        <v/>
      </c>
      <c r="J41" s="33" t="str">
        <f>IF('Ventes prévisionnelles'!J27="","",'Ventes prévisionnelles'!J27)</f>
        <v/>
      </c>
      <c r="K41" s="33" t="str">
        <f>IF('Ventes prévisionnelles'!K27="","",'Ventes prévisionnelles'!K27)</f>
        <v/>
      </c>
      <c r="L41" s="33" t="str">
        <f>IF('Ventes prévisionnelles'!L27="","",'Ventes prévisionnelles'!L27)</f>
        <v/>
      </c>
      <c r="M41" s="33" t="str">
        <f>IF('Ventes prévisionnelles'!M27="","",'Ventes prévisionnelles'!M27)</f>
        <v/>
      </c>
      <c r="N41" s="33" t="str">
        <f>IF('Ventes prévisionnelles'!N27="","",'Ventes prévisionnelles'!N27)</f>
        <v/>
      </c>
      <c r="O41" s="18" t="str">
        <f t="shared" si="4"/>
        <v/>
      </c>
      <c r="P41" s="19" t="str">
        <f>IF(O41="","",IFERROR(O41/'Ventes prévisionnelles'!O31,""))</f>
        <v/>
      </c>
    </row>
    <row r="42" spans="2:16" ht="15.75" customHeight="1" x14ac:dyDescent="0.3">
      <c r="B42" s="34" t="str">
        <f>IF('Ventes prévisionnelles'!B28="","",'Ventes prévisionnelles'!B28)</f>
        <v/>
      </c>
      <c r="C42" s="35" t="str">
        <f>IF('Ventes prévisionnelles'!C28="","",'Ventes prévisionnelles'!C28)</f>
        <v/>
      </c>
      <c r="D42" s="35" t="str">
        <f>IF('Ventes prévisionnelles'!D28="","",'Ventes prévisionnelles'!D28)</f>
        <v/>
      </c>
      <c r="E42" s="35" t="str">
        <f>IF('Ventes prévisionnelles'!E28="","",'Ventes prévisionnelles'!E28)</f>
        <v/>
      </c>
      <c r="F42" s="35" t="str">
        <f>IF('Ventes prévisionnelles'!F28="","",'Ventes prévisionnelles'!F28)</f>
        <v/>
      </c>
      <c r="G42" s="35" t="str">
        <f>IF('Ventes prévisionnelles'!G28="","",'Ventes prévisionnelles'!G28)</f>
        <v/>
      </c>
      <c r="H42" s="35" t="str">
        <f>IF('Ventes prévisionnelles'!H28="","",'Ventes prévisionnelles'!H28)</f>
        <v/>
      </c>
      <c r="I42" s="35" t="str">
        <f>IF('Ventes prévisionnelles'!I28="","",'Ventes prévisionnelles'!I28)</f>
        <v/>
      </c>
      <c r="J42" s="35" t="str">
        <f>IF('Ventes prévisionnelles'!J28="","",'Ventes prévisionnelles'!J28)</f>
        <v/>
      </c>
      <c r="K42" s="35" t="str">
        <f>IF('Ventes prévisionnelles'!K28="","",'Ventes prévisionnelles'!K28)</f>
        <v/>
      </c>
      <c r="L42" s="35" t="str">
        <f>IF('Ventes prévisionnelles'!L28="","",'Ventes prévisionnelles'!L28)</f>
        <v/>
      </c>
      <c r="M42" s="35" t="str">
        <f>IF('Ventes prévisionnelles'!M28="","",'Ventes prévisionnelles'!M28)</f>
        <v/>
      </c>
      <c r="N42" s="35" t="str">
        <f>IF('Ventes prévisionnelles'!N28="","",'Ventes prévisionnelles'!N28)</f>
        <v/>
      </c>
      <c r="O42" s="24" t="str">
        <f t="shared" si="4"/>
        <v/>
      </c>
      <c r="P42" s="25" t="str">
        <f>IF(O42="","",IFERROR(O42/'Ventes prévisionnelles'!O31,""))</f>
        <v/>
      </c>
    </row>
    <row r="43" spans="2:16" ht="15.75" customHeight="1" x14ac:dyDescent="0.3">
      <c r="B43" s="32" t="str">
        <f>IF('Ventes prévisionnelles'!B29="","",'Ventes prévisionnelles'!B29)</f>
        <v/>
      </c>
      <c r="C43" s="33" t="str">
        <f>IF('Ventes prévisionnelles'!C29="","",'Ventes prévisionnelles'!C29)</f>
        <v/>
      </c>
      <c r="D43" s="33" t="str">
        <f>IF('Ventes prévisionnelles'!D29="","",'Ventes prévisionnelles'!D29)</f>
        <v/>
      </c>
      <c r="E43" s="33" t="str">
        <f>IF('Ventes prévisionnelles'!E29="","",'Ventes prévisionnelles'!E29)</f>
        <v/>
      </c>
      <c r="F43" s="33" t="str">
        <f>IF('Ventes prévisionnelles'!F29="","",'Ventes prévisionnelles'!F29)</f>
        <v/>
      </c>
      <c r="G43" s="33" t="str">
        <f>IF('Ventes prévisionnelles'!G29="","",'Ventes prévisionnelles'!G29)</f>
        <v/>
      </c>
      <c r="H43" s="33" t="str">
        <f>IF('Ventes prévisionnelles'!H29="","",'Ventes prévisionnelles'!H29)</f>
        <v/>
      </c>
      <c r="I43" s="33" t="str">
        <f>IF('Ventes prévisionnelles'!I29="","",'Ventes prévisionnelles'!I29)</f>
        <v/>
      </c>
      <c r="J43" s="33" t="str">
        <f>IF('Ventes prévisionnelles'!J29="","",'Ventes prévisionnelles'!J29)</f>
        <v/>
      </c>
      <c r="K43" s="33" t="str">
        <f>IF('Ventes prévisionnelles'!K29="","",'Ventes prévisionnelles'!K29)</f>
        <v/>
      </c>
      <c r="L43" s="33" t="str">
        <f>IF('Ventes prévisionnelles'!L29="","",'Ventes prévisionnelles'!L29)</f>
        <v/>
      </c>
      <c r="M43" s="33" t="str">
        <f>IF('Ventes prévisionnelles'!M29="","",'Ventes prévisionnelles'!M29)</f>
        <v/>
      </c>
      <c r="N43" s="33" t="str">
        <f>IF('Ventes prévisionnelles'!N29="","",'Ventes prévisionnelles'!N29)</f>
        <v/>
      </c>
      <c r="O43" s="18" t="str">
        <f t="shared" si="4"/>
        <v/>
      </c>
      <c r="P43" s="19" t="str">
        <f>IF(O43="","",IFERROR(O43/'Ventes prévisionnelles'!O31,""))</f>
        <v/>
      </c>
    </row>
    <row r="44" spans="2:16" ht="15.75" customHeight="1" x14ac:dyDescent="0.3">
      <c r="B44" s="34" t="str">
        <f>IF('Ventes prévisionnelles'!B30="","",'Ventes prévisionnelles'!B30)</f>
        <v/>
      </c>
      <c r="C44" s="35" t="str">
        <f>IF('Ventes prévisionnelles'!C30="","",'Ventes prévisionnelles'!C30)</f>
        <v/>
      </c>
      <c r="D44" s="35" t="str">
        <f>IF('Ventes prévisionnelles'!D30="","",'Ventes prévisionnelles'!D30)</f>
        <v/>
      </c>
      <c r="E44" s="35" t="str">
        <f>IF('Ventes prévisionnelles'!E30="","",'Ventes prévisionnelles'!E30)</f>
        <v/>
      </c>
      <c r="F44" s="35" t="str">
        <f>IF('Ventes prévisionnelles'!F30="","",'Ventes prévisionnelles'!F30)</f>
        <v/>
      </c>
      <c r="G44" s="35" t="str">
        <f>IF('Ventes prévisionnelles'!G30="","",'Ventes prévisionnelles'!G30)</f>
        <v/>
      </c>
      <c r="H44" s="35" t="str">
        <f>IF('Ventes prévisionnelles'!H30="","",'Ventes prévisionnelles'!H30)</f>
        <v/>
      </c>
      <c r="I44" s="35" t="str">
        <f>IF('Ventes prévisionnelles'!I30="","",'Ventes prévisionnelles'!I30)</f>
        <v/>
      </c>
      <c r="J44" s="35" t="str">
        <f>IF('Ventes prévisionnelles'!J30="","",'Ventes prévisionnelles'!J30)</f>
        <v/>
      </c>
      <c r="K44" s="35" t="str">
        <f>IF('Ventes prévisionnelles'!K30="","",'Ventes prévisionnelles'!K30)</f>
        <v/>
      </c>
      <c r="L44" s="35" t="str">
        <f>IF('Ventes prévisionnelles'!L30="","",'Ventes prévisionnelles'!L30)</f>
        <v/>
      </c>
      <c r="M44" s="35" t="str">
        <f>IF('Ventes prévisionnelles'!M30="","",'Ventes prévisionnelles'!M30)</f>
        <v/>
      </c>
      <c r="N44" s="35" t="str">
        <f>IF('Ventes prévisionnelles'!N30="","",'Ventes prévisionnelles'!N30)</f>
        <v/>
      </c>
      <c r="O44" s="24" t="str">
        <f t="shared" si="4"/>
        <v/>
      </c>
      <c r="P44" s="25" t="str">
        <f>IF(O44="","",IFERROR(O44/'Ventes prévisionnelles'!O31,""))</f>
        <v/>
      </c>
    </row>
    <row r="45" spans="2:16" ht="15.75" customHeight="1" x14ac:dyDescent="0.3">
      <c r="B45" s="26" t="s">
        <v>70</v>
      </c>
      <c r="C45" s="27">
        <f t="shared" ref="C45:P45" si="5">SUM(C35:C44)</f>
        <v>42768</v>
      </c>
      <c r="D45" s="27">
        <f t="shared" si="5"/>
        <v>42768</v>
      </c>
      <c r="E45" s="27">
        <f t="shared" si="5"/>
        <v>42768</v>
      </c>
      <c r="F45" s="27">
        <f t="shared" si="5"/>
        <v>42768</v>
      </c>
      <c r="G45" s="27">
        <f t="shared" si="5"/>
        <v>42768</v>
      </c>
      <c r="H45" s="27">
        <f t="shared" si="5"/>
        <v>42768</v>
      </c>
      <c r="I45" s="27">
        <f t="shared" si="5"/>
        <v>42768</v>
      </c>
      <c r="J45" s="27">
        <f t="shared" si="5"/>
        <v>42768</v>
      </c>
      <c r="K45" s="27">
        <f t="shared" si="5"/>
        <v>42768</v>
      </c>
      <c r="L45" s="27">
        <f t="shared" si="5"/>
        <v>42768</v>
      </c>
      <c r="M45" s="27">
        <f t="shared" si="5"/>
        <v>42768</v>
      </c>
      <c r="N45" s="27">
        <f t="shared" si="5"/>
        <v>42768</v>
      </c>
      <c r="O45" s="27">
        <f t="shared" si="5"/>
        <v>513216</v>
      </c>
      <c r="P45" s="28">
        <f t="shared" si="5"/>
        <v>1</v>
      </c>
    </row>
    <row r="46" spans="2:16" ht="15.75" customHeight="1" x14ac:dyDescent="0.3"/>
    <row r="47" spans="2:16" ht="15.75" customHeight="1" x14ac:dyDescent="0.3"/>
    <row r="48" spans="2:16" ht="15.75" customHeight="1" x14ac:dyDescent="0.3">
      <c r="B48" s="3" t="s">
        <v>143</v>
      </c>
    </row>
    <row r="49" spans="2:16" ht="19.5" customHeight="1" x14ac:dyDescent="0.3">
      <c r="B49" s="13" t="s">
        <v>75</v>
      </c>
      <c r="C49" s="13" t="s">
        <v>46</v>
      </c>
      <c r="D49" s="13" t="s">
        <v>47</v>
      </c>
      <c r="E49" s="13" t="s">
        <v>48</v>
      </c>
      <c r="F49" s="13" t="s">
        <v>49</v>
      </c>
      <c r="G49" s="13" t="s">
        <v>50</v>
      </c>
      <c r="H49" s="13" t="s">
        <v>51</v>
      </c>
      <c r="I49" s="13" t="s">
        <v>52</v>
      </c>
      <c r="J49" s="13" t="s">
        <v>53</v>
      </c>
      <c r="K49" s="13" t="s">
        <v>54</v>
      </c>
      <c r="L49" s="13" t="s">
        <v>55</v>
      </c>
      <c r="M49" s="13" t="s">
        <v>56</v>
      </c>
      <c r="N49" s="13" t="s">
        <v>57</v>
      </c>
      <c r="O49" s="13" t="s">
        <v>58</v>
      </c>
      <c r="P49" s="13" t="s">
        <v>69</v>
      </c>
    </row>
    <row r="50" spans="2:16" ht="15.75" customHeight="1" x14ac:dyDescent="0.3">
      <c r="B50" s="32" t="str">
        <f>IF(Dépenses!B35="","",Dépenses!B35)</f>
        <v>Achat de marchandises</v>
      </c>
      <c r="C50" s="33">
        <f>IF(Dépenses!C35="","",Dépenses!C35)</f>
        <v>2184</v>
      </c>
      <c r="D50" s="33">
        <f>IF(Dépenses!D35="","",Dépenses!D35)</f>
        <v>2184</v>
      </c>
      <c r="E50" s="33">
        <f>IF(Dépenses!E35="","",Dépenses!E35)</f>
        <v>2184</v>
      </c>
      <c r="F50" s="33">
        <f>IF(Dépenses!F35="","",Dépenses!F35)</f>
        <v>2184</v>
      </c>
      <c r="G50" s="33">
        <f>IF(Dépenses!G35="","",Dépenses!G35)</f>
        <v>2184</v>
      </c>
      <c r="H50" s="33">
        <f>IF(Dépenses!H35="","",Dépenses!H35)</f>
        <v>2184</v>
      </c>
      <c r="I50" s="33">
        <f>IF(Dépenses!I35="","",Dépenses!I35)</f>
        <v>2184</v>
      </c>
      <c r="J50" s="33">
        <f>IF(Dépenses!J35="","",Dépenses!J35)</f>
        <v>2184</v>
      </c>
      <c r="K50" s="33">
        <f>IF(Dépenses!K35="","",Dépenses!K35)</f>
        <v>2184</v>
      </c>
      <c r="L50" s="33">
        <f>IF(Dépenses!L35="","",Dépenses!L35)</f>
        <v>2184</v>
      </c>
      <c r="M50" s="33">
        <f>IF(Dépenses!M35="","",Dépenses!M35)</f>
        <v>2184</v>
      </c>
      <c r="N50" s="33">
        <f>IF(Dépenses!N35="","",Dépenses!N35)</f>
        <v>2184</v>
      </c>
      <c r="O50" s="18">
        <f t="shared" ref="O50:O59" si="6">IF(B50="","",SUM(C50:N50))</f>
        <v>26208</v>
      </c>
      <c r="P50" s="19">
        <f>IF(O50="","",IFERROR(O50/Dépenses!O45,""))</f>
        <v>0.19261909045688824</v>
      </c>
    </row>
    <row r="51" spans="2:16" ht="15.75" customHeight="1" x14ac:dyDescent="0.3">
      <c r="B51" s="34" t="str">
        <f>IF(Dépenses!B36="","",Dépenses!B36)</f>
        <v>Loyer et charges</v>
      </c>
      <c r="C51" s="35">
        <f>IF(Dépenses!C36="","",Dépenses!C36)</f>
        <v>1560.6000000000001</v>
      </c>
      <c r="D51" s="35">
        <f>IF(Dépenses!D36="","",Dépenses!D36)</f>
        <v>1560.6000000000001</v>
      </c>
      <c r="E51" s="35">
        <f>IF(Dépenses!E36="","",Dépenses!E36)</f>
        <v>1560.6000000000001</v>
      </c>
      <c r="F51" s="35">
        <f>IF(Dépenses!F36="","",Dépenses!F36)</f>
        <v>1560.6000000000001</v>
      </c>
      <c r="G51" s="35">
        <f>IF(Dépenses!G36="","",Dépenses!G36)</f>
        <v>1560.6000000000001</v>
      </c>
      <c r="H51" s="35">
        <f>IF(Dépenses!H36="","",Dépenses!H36)</f>
        <v>1560.6000000000001</v>
      </c>
      <c r="I51" s="35">
        <f>IF(Dépenses!I36="","",Dépenses!I36)</f>
        <v>1560.6000000000001</v>
      </c>
      <c r="J51" s="35">
        <f>IF(Dépenses!J36="","",Dépenses!J36)</f>
        <v>1560.6000000000001</v>
      </c>
      <c r="K51" s="35">
        <f>IF(Dépenses!K36="","",Dépenses!K36)</f>
        <v>1560.6000000000001</v>
      </c>
      <c r="L51" s="35">
        <f>IF(Dépenses!L36="","",Dépenses!L36)</f>
        <v>1560.6000000000001</v>
      </c>
      <c r="M51" s="35">
        <f>IF(Dépenses!M36="","",Dépenses!M36)</f>
        <v>1560.6000000000001</v>
      </c>
      <c r="N51" s="35">
        <f>IF(Dépenses!N36="","",Dépenses!N36)</f>
        <v>1560.6000000000001</v>
      </c>
      <c r="O51" s="24">
        <f t="shared" si="6"/>
        <v>18727.2</v>
      </c>
      <c r="P51" s="25">
        <f>IF(O51="","",IFERROR(O51/Dépenses!O45,""))</f>
        <v>0.13763798194460614</v>
      </c>
    </row>
    <row r="52" spans="2:16" ht="15.75" customHeight="1" x14ac:dyDescent="0.3">
      <c r="B52" s="32" t="str">
        <f>IF(Dépenses!B37="","",Dépenses!B37)</f>
        <v>Salaires</v>
      </c>
      <c r="C52" s="33">
        <f>IF(Dépenses!C37="","",Dépenses!C37)</f>
        <v>6678</v>
      </c>
      <c r="D52" s="33">
        <f>IF(Dépenses!D37="","",Dépenses!D37)</f>
        <v>6678</v>
      </c>
      <c r="E52" s="33">
        <f>IF(Dépenses!E37="","",Dépenses!E37)</f>
        <v>6678</v>
      </c>
      <c r="F52" s="33">
        <f>IF(Dépenses!F37="","",Dépenses!F37)</f>
        <v>6678</v>
      </c>
      <c r="G52" s="33">
        <f>IF(Dépenses!G37="","",Dépenses!G37)</f>
        <v>6678</v>
      </c>
      <c r="H52" s="33">
        <f>IF(Dépenses!H37="","",Dépenses!H37)</f>
        <v>6678</v>
      </c>
      <c r="I52" s="33">
        <f>IF(Dépenses!I37="","",Dépenses!I37)</f>
        <v>6678</v>
      </c>
      <c r="J52" s="33">
        <f>IF(Dépenses!J37="","",Dépenses!J37)</f>
        <v>6678</v>
      </c>
      <c r="K52" s="33">
        <f>IF(Dépenses!K37="","",Dépenses!K37)</f>
        <v>6678</v>
      </c>
      <c r="L52" s="33">
        <f>IF(Dépenses!L37="","",Dépenses!L37)</f>
        <v>6678</v>
      </c>
      <c r="M52" s="33">
        <f>IF(Dépenses!M37="","",Dépenses!M37)</f>
        <v>6678</v>
      </c>
      <c r="N52" s="33">
        <f>IF(Dépenses!N37="","",Dépenses!N37)</f>
        <v>6678</v>
      </c>
      <c r="O52" s="18">
        <f t="shared" si="6"/>
        <v>80136</v>
      </c>
      <c r="P52" s="19">
        <f>IF(O52="","",IFERROR(O52/Dépenses!O45,""))</f>
        <v>0.58896991120471598</v>
      </c>
    </row>
    <row r="53" spans="2:16" ht="15.75" customHeight="1" x14ac:dyDescent="0.3">
      <c r="B53" s="34" t="str">
        <f>IF(Dépenses!B38="","",Dépenses!B38)</f>
        <v>Marketing et divers</v>
      </c>
      <c r="C53" s="35">
        <f>IF(Dépenses!C38="","",Dépenses!C38)</f>
        <v>915.84</v>
      </c>
      <c r="D53" s="35">
        <f>IF(Dépenses!D38="","",Dépenses!D38)</f>
        <v>915.84</v>
      </c>
      <c r="E53" s="35">
        <f>IF(Dépenses!E38="","",Dépenses!E38)</f>
        <v>915.84</v>
      </c>
      <c r="F53" s="35">
        <f>IF(Dépenses!F38="","",Dépenses!F38)</f>
        <v>915.84</v>
      </c>
      <c r="G53" s="35">
        <f>IF(Dépenses!G38="","",Dépenses!G38)</f>
        <v>915.84</v>
      </c>
      <c r="H53" s="35">
        <f>IF(Dépenses!H38="","",Dépenses!H38)</f>
        <v>915.84</v>
      </c>
      <c r="I53" s="35">
        <f>IF(Dépenses!I38="","",Dépenses!I38)</f>
        <v>915.84</v>
      </c>
      <c r="J53" s="35">
        <f>IF(Dépenses!J38="","",Dépenses!J38)</f>
        <v>915.84</v>
      </c>
      <c r="K53" s="35">
        <f>IF(Dépenses!K38="","",Dépenses!K38)</f>
        <v>915.84</v>
      </c>
      <c r="L53" s="35">
        <f>IF(Dépenses!L38="","",Dépenses!L38)</f>
        <v>915.84</v>
      </c>
      <c r="M53" s="35">
        <f>IF(Dépenses!M38="","",Dépenses!M38)</f>
        <v>915.84</v>
      </c>
      <c r="N53" s="35">
        <f>IF(Dépenses!N38="","",Dépenses!N38)</f>
        <v>915.84</v>
      </c>
      <c r="O53" s="24">
        <f t="shared" si="6"/>
        <v>10990.08</v>
      </c>
      <c r="P53" s="25">
        <f>IF(O53="","",IFERROR(O53/Dépenses!O45,""))</f>
        <v>8.0773016393789629E-2</v>
      </c>
    </row>
    <row r="54" spans="2:16" ht="15.75" customHeight="1" x14ac:dyDescent="0.3">
      <c r="B54" s="32" t="str">
        <f>IF(Dépenses!B39="","",Dépenses!B39)</f>
        <v/>
      </c>
      <c r="C54" s="33" t="str">
        <f>IF(Dépenses!C39="","",Dépenses!C39)</f>
        <v/>
      </c>
      <c r="D54" s="33" t="str">
        <f>IF(Dépenses!D39="","",Dépenses!D39)</f>
        <v/>
      </c>
      <c r="E54" s="33" t="str">
        <f>IF(Dépenses!E39="","",Dépenses!E39)</f>
        <v/>
      </c>
      <c r="F54" s="33" t="str">
        <f>IF(Dépenses!F39="","",Dépenses!F39)</f>
        <v/>
      </c>
      <c r="G54" s="33" t="str">
        <f>IF(Dépenses!G39="","",Dépenses!G39)</f>
        <v/>
      </c>
      <c r="H54" s="33" t="str">
        <f>IF(Dépenses!H39="","",Dépenses!H39)</f>
        <v/>
      </c>
      <c r="I54" s="33" t="str">
        <f>IF(Dépenses!I39="","",Dépenses!I39)</f>
        <v/>
      </c>
      <c r="J54" s="33" t="str">
        <f>IF(Dépenses!J39="","",Dépenses!J39)</f>
        <v/>
      </c>
      <c r="K54" s="33" t="str">
        <f>IF(Dépenses!K39="","",Dépenses!K39)</f>
        <v/>
      </c>
      <c r="L54" s="33" t="str">
        <f>IF(Dépenses!L39="","",Dépenses!L39)</f>
        <v/>
      </c>
      <c r="M54" s="33" t="str">
        <f>IF(Dépenses!M39="","",Dépenses!M39)</f>
        <v/>
      </c>
      <c r="N54" s="33" t="str">
        <f>IF(Dépenses!N39="","",Dépenses!N39)</f>
        <v/>
      </c>
      <c r="O54" s="18" t="str">
        <f t="shared" si="6"/>
        <v/>
      </c>
      <c r="P54" s="19" t="str">
        <f>IF(O54="","",IFERROR(O54/Dépenses!O45,""))</f>
        <v/>
      </c>
    </row>
    <row r="55" spans="2:16" ht="15.75" customHeight="1" x14ac:dyDescent="0.3">
      <c r="B55" s="34" t="str">
        <f>IF(Dépenses!B40="","",Dépenses!B40)</f>
        <v/>
      </c>
      <c r="C55" s="35" t="str">
        <f>IF(Dépenses!C40="","",Dépenses!C40)</f>
        <v/>
      </c>
      <c r="D55" s="35" t="str">
        <f>IF(Dépenses!D40="","",Dépenses!D40)</f>
        <v/>
      </c>
      <c r="E55" s="35" t="str">
        <f>IF(Dépenses!E40="","",Dépenses!E40)</f>
        <v/>
      </c>
      <c r="F55" s="35" t="str">
        <f>IF(Dépenses!F40="","",Dépenses!F40)</f>
        <v/>
      </c>
      <c r="G55" s="35" t="str">
        <f>IF(Dépenses!G40="","",Dépenses!G40)</f>
        <v/>
      </c>
      <c r="H55" s="35" t="str">
        <f>IF(Dépenses!H40="","",Dépenses!H40)</f>
        <v/>
      </c>
      <c r="I55" s="35" t="str">
        <f>IF(Dépenses!I40="","",Dépenses!I40)</f>
        <v/>
      </c>
      <c r="J55" s="35" t="str">
        <f>IF(Dépenses!J40="","",Dépenses!J40)</f>
        <v/>
      </c>
      <c r="K55" s="35" t="str">
        <f>IF(Dépenses!K40="","",Dépenses!K40)</f>
        <v/>
      </c>
      <c r="L55" s="35" t="str">
        <f>IF(Dépenses!L40="","",Dépenses!L40)</f>
        <v/>
      </c>
      <c r="M55" s="35" t="str">
        <f>IF(Dépenses!M40="","",Dépenses!M40)</f>
        <v/>
      </c>
      <c r="N55" s="35" t="str">
        <f>IF(Dépenses!N40="","",Dépenses!N40)</f>
        <v/>
      </c>
      <c r="O55" s="24" t="str">
        <f t="shared" si="6"/>
        <v/>
      </c>
      <c r="P55" s="25" t="str">
        <f>IF(O55="","",IFERROR(O55/Dépenses!O45,""))</f>
        <v/>
      </c>
    </row>
    <row r="56" spans="2:16" ht="15.75" customHeight="1" x14ac:dyDescent="0.3">
      <c r="B56" s="32" t="str">
        <f>IF(Dépenses!B41="","",Dépenses!B41)</f>
        <v/>
      </c>
      <c r="C56" s="33" t="str">
        <f>IF(Dépenses!C41="","",Dépenses!C41)</f>
        <v/>
      </c>
      <c r="D56" s="33" t="str">
        <f>IF(Dépenses!D41="","",Dépenses!D41)</f>
        <v/>
      </c>
      <c r="E56" s="33" t="str">
        <f>IF(Dépenses!E41="","",Dépenses!E41)</f>
        <v/>
      </c>
      <c r="F56" s="33" t="str">
        <f>IF(Dépenses!F41="","",Dépenses!F41)</f>
        <v/>
      </c>
      <c r="G56" s="33" t="str">
        <f>IF(Dépenses!G41="","",Dépenses!G41)</f>
        <v/>
      </c>
      <c r="H56" s="33" t="str">
        <f>IF(Dépenses!H41="","",Dépenses!H41)</f>
        <v/>
      </c>
      <c r="I56" s="33" t="str">
        <f>IF(Dépenses!I41="","",Dépenses!I41)</f>
        <v/>
      </c>
      <c r="J56" s="33" t="str">
        <f>IF(Dépenses!J41="","",Dépenses!J41)</f>
        <v/>
      </c>
      <c r="K56" s="33" t="str">
        <f>IF(Dépenses!K41="","",Dépenses!K41)</f>
        <v/>
      </c>
      <c r="L56" s="33" t="str">
        <f>IF(Dépenses!L41="","",Dépenses!L41)</f>
        <v/>
      </c>
      <c r="M56" s="33" t="str">
        <f>IF(Dépenses!M41="","",Dépenses!M41)</f>
        <v/>
      </c>
      <c r="N56" s="33" t="str">
        <f>IF(Dépenses!N41="","",Dépenses!N41)</f>
        <v/>
      </c>
      <c r="O56" s="18" t="str">
        <f t="shared" si="6"/>
        <v/>
      </c>
      <c r="P56" s="19" t="str">
        <f>IF(O56="","",IFERROR(O56/Dépenses!O45,""))</f>
        <v/>
      </c>
    </row>
    <row r="57" spans="2:16" ht="15.75" customHeight="1" x14ac:dyDescent="0.3">
      <c r="B57" s="34" t="str">
        <f>IF(Dépenses!B42="","",Dépenses!B42)</f>
        <v/>
      </c>
      <c r="C57" s="35" t="str">
        <f>IF(Dépenses!C42="","",Dépenses!C42)</f>
        <v/>
      </c>
      <c r="D57" s="35" t="str">
        <f>IF(Dépenses!D42="","",Dépenses!D42)</f>
        <v/>
      </c>
      <c r="E57" s="35" t="str">
        <f>IF(Dépenses!E42="","",Dépenses!E42)</f>
        <v/>
      </c>
      <c r="F57" s="35" t="str">
        <f>IF(Dépenses!F42="","",Dépenses!F42)</f>
        <v/>
      </c>
      <c r="G57" s="35" t="str">
        <f>IF(Dépenses!G42="","",Dépenses!G42)</f>
        <v/>
      </c>
      <c r="H57" s="35" t="str">
        <f>IF(Dépenses!H42="","",Dépenses!H42)</f>
        <v/>
      </c>
      <c r="I57" s="35" t="str">
        <f>IF(Dépenses!I42="","",Dépenses!I42)</f>
        <v/>
      </c>
      <c r="J57" s="35" t="str">
        <f>IF(Dépenses!J42="","",Dépenses!J42)</f>
        <v/>
      </c>
      <c r="K57" s="35" t="str">
        <f>IF(Dépenses!K42="","",Dépenses!K42)</f>
        <v/>
      </c>
      <c r="L57" s="35" t="str">
        <f>IF(Dépenses!L42="","",Dépenses!L42)</f>
        <v/>
      </c>
      <c r="M57" s="35" t="str">
        <f>IF(Dépenses!M42="","",Dépenses!M42)</f>
        <v/>
      </c>
      <c r="N57" s="35" t="str">
        <f>IF(Dépenses!N42="","",Dépenses!N42)</f>
        <v/>
      </c>
      <c r="O57" s="24" t="str">
        <f t="shared" si="6"/>
        <v/>
      </c>
      <c r="P57" s="25" t="str">
        <f>IF(O57="","",IFERROR(O57/Dépenses!O45,""))</f>
        <v/>
      </c>
    </row>
    <row r="58" spans="2:16" ht="15.75" customHeight="1" x14ac:dyDescent="0.3">
      <c r="B58" s="32" t="str">
        <f>IF(Dépenses!B43="","",Dépenses!B43)</f>
        <v/>
      </c>
      <c r="C58" s="33" t="str">
        <f>IF(Dépenses!C43="","",Dépenses!C43)</f>
        <v/>
      </c>
      <c r="D58" s="33" t="str">
        <f>IF(Dépenses!D43="","",Dépenses!D43)</f>
        <v/>
      </c>
      <c r="E58" s="33" t="str">
        <f>IF(Dépenses!E43="","",Dépenses!E43)</f>
        <v/>
      </c>
      <c r="F58" s="33" t="str">
        <f>IF(Dépenses!F43="","",Dépenses!F43)</f>
        <v/>
      </c>
      <c r="G58" s="33" t="str">
        <f>IF(Dépenses!G43="","",Dépenses!G43)</f>
        <v/>
      </c>
      <c r="H58" s="33" t="str">
        <f>IF(Dépenses!H43="","",Dépenses!H43)</f>
        <v/>
      </c>
      <c r="I58" s="33" t="str">
        <f>IF(Dépenses!I43="","",Dépenses!I43)</f>
        <v/>
      </c>
      <c r="J58" s="33" t="str">
        <f>IF(Dépenses!J43="","",Dépenses!J43)</f>
        <v/>
      </c>
      <c r="K58" s="33" t="str">
        <f>IF(Dépenses!K43="","",Dépenses!K43)</f>
        <v/>
      </c>
      <c r="L58" s="33" t="str">
        <f>IF(Dépenses!L43="","",Dépenses!L43)</f>
        <v/>
      </c>
      <c r="M58" s="33" t="str">
        <f>IF(Dépenses!M43="","",Dépenses!M43)</f>
        <v/>
      </c>
      <c r="N58" s="33" t="str">
        <f>IF(Dépenses!N43="","",Dépenses!N43)</f>
        <v/>
      </c>
      <c r="O58" s="18" t="str">
        <f t="shared" si="6"/>
        <v/>
      </c>
      <c r="P58" s="19" t="str">
        <f>IF(O58="","",IFERROR(O58/Dépenses!O45,""))</f>
        <v/>
      </c>
    </row>
    <row r="59" spans="2:16" ht="15.75" customHeight="1" x14ac:dyDescent="0.3">
      <c r="B59" s="34" t="str">
        <f>IF(Dépenses!B44="","",Dépenses!B44)</f>
        <v/>
      </c>
      <c r="C59" s="35" t="str">
        <f>IF(Dépenses!C44="","",Dépenses!C44)</f>
        <v/>
      </c>
      <c r="D59" s="35" t="str">
        <f>IF(Dépenses!D44="","",Dépenses!D44)</f>
        <v/>
      </c>
      <c r="E59" s="35" t="str">
        <f>IF(Dépenses!E44="","",Dépenses!E44)</f>
        <v/>
      </c>
      <c r="F59" s="35" t="str">
        <f>IF(Dépenses!F44="","",Dépenses!F44)</f>
        <v/>
      </c>
      <c r="G59" s="35" t="str">
        <f>IF(Dépenses!G44="","",Dépenses!G44)</f>
        <v/>
      </c>
      <c r="H59" s="35" t="str">
        <f>IF(Dépenses!H44="","",Dépenses!H44)</f>
        <v/>
      </c>
      <c r="I59" s="35" t="str">
        <f>IF(Dépenses!I44="","",Dépenses!I44)</f>
        <v/>
      </c>
      <c r="J59" s="35" t="str">
        <f>IF(Dépenses!J44="","",Dépenses!J44)</f>
        <v/>
      </c>
      <c r="K59" s="35" t="str">
        <f>IF(Dépenses!K44="","",Dépenses!K44)</f>
        <v/>
      </c>
      <c r="L59" s="35" t="str">
        <f>IF(Dépenses!L44="","",Dépenses!L44)</f>
        <v/>
      </c>
      <c r="M59" s="35" t="str">
        <f>IF(Dépenses!M44="","",Dépenses!M44)</f>
        <v/>
      </c>
      <c r="N59" s="35" t="str">
        <f>IF(Dépenses!N44="","",Dépenses!N44)</f>
        <v/>
      </c>
      <c r="O59" s="24" t="str">
        <f t="shared" si="6"/>
        <v/>
      </c>
      <c r="P59" s="25" t="str">
        <f>IF(O59="","",IFERROR(O59/Dépenses!O45,""))</f>
        <v/>
      </c>
    </row>
    <row r="60" spans="2:16" ht="15.75" customHeight="1" x14ac:dyDescent="0.3">
      <c r="B60" s="26" t="s">
        <v>70</v>
      </c>
      <c r="C60" s="27">
        <f t="shared" ref="C60:P60" si="7">SUM(C50:C59)</f>
        <v>11338.44</v>
      </c>
      <c r="D60" s="27">
        <f t="shared" si="7"/>
        <v>11338.44</v>
      </c>
      <c r="E60" s="27">
        <f t="shared" si="7"/>
        <v>11338.44</v>
      </c>
      <c r="F60" s="27">
        <f t="shared" si="7"/>
        <v>11338.44</v>
      </c>
      <c r="G60" s="27">
        <f t="shared" si="7"/>
        <v>11338.44</v>
      </c>
      <c r="H60" s="27">
        <f t="shared" si="7"/>
        <v>11338.44</v>
      </c>
      <c r="I60" s="27">
        <f t="shared" si="7"/>
        <v>11338.44</v>
      </c>
      <c r="J60" s="27">
        <f t="shared" si="7"/>
        <v>11338.44</v>
      </c>
      <c r="K60" s="27">
        <f t="shared" si="7"/>
        <v>11338.44</v>
      </c>
      <c r="L60" s="27">
        <f t="shared" si="7"/>
        <v>11338.44</v>
      </c>
      <c r="M60" s="27">
        <f t="shared" si="7"/>
        <v>11338.44</v>
      </c>
      <c r="N60" s="27">
        <f t="shared" si="7"/>
        <v>11338.44</v>
      </c>
      <c r="O60" s="27">
        <f t="shared" si="7"/>
        <v>136061.28</v>
      </c>
      <c r="P60" s="28">
        <f t="shared" si="7"/>
        <v>1</v>
      </c>
    </row>
    <row r="61" spans="2:16" ht="15.75" customHeight="1" x14ac:dyDescent="0.3"/>
    <row r="62" spans="2:16" ht="15.75" customHeight="1" x14ac:dyDescent="0.3"/>
    <row r="63" spans="2:16" ht="15.75" customHeight="1" x14ac:dyDescent="0.3"/>
    <row r="64" spans="2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UeJuxBL4OffMgj2s4aWtN5fdw1BCZfYxgp+WdIRrR81c8aKIBK1PuluzJywsgH5Rg0+6lldHT+DbRCJAf1tl2A==" saltValue="Rq8YUnUe73i8CF4oGhtf6g==" spinCount="100000" sheet="1" objects="1" scenarios="1"/>
  <pageMargins left="0.75" right="0.75" top="1" bottom="1" header="0" footer="0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1F3864"/>
  </sheetPr>
  <dimension ref="B1:P1000"/>
  <sheetViews>
    <sheetView showGridLines="0" workbookViewId="0">
      <selection activeCell="B1" sqref="B1"/>
    </sheetView>
  </sheetViews>
  <sheetFormatPr baseColWidth="10" defaultColWidth="14.44140625" defaultRowHeight="15" customHeight="1" x14ac:dyDescent="0.3"/>
  <cols>
    <col min="1" max="1" width="2" customWidth="1"/>
    <col min="2" max="2" width="24" customWidth="1"/>
    <col min="3" max="14" width="10" customWidth="1"/>
    <col min="15" max="16" width="13" customWidth="1"/>
    <col min="17" max="26" width="8.6640625" customWidth="1"/>
  </cols>
  <sheetData>
    <row r="1" spans="2:15" ht="28.2" customHeight="1" x14ac:dyDescent="0.5">
      <c r="B1" s="64" t="str">
        <f>'Trésorerie Année 2'!B1</f>
        <v>Nom de l'entreprise</v>
      </c>
    </row>
    <row r="2" spans="2:15" ht="21" x14ac:dyDescent="0.4">
      <c r="B2" s="45" t="s">
        <v>145</v>
      </c>
    </row>
    <row r="3" spans="2:15" ht="14.4" x14ac:dyDescent="0.3">
      <c r="B3" s="2" t="str">
        <f>"Flux de trésorerie mensuel (montants en "&amp;Accueil!$C$18&amp;")"</f>
        <v>Flux de trésorerie mensuel (montants en CAD)</v>
      </c>
    </row>
    <row r="5" spans="2:15" ht="19.5" customHeight="1" x14ac:dyDescent="0.3">
      <c r="B5" s="13"/>
      <c r="C5" s="13" t="s">
        <v>46</v>
      </c>
      <c r="D5" s="13" t="s">
        <v>47</v>
      </c>
      <c r="E5" s="13" t="s">
        <v>48</v>
      </c>
      <c r="F5" s="13" t="s">
        <v>49</v>
      </c>
      <c r="G5" s="13" t="s">
        <v>50</v>
      </c>
      <c r="H5" s="13" t="s">
        <v>51</v>
      </c>
      <c r="I5" s="13" t="s">
        <v>52</v>
      </c>
      <c r="J5" s="13" t="s">
        <v>53</v>
      </c>
      <c r="K5" s="13" t="s">
        <v>54</v>
      </c>
      <c r="L5" s="13" t="s">
        <v>55</v>
      </c>
      <c r="M5" s="13" t="s">
        <v>56</v>
      </c>
      <c r="N5" s="13" t="s">
        <v>57</v>
      </c>
      <c r="O5" s="13" t="s">
        <v>58</v>
      </c>
    </row>
    <row r="6" spans="2:15" ht="14.4" x14ac:dyDescent="0.3">
      <c r="B6" s="44" t="s">
        <v>137</v>
      </c>
      <c r="C6" s="35">
        <f>'Trésorerie Année 2'!N10</f>
        <v>727106.7200000002</v>
      </c>
      <c r="D6" s="24">
        <f t="shared" ref="D6:N6" si="0">C10</f>
        <v>761481.29600000021</v>
      </c>
      <c r="E6" s="24">
        <f t="shared" si="0"/>
        <v>795855.87200000021</v>
      </c>
      <c r="F6" s="24">
        <f t="shared" si="0"/>
        <v>830230.44800000021</v>
      </c>
      <c r="G6" s="24">
        <f t="shared" si="0"/>
        <v>864605.02400000021</v>
      </c>
      <c r="H6" s="24">
        <f t="shared" si="0"/>
        <v>898979.60000000021</v>
      </c>
      <c r="I6" s="24">
        <f t="shared" si="0"/>
        <v>933354.17600000021</v>
      </c>
      <c r="J6" s="24">
        <f t="shared" si="0"/>
        <v>967728.75200000021</v>
      </c>
      <c r="K6" s="24">
        <f t="shared" si="0"/>
        <v>1002103.3280000002</v>
      </c>
      <c r="L6" s="24">
        <f t="shared" si="0"/>
        <v>1036477.9040000002</v>
      </c>
      <c r="M6" s="24">
        <f t="shared" si="0"/>
        <v>1070852.4800000002</v>
      </c>
      <c r="N6" s="24">
        <f t="shared" si="0"/>
        <v>1105227.0560000003</v>
      </c>
      <c r="O6" s="46">
        <f>C6</f>
        <v>727106.7200000002</v>
      </c>
    </row>
    <row r="7" spans="2:15" ht="14.4" x14ac:dyDescent="0.3">
      <c r="B7" s="43" t="s">
        <v>138</v>
      </c>
      <c r="C7" s="33">
        <f>'Ventes prévisionnelles'!C45</f>
        <v>46189.440000000002</v>
      </c>
      <c r="D7" s="33">
        <f>'Ventes prévisionnelles'!D45</f>
        <v>46189.440000000002</v>
      </c>
      <c r="E7" s="33">
        <f>'Ventes prévisionnelles'!E45</f>
        <v>46189.440000000002</v>
      </c>
      <c r="F7" s="33">
        <f>'Ventes prévisionnelles'!F45</f>
        <v>46189.440000000002</v>
      </c>
      <c r="G7" s="33">
        <f>'Ventes prévisionnelles'!G45</f>
        <v>46189.440000000002</v>
      </c>
      <c r="H7" s="33">
        <f>'Ventes prévisionnelles'!H45</f>
        <v>46189.440000000002</v>
      </c>
      <c r="I7" s="33">
        <f>'Ventes prévisionnelles'!I45</f>
        <v>46189.440000000002</v>
      </c>
      <c r="J7" s="33">
        <f>'Ventes prévisionnelles'!J45</f>
        <v>46189.440000000002</v>
      </c>
      <c r="K7" s="33">
        <f>'Ventes prévisionnelles'!K45</f>
        <v>46189.440000000002</v>
      </c>
      <c r="L7" s="33">
        <f>'Ventes prévisionnelles'!L45</f>
        <v>46189.440000000002</v>
      </c>
      <c r="M7" s="33">
        <f>'Ventes prévisionnelles'!M45</f>
        <v>46189.440000000002</v>
      </c>
      <c r="N7" s="33">
        <f>'Ventes prévisionnelles'!N45</f>
        <v>46189.440000000002</v>
      </c>
      <c r="O7" s="27">
        <f t="shared" ref="O7:O9" si="1">SUM(C7:N7)</f>
        <v>554273.28000000003</v>
      </c>
    </row>
    <row r="8" spans="2:15" ht="14.4" x14ac:dyDescent="0.3">
      <c r="B8" s="44" t="s">
        <v>139</v>
      </c>
      <c r="C8" s="35">
        <f>Dépenses!C59</f>
        <v>11814.864</v>
      </c>
      <c r="D8" s="35">
        <f>Dépenses!D59</f>
        <v>11814.864</v>
      </c>
      <c r="E8" s="35">
        <f>Dépenses!E59</f>
        <v>11814.864</v>
      </c>
      <c r="F8" s="35">
        <f>Dépenses!F59</f>
        <v>11814.864</v>
      </c>
      <c r="G8" s="35">
        <f>Dépenses!G59</f>
        <v>11814.864</v>
      </c>
      <c r="H8" s="35">
        <f>Dépenses!H59</f>
        <v>11814.864</v>
      </c>
      <c r="I8" s="35">
        <f>Dépenses!I59</f>
        <v>11814.864</v>
      </c>
      <c r="J8" s="35">
        <f>Dépenses!J59</f>
        <v>11814.864</v>
      </c>
      <c r="K8" s="35">
        <f>Dépenses!K59</f>
        <v>11814.864</v>
      </c>
      <c r="L8" s="35">
        <f>Dépenses!L59</f>
        <v>11814.864</v>
      </c>
      <c r="M8" s="35">
        <f>Dépenses!M59</f>
        <v>11814.864</v>
      </c>
      <c r="N8" s="35">
        <f>Dépenses!N59</f>
        <v>11814.864</v>
      </c>
      <c r="O8" s="46">
        <f t="shared" si="1"/>
        <v>141778.36799999999</v>
      </c>
    </row>
    <row r="9" spans="2:15" ht="14.4" x14ac:dyDescent="0.3">
      <c r="B9" s="43" t="s">
        <v>140</v>
      </c>
      <c r="C9" s="18">
        <f t="shared" ref="C9:N9" si="2">C7-C8</f>
        <v>34374.576000000001</v>
      </c>
      <c r="D9" s="18">
        <f t="shared" si="2"/>
        <v>34374.576000000001</v>
      </c>
      <c r="E9" s="18">
        <f t="shared" si="2"/>
        <v>34374.576000000001</v>
      </c>
      <c r="F9" s="18">
        <f t="shared" si="2"/>
        <v>34374.576000000001</v>
      </c>
      <c r="G9" s="18">
        <f t="shared" si="2"/>
        <v>34374.576000000001</v>
      </c>
      <c r="H9" s="18">
        <f t="shared" si="2"/>
        <v>34374.576000000001</v>
      </c>
      <c r="I9" s="18">
        <f t="shared" si="2"/>
        <v>34374.576000000001</v>
      </c>
      <c r="J9" s="18">
        <f t="shared" si="2"/>
        <v>34374.576000000001</v>
      </c>
      <c r="K9" s="18">
        <f t="shared" si="2"/>
        <v>34374.576000000001</v>
      </c>
      <c r="L9" s="18">
        <f t="shared" si="2"/>
        <v>34374.576000000001</v>
      </c>
      <c r="M9" s="18">
        <f t="shared" si="2"/>
        <v>34374.576000000001</v>
      </c>
      <c r="N9" s="18">
        <f t="shared" si="2"/>
        <v>34374.576000000001</v>
      </c>
      <c r="O9" s="27">
        <f t="shared" si="1"/>
        <v>412494.91200000001</v>
      </c>
    </row>
    <row r="10" spans="2:15" ht="14.4" x14ac:dyDescent="0.3">
      <c r="B10" s="47" t="s">
        <v>141</v>
      </c>
      <c r="C10" s="41">
        <f t="shared" ref="C10:N10" si="3">C6+C9</f>
        <v>761481.29600000021</v>
      </c>
      <c r="D10" s="41">
        <f t="shared" si="3"/>
        <v>795855.87200000021</v>
      </c>
      <c r="E10" s="41">
        <f t="shared" si="3"/>
        <v>830230.44800000021</v>
      </c>
      <c r="F10" s="41">
        <f t="shared" si="3"/>
        <v>864605.02400000021</v>
      </c>
      <c r="G10" s="41">
        <f t="shared" si="3"/>
        <v>898979.60000000021</v>
      </c>
      <c r="H10" s="41">
        <f t="shared" si="3"/>
        <v>933354.17600000021</v>
      </c>
      <c r="I10" s="41">
        <f t="shared" si="3"/>
        <v>967728.75200000021</v>
      </c>
      <c r="J10" s="41">
        <f t="shared" si="3"/>
        <v>1002103.3280000002</v>
      </c>
      <c r="K10" s="41">
        <f t="shared" si="3"/>
        <v>1036477.9040000002</v>
      </c>
      <c r="L10" s="41">
        <f t="shared" si="3"/>
        <v>1070852.4800000002</v>
      </c>
      <c r="M10" s="41">
        <f t="shared" si="3"/>
        <v>1105227.0560000003</v>
      </c>
      <c r="N10" s="41">
        <f t="shared" si="3"/>
        <v>1139601.6320000002</v>
      </c>
      <c r="O10" s="27">
        <f>N10</f>
        <v>1139601.6320000002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spans="2:16" ht="15.75" customHeight="1" x14ac:dyDescent="0.3">
      <c r="B33" s="3" t="s">
        <v>142</v>
      </c>
    </row>
    <row r="34" spans="2:16" ht="19.5" customHeight="1" x14ac:dyDescent="0.3">
      <c r="B34" s="13" t="s">
        <v>75</v>
      </c>
      <c r="C34" s="13" t="s">
        <v>46</v>
      </c>
      <c r="D34" s="13" t="s">
        <v>47</v>
      </c>
      <c r="E34" s="13" t="s">
        <v>48</v>
      </c>
      <c r="F34" s="13" t="s">
        <v>49</v>
      </c>
      <c r="G34" s="13" t="s">
        <v>50</v>
      </c>
      <c r="H34" s="13" t="s">
        <v>51</v>
      </c>
      <c r="I34" s="13" t="s">
        <v>52</v>
      </c>
      <c r="J34" s="13" t="s">
        <v>53</v>
      </c>
      <c r="K34" s="13" t="s">
        <v>54</v>
      </c>
      <c r="L34" s="13" t="s">
        <v>55</v>
      </c>
      <c r="M34" s="13" t="s">
        <v>56</v>
      </c>
      <c r="N34" s="13" t="s">
        <v>57</v>
      </c>
      <c r="O34" s="13" t="s">
        <v>58</v>
      </c>
      <c r="P34" s="13" t="s">
        <v>69</v>
      </c>
    </row>
    <row r="35" spans="2:16" ht="15.75" customHeight="1" x14ac:dyDescent="0.3">
      <c r="B35" s="32" t="str">
        <f>IF('Ventes prévisionnelles'!B35="","",'Ventes prévisionnelles'!B35)</f>
        <v>Produit A</v>
      </c>
      <c r="C35" s="33">
        <f>IF('Ventes prévisionnelles'!C35="","",'Ventes prévisionnelles'!C35)</f>
        <v>23094.720000000001</v>
      </c>
      <c r="D35" s="33">
        <f>IF('Ventes prévisionnelles'!D35="","",'Ventes prévisionnelles'!D35)</f>
        <v>23094.720000000001</v>
      </c>
      <c r="E35" s="33">
        <f>IF('Ventes prévisionnelles'!E35="","",'Ventes prévisionnelles'!E35)</f>
        <v>23094.720000000001</v>
      </c>
      <c r="F35" s="33">
        <f>IF('Ventes prévisionnelles'!F35="","",'Ventes prévisionnelles'!F35)</f>
        <v>23094.720000000001</v>
      </c>
      <c r="G35" s="33">
        <f>IF('Ventes prévisionnelles'!G35="","",'Ventes prévisionnelles'!G35)</f>
        <v>23094.720000000001</v>
      </c>
      <c r="H35" s="33">
        <f>IF('Ventes prévisionnelles'!H35="","",'Ventes prévisionnelles'!H35)</f>
        <v>23094.720000000001</v>
      </c>
      <c r="I35" s="33">
        <f>IF('Ventes prévisionnelles'!I35="","",'Ventes prévisionnelles'!I35)</f>
        <v>23094.720000000001</v>
      </c>
      <c r="J35" s="33">
        <f>IF('Ventes prévisionnelles'!J35="","",'Ventes prévisionnelles'!J35)</f>
        <v>23094.720000000001</v>
      </c>
      <c r="K35" s="33">
        <f>IF('Ventes prévisionnelles'!K35="","",'Ventes prévisionnelles'!K35)</f>
        <v>23094.720000000001</v>
      </c>
      <c r="L35" s="33">
        <f>IF('Ventes prévisionnelles'!L35="","",'Ventes prévisionnelles'!L35)</f>
        <v>23094.720000000001</v>
      </c>
      <c r="M35" s="33">
        <f>IF('Ventes prévisionnelles'!M35="","",'Ventes prévisionnelles'!M35)</f>
        <v>23094.720000000001</v>
      </c>
      <c r="N35" s="33">
        <f>IF('Ventes prévisionnelles'!N35="","",'Ventes prévisionnelles'!N35)</f>
        <v>23094.720000000001</v>
      </c>
      <c r="O35" s="18">
        <f t="shared" ref="O35:O44" si="4">IF(B35="","",SUM(C35:N35))</f>
        <v>277136.64000000001</v>
      </c>
      <c r="P35" s="19">
        <f>IF(O35="","",IFERROR(O35/'Ventes prévisionnelles'!O45,""))</f>
        <v>0.5</v>
      </c>
    </row>
    <row r="36" spans="2:16" ht="15.75" customHeight="1" x14ac:dyDescent="0.3">
      <c r="B36" s="34" t="str">
        <f>IF('Ventes prévisionnelles'!B36="","",'Ventes prévisionnelles'!B36)</f>
        <v>Service B</v>
      </c>
      <c r="C36" s="35">
        <f>IF('Ventes prévisionnelles'!C36="","",'Ventes prévisionnelles'!C36)</f>
        <v>23094.720000000001</v>
      </c>
      <c r="D36" s="35">
        <f>IF('Ventes prévisionnelles'!D36="","",'Ventes prévisionnelles'!D36)</f>
        <v>23094.720000000001</v>
      </c>
      <c r="E36" s="35">
        <f>IF('Ventes prévisionnelles'!E36="","",'Ventes prévisionnelles'!E36)</f>
        <v>23094.720000000001</v>
      </c>
      <c r="F36" s="35">
        <f>IF('Ventes prévisionnelles'!F36="","",'Ventes prévisionnelles'!F36)</f>
        <v>23094.720000000001</v>
      </c>
      <c r="G36" s="35">
        <f>IF('Ventes prévisionnelles'!G36="","",'Ventes prévisionnelles'!G36)</f>
        <v>23094.720000000001</v>
      </c>
      <c r="H36" s="35">
        <f>IF('Ventes prévisionnelles'!H36="","",'Ventes prévisionnelles'!H36)</f>
        <v>23094.720000000001</v>
      </c>
      <c r="I36" s="35">
        <f>IF('Ventes prévisionnelles'!I36="","",'Ventes prévisionnelles'!I36)</f>
        <v>23094.720000000001</v>
      </c>
      <c r="J36" s="35">
        <f>IF('Ventes prévisionnelles'!J36="","",'Ventes prévisionnelles'!J36)</f>
        <v>23094.720000000001</v>
      </c>
      <c r="K36" s="35">
        <f>IF('Ventes prévisionnelles'!K36="","",'Ventes prévisionnelles'!K36)</f>
        <v>23094.720000000001</v>
      </c>
      <c r="L36" s="35">
        <f>IF('Ventes prévisionnelles'!L36="","",'Ventes prévisionnelles'!L36)</f>
        <v>23094.720000000001</v>
      </c>
      <c r="M36" s="35">
        <f>IF('Ventes prévisionnelles'!M36="","",'Ventes prévisionnelles'!M36)</f>
        <v>23094.720000000001</v>
      </c>
      <c r="N36" s="35">
        <f>IF('Ventes prévisionnelles'!N36="","",'Ventes prévisionnelles'!N36)</f>
        <v>23094.720000000001</v>
      </c>
      <c r="O36" s="24">
        <f t="shared" si="4"/>
        <v>277136.64000000001</v>
      </c>
      <c r="P36" s="25">
        <f>IF(O36="","",IFERROR(O36/'Ventes prévisionnelles'!O45,""))</f>
        <v>0.5</v>
      </c>
    </row>
    <row r="37" spans="2:16" ht="15.75" customHeight="1" x14ac:dyDescent="0.3">
      <c r="B37" s="32" t="str">
        <f>IF('Ventes prévisionnelles'!B37="","",'Ventes prévisionnelles'!B37)</f>
        <v/>
      </c>
      <c r="C37" s="33" t="str">
        <f>IF('Ventes prévisionnelles'!C37="","",'Ventes prévisionnelles'!C37)</f>
        <v/>
      </c>
      <c r="D37" s="33" t="str">
        <f>IF('Ventes prévisionnelles'!D37="","",'Ventes prévisionnelles'!D37)</f>
        <v/>
      </c>
      <c r="E37" s="33" t="str">
        <f>IF('Ventes prévisionnelles'!E37="","",'Ventes prévisionnelles'!E37)</f>
        <v/>
      </c>
      <c r="F37" s="33" t="str">
        <f>IF('Ventes prévisionnelles'!F37="","",'Ventes prévisionnelles'!F37)</f>
        <v/>
      </c>
      <c r="G37" s="33" t="str">
        <f>IF('Ventes prévisionnelles'!G37="","",'Ventes prévisionnelles'!G37)</f>
        <v/>
      </c>
      <c r="H37" s="33" t="str">
        <f>IF('Ventes prévisionnelles'!H37="","",'Ventes prévisionnelles'!H37)</f>
        <v/>
      </c>
      <c r="I37" s="33" t="str">
        <f>IF('Ventes prévisionnelles'!I37="","",'Ventes prévisionnelles'!I37)</f>
        <v/>
      </c>
      <c r="J37" s="33" t="str">
        <f>IF('Ventes prévisionnelles'!J37="","",'Ventes prévisionnelles'!J37)</f>
        <v/>
      </c>
      <c r="K37" s="33" t="str">
        <f>IF('Ventes prévisionnelles'!K37="","",'Ventes prévisionnelles'!K37)</f>
        <v/>
      </c>
      <c r="L37" s="33" t="str">
        <f>IF('Ventes prévisionnelles'!L37="","",'Ventes prévisionnelles'!L37)</f>
        <v/>
      </c>
      <c r="M37" s="33" t="str">
        <f>IF('Ventes prévisionnelles'!M37="","",'Ventes prévisionnelles'!M37)</f>
        <v/>
      </c>
      <c r="N37" s="33" t="str">
        <f>IF('Ventes prévisionnelles'!N37="","",'Ventes prévisionnelles'!N37)</f>
        <v/>
      </c>
      <c r="O37" s="18" t="str">
        <f t="shared" si="4"/>
        <v/>
      </c>
      <c r="P37" s="19" t="str">
        <f>IF(O37="","",IFERROR(O37/'Ventes prévisionnelles'!O45,""))</f>
        <v/>
      </c>
    </row>
    <row r="38" spans="2:16" ht="15.75" customHeight="1" x14ac:dyDescent="0.3">
      <c r="B38" s="34" t="str">
        <f>IF('Ventes prévisionnelles'!B38="","",'Ventes prévisionnelles'!B38)</f>
        <v/>
      </c>
      <c r="C38" s="35" t="str">
        <f>IF('Ventes prévisionnelles'!C38="","",'Ventes prévisionnelles'!C38)</f>
        <v/>
      </c>
      <c r="D38" s="35" t="str">
        <f>IF('Ventes prévisionnelles'!D38="","",'Ventes prévisionnelles'!D38)</f>
        <v/>
      </c>
      <c r="E38" s="35" t="str">
        <f>IF('Ventes prévisionnelles'!E38="","",'Ventes prévisionnelles'!E38)</f>
        <v/>
      </c>
      <c r="F38" s="35" t="str">
        <f>IF('Ventes prévisionnelles'!F38="","",'Ventes prévisionnelles'!F38)</f>
        <v/>
      </c>
      <c r="G38" s="35" t="str">
        <f>IF('Ventes prévisionnelles'!G38="","",'Ventes prévisionnelles'!G38)</f>
        <v/>
      </c>
      <c r="H38" s="35" t="str">
        <f>IF('Ventes prévisionnelles'!H38="","",'Ventes prévisionnelles'!H38)</f>
        <v/>
      </c>
      <c r="I38" s="35" t="str">
        <f>IF('Ventes prévisionnelles'!I38="","",'Ventes prévisionnelles'!I38)</f>
        <v/>
      </c>
      <c r="J38" s="35" t="str">
        <f>IF('Ventes prévisionnelles'!J38="","",'Ventes prévisionnelles'!J38)</f>
        <v/>
      </c>
      <c r="K38" s="35" t="str">
        <f>IF('Ventes prévisionnelles'!K38="","",'Ventes prévisionnelles'!K38)</f>
        <v/>
      </c>
      <c r="L38" s="35" t="str">
        <f>IF('Ventes prévisionnelles'!L38="","",'Ventes prévisionnelles'!L38)</f>
        <v/>
      </c>
      <c r="M38" s="35" t="str">
        <f>IF('Ventes prévisionnelles'!M38="","",'Ventes prévisionnelles'!M38)</f>
        <v/>
      </c>
      <c r="N38" s="35" t="str">
        <f>IF('Ventes prévisionnelles'!N38="","",'Ventes prévisionnelles'!N38)</f>
        <v/>
      </c>
      <c r="O38" s="24" t="str">
        <f t="shared" si="4"/>
        <v/>
      </c>
      <c r="P38" s="25" t="str">
        <f>IF(O38="","",IFERROR(O38/'Ventes prévisionnelles'!O45,""))</f>
        <v/>
      </c>
    </row>
    <row r="39" spans="2:16" ht="15.75" customHeight="1" x14ac:dyDescent="0.3">
      <c r="B39" s="32" t="str">
        <f>IF('Ventes prévisionnelles'!B39="","",'Ventes prévisionnelles'!B39)</f>
        <v/>
      </c>
      <c r="C39" s="33" t="str">
        <f>IF('Ventes prévisionnelles'!C39="","",'Ventes prévisionnelles'!C39)</f>
        <v/>
      </c>
      <c r="D39" s="33" t="str">
        <f>IF('Ventes prévisionnelles'!D39="","",'Ventes prévisionnelles'!D39)</f>
        <v/>
      </c>
      <c r="E39" s="33" t="str">
        <f>IF('Ventes prévisionnelles'!E39="","",'Ventes prévisionnelles'!E39)</f>
        <v/>
      </c>
      <c r="F39" s="33" t="str">
        <f>IF('Ventes prévisionnelles'!F39="","",'Ventes prévisionnelles'!F39)</f>
        <v/>
      </c>
      <c r="G39" s="33" t="str">
        <f>IF('Ventes prévisionnelles'!G39="","",'Ventes prévisionnelles'!G39)</f>
        <v/>
      </c>
      <c r="H39" s="33" t="str">
        <f>IF('Ventes prévisionnelles'!H39="","",'Ventes prévisionnelles'!H39)</f>
        <v/>
      </c>
      <c r="I39" s="33" t="str">
        <f>IF('Ventes prévisionnelles'!I39="","",'Ventes prévisionnelles'!I39)</f>
        <v/>
      </c>
      <c r="J39" s="33" t="str">
        <f>IF('Ventes prévisionnelles'!J39="","",'Ventes prévisionnelles'!J39)</f>
        <v/>
      </c>
      <c r="K39" s="33" t="str">
        <f>IF('Ventes prévisionnelles'!K39="","",'Ventes prévisionnelles'!K39)</f>
        <v/>
      </c>
      <c r="L39" s="33" t="str">
        <f>IF('Ventes prévisionnelles'!L39="","",'Ventes prévisionnelles'!L39)</f>
        <v/>
      </c>
      <c r="M39" s="33" t="str">
        <f>IF('Ventes prévisionnelles'!M39="","",'Ventes prévisionnelles'!M39)</f>
        <v/>
      </c>
      <c r="N39" s="33" t="str">
        <f>IF('Ventes prévisionnelles'!N39="","",'Ventes prévisionnelles'!N39)</f>
        <v/>
      </c>
      <c r="O39" s="18" t="str">
        <f t="shared" si="4"/>
        <v/>
      </c>
      <c r="P39" s="19" t="str">
        <f>IF(O39="","",IFERROR(O39/'Ventes prévisionnelles'!O45,""))</f>
        <v/>
      </c>
    </row>
    <row r="40" spans="2:16" ht="15.75" customHeight="1" x14ac:dyDescent="0.3">
      <c r="B40" s="34" t="str">
        <f>IF('Ventes prévisionnelles'!B40="","",'Ventes prévisionnelles'!B40)</f>
        <v/>
      </c>
      <c r="C40" s="35" t="str">
        <f>IF('Ventes prévisionnelles'!C40="","",'Ventes prévisionnelles'!C40)</f>
        <v/>
      </c>
      <c r="D40" s="35" t="str">
        <f>IF('Ventes prévisionnelles'!D40="","",'Ventes prévisionnelles'!D40)</f>
        <v/>
      </c>
      <c r="E40" s="35" t="str">
        <f>IF('Ventes prévisionnelles'!E40="","",'Ventes prévisionnelles'!E40)</f>
        <v/>
      </c>
      <c r="F40" s="35" t="str">
        <f>IF('Ventes prévisionnelles'!F40="","",'Ventes prévisionnelles'!F40)</f>
        <v/>
      </c>
      <c r="G40" s="35" t="str">
        <f>IF('Ventes prévisionnelles'!G40="","",'Ventes prévisionnelles'!G40)</f>
        <v/>
      </c>
      <c r="H40" s="35" t="str">
        <f>IF('Ventes prévisionnelles'!H40="","",'Ventes prévisionnelles'!H40)</f>
        <v/>
      </c>
      <c r="I40" s="35" t="str">
        <f>IF('Ventes prévisionnelles'!I40="","",'Ventes prévisionnelles'!I40)</f>
        <v/>
      </c>
      <c r="J40" s="35" t="str">
        <f>IF('Ventes prévisionnelles'!J40="","",'Ventes prévisionnelles'!J40)</f>
        <v/>
      </c>
      <c r="K40" s="35" t="str">
        <f>IF('Ventes prévisionnelles'!K40="","",'Ventes prévisionnelles'!K40)</f>
        <v/>
      </c>
      <c r="L40" s="35" t="str">
        <f>IF('Ventes prévisionnelles'!L40="","",'Ventes prévisionnelles'!L40)</f>
        <v/>
      </c>
      <c r="M40" s="35" t="str">
        <f>IF('Ventes prévisionnelles'!M40="","",'Ventes prévisionnelles'!M40)</f>
        <v/>
      </c>
      <c r="N40" s="35" t="str">
        <f>IF('Ventes prévisionnelles'!N40="","",'Ventes prévisionnelles'!N40)</f>
        <v/>
      </c>
      <c r="O40" s="24" t="str">
        <f t="shared" si="4"/>
        <v/>
      </c>
      <c r="P40" s="25" t="str">
        <f>IF(O40="","",IFERROR(O40/'Ventes prévisionnelles'!O45,""))</f>
        <v/>
      </c>
    </row>
    <row r="41" spans="2:16" ht="15.75" customHeight="1" x14ac:dyDescent="0.3">
      <c r="B41" s="32" t="str">
        <f>IF('Ventes prévisionnelles'!B41="","",'Ventes prévisionnelles'!B41)</f>
        <v/>
      </c>
      <c r="C41" s="33" t="str">
        <f>IF('Ventes prévisionnelles'!C41="","",'Ventes prévisionnelles'!C41)</f>
        <v/>
      </c>
      <c r="D41" s="33" t="str">
        <f>IF('Ventes prévisionnelles'!D41="","",'Ventes prévisionnelles'!D41)</f>
        <v/>
      </c>
      <c r="E41" s="33" t="str">
        <f>IF('Ventes prévisionnelles'!E41="","",'Ventes prévisionnelles'!E41)</f>
        <v/>
      </c>
      <c r="F41" s="33" t="str">
        <f>IF('Ventes prévisionnelles'!F41="","",'Ventes prévisionnelles'!F41)</f>
        <v/>
      </c>
      <c r="G41" s="33" t="str">
        <f>IF('Ventes prévisionnelles'!G41="","",'Ventes prévisionnelles'!G41)</f>
        <v/>
      </c>
      <c r="H41" s="33" t="str">
        <f>IF('Ventes prévisionnelles'!H41="","",'Ventes prévisionnelles'!H41)</f>
        <v/>
      </c>
      <c r="I41" s="33" t="str">
        <f>IF('Ventes prévisionnelles'!I41="","",'Ventes prévisionnelles'!I41)</f>
        <v/>
      </c>
      <c r="J41" s="33" t="str">
        <f>IF('Ventes prévisionnelles'!J41="","",'Ventes prévisionnelles'!J41)</f>
        <v/>
      </c>
      <c r="K41" s="33" t="str">
        <f>IF('Ventes prévisionnelles'!K41="","",'Ventes prévisionnelles'!K41)</f>
        <v/>
      </c>
      <c r="L41" s="33" t="str">
        <f>IF('Ventes prévisionnelles'!L41="","",'Ventes prévisionnelles'!L41)</f>
        <v/>
      </c>
      <c r="M41" s="33" t="str">
        <f>IF('Ventes prévisionnelles'!M41="","",'Ventes prévisionnelles'!M41)</f>
        <v/>
      </c>
      <c r="N41" s="33" t="str">
        <f>IF('Ventes prévisionnelles'!N41="","",'Ventes prévisionnelles'!N41)</f>
        <v/>
      </c>
      <c r="O41" s="18" t="str">
        <f t="shared" si="4"/>
        <v/>
      </c>
      <c r="P41" s="19" t="str">
        <f>IF(O41="","",IFERROR(O41/'Ventes prévisionnelles'!O45,""))</f>
        <v/>
      </c>
    </row>
    <row r="42" spans="2:16" ht="15.75" customHeight="1" x14ac:dyDescent="0.3">
      <c r="B42" s="34" t="str">
        <f>IF('Ventes prévisionnelles'!B42="","",'Ventes prévisionnelles'!B42)</f>
        <v/>
      </c>
      <c r="C42" s="35" t="str">
        <f>IF('Ventes prévisionnelles'!C42="","",'Ventes prévisionnelles'!C42)</f>
        <v/>
      </c>
      <c r="D42" s="35" t="str">
        <f>IF('Ventes prévisionnelles'!D42="","",'Ventes prévisionnelles'!D42)</f>
        <v/>
      </c>
      <c r="E42" s="35" t="str">
        <f>IF('Ventes prévisionnelles'!E42="","",'Ventes prévisionnelles'!E42)</f>
        <v/>
      </c>
      <c r="F42" s="35" t="str">
        <f>IF('Ventes prévisionnelles'!F42="","",'Ventes prévisionnelles'!F42)</f>
        <v/>
      </c>
      <c r="G42" s="35" t="str">
        <f>IF('Ventes prévisionnelles'!G42="","",'Ventes prévisionnelles'!G42)</f>
        <v/>
      </c>
      <c r="H42" s="35" t="str">
        <f>IF('Ventes prévisionnelles'!H42="","",'Ventes prévisionnelles'!H42)</f>
        <v/>
      </c>
      <c r="I42" s="35" t="str">
        <f>IF('Ventes prévisionnelles'!I42="","",'Ventes prévisionnelles'!I42)</f>
        <v/>
      </c>
      <c r="J42" s="35" t="str">
        <f>IF('Ventes prévisionnelles'!J42="","",'Ventes prévisionnelles'!J42)</f>
        <v/>
      </c>
      <c r="K42" s="35" t="str">
        <f>IF('Ventes prévisionnelles'!K42="","",'Ventes prévisionnelles'!K42)</f>
        <v/>
      </c>
      <c r="L42" s="35" t="str">
        <f>IF('Ventes prévisionnelles'!L42="","",'Ventes prévisionnelles'!L42)</f>
        <v/>
      </c>
      <c r="M42" s="35" t="str">
        <f>IF('Ventes prévisionnelles'!M42="","",'Ventes prévisionnelles'!M42)</f>
        <v/>
      </c>
      <c r="N42" s="35" t="str">
        <f>IF('Ventes prévisionnelles'!N42="","",'Ventes prévisionnelles'!N42)</f>
        <v/>
      </c>
      <c r="O42" s="24" t="str">
        <f t="shared" si="4"/>
        <v/>
      </c>
      <c r="P42" s="25" t="str">
        <f>IF(O42="","",IFERROR(O42/'Ventes prévisionnelles'!O45,""))</f>
        <v/>
      </c>
    </row>
    <row r="43" spans="2:16" ht="15.75" customHeight="1" x14ac:dyDescent="0.3">
      <c r="B43" s="32" t="str">
        <f>IF('Ventes prévisionnelles'!B43="","",'Ventes prévisionnelles'!B43)</f>
        <v/>
      </c>
      <c r="C43" s="33" t="str">
        <f>IF('Ventes prévisionnelles'!C43="","",'Ventes prévisionnelles'!C43)</f>
        <v/>
      </c>
      <c r="D43" s="33" t="str">
        <f>IF('Ventes prévisionnelles'!D43="","",'Ventes prévisionnelles'!D43)</f>
        <v/>
      </c>
      <c r="E43" s="33" t="str">
        <f>IF('Ventes prévisionnelles'!E43="","",'Ventes prévisionnelles'!E43)</f>
        <v/>
      </c>
      <c r="F43" s="33" t="str">
        <f>IF('Ventes prévisionnelles'!F43="","",'Ventes prévisionnelles'!F43)</f>
        <v/>
      </c>
      <c r="G43" s="33" t="str">
        <f>IF('Ventes prévisionnelles'!G43="","",'Ventes prévisionnelles'!G43)</f>
        <v/>
      </c>
      <c r="H43" s="33" t="str">
        <f>IF('Ventes prévisionnelles'!H43="","",'Ventes prévisionnelles'!H43)</f>
        <v/>
      </c>
      <c r="I43" s="33" t="str">
        <f>IF('Ventes prévisionnelles'!I43="","",'Ventes prévisionnelles'!I43)</f>
        <v/>
      </c>
      <c r="J43" s="33" t="str">
        <f>IF('Ventes prévisionnelles'!J43="","",'Ventes prévisionnelles'!J43)</f>
        <v/>
      </c>
      <c r="K43" s="33" t="str">
        <f>IF('Ventes prévisionnelles'!K43="","",'Ventes prévisionnelles'!K43)</f>
        <v/>
      </c>
      <c r="L43" s="33" t="str">
        <f>IF('Ventes prévisionnelles'!L43="","",'Ventes prévisionnelles'!L43)</f>
        <v/>
      </c>
      <c r="M43" s="33" t="str">
        <f>IF('Ventes prévisionnelles'!M43="","",'Ventes prévisionnelles'!M43)</f>
        <v/>
      </c>
      <c r="N43" s="33" t="str">
        <f>IF('Ventes prévisionnelles'!N43="","",'Ventes prévisionnelles'!N43)</f>
        <v/>
      </c>
      <c r="O43" s="18" t="str">
        <f t="shared" si="4"/>
        <v/>
      </c>
      <c r="P43" s="19" t="str">
        <f>IF(O43="","",IFERROR(O43/'Ventes prévisionnelles'!O45,""))</f>
        <v/>
      </c>
    </row>
    <row r="44" spans="2:16" ht="15.75" customHeight="1" x14ac:dyDescent="0.3">
      <c r="B44" s="34" t="str">
        <f>IF('Ventes prévisionnelles'!B44="","",'Ventes prévisionnelles'!B44)</f>
        <v/>
      </c>
      <c r="C44" s="35" t="str">
        <f>IF('Ventes prévisionnelles'!C44="","",'Ventes prévisionnelles'!C44)</f>
        <v/>
      </c>
      <c r="D44" s="35" t="str">
        <f>IF('Ventes prévisionnelles'!D44="","",'Ventes prévisionnelles'!D44)</f>
        <v/>
      </c>
      <c r="E44" s="35" t="str">
        <f>IF('Ventes prévisionnelles'!E44="","",'Ventes prévisionnelles'!E44)</f>
        <v/>
      </c>
      <c r="F44" s="35" t="str">
        <f>IF('Ventes prévisionnelles'!F44="","",'Ventes prévisionnelles'!F44)</f>
        <v/>
      </c>
      <c r="G44" s="35" t="str">
        <f>IF('Ventes prévisionnelles'!G44="","",'Ventes prévisionnelles'!G44)</f>
        <v/>
      </c>
      <c r="H44" s="35" t="str">
        <f>IF('Ventes prévisionnelles'!H44="","",'Ventes prévisionnelles'!H44)</f>
        <v/>
      </c>
      <c r="I44" s="35" t="str">
        <f>IF('Ventes prévisionnelles'!I44="","",'Ventes prévisionnelles'!I44)</f>
        <v/>
      </c>
      <c r="J44" s="35" t="str">
        <f>IF('Ventes prévisionnelles'!J44="","",'Ventes prévisionnelles'!J44)</f>
        <v/>
      </c>
      <c r="K44" s="35" t="str">
        <f>IF('Ventes prévisionnelles'!K44="","",'Ventes prévisionnelles'!K44)</f>
        <v/>
      </c>
      <c r="L44" s="35" t="str">
        <f>IF('Ventes prévisionnelles'!L44="","",'Ventes prévisionnelles'!L44)</f>
        <v/>
      </c>
      <c r="M44" s="35" t="str">
        <f>IF('Ventes prévisionnelles'!M44="","",'Ventes prévisionnelles'!M44)</f>
        <v/>
      </c>
      <c r="N44" s="35" t="str">
        <f>IF('Ventes prévisionnelles'!N44="","",'Ventes prévisionnelles'!N44)</f>
        <v/>
      </c>
      <c r="O44" s="24" t="str">
        <f t="shared" si="4"/>
        <v/>
      </c>
      <c r="P44" s="25" t="str">
        <f>IF(O44="","",IFERROR(O44/'Ventes prévisionnelles'!O45,""))</f>
        <v/>
      </c>
    </row>
    <row r="45" spans="2:16" ht="15.75" customHeight="1" x14ac:dyDescent="0.3">
      <c r="B45" s="26" t="s">
        <v>70</v>
      </c>
      <c r="C45" s="27">
        <f t="shared" ref="C45:P45" si="5">SUM(C35:C44)</f>
        <v>46189.440000000002</v>
      </c>
      <c r="D45" s="27">
        <f t="shared" si="5"/>
        <v>46189.440000000002</v>
      </c>
      <c r="E45" s="27">
        <f t="shared" si="5"/>
        <v>46189.440000000002</v>
      </c>
      <c r="F45" s="27">
        <f t="shared" si="5"/>
        <v>46189.440000000002</v>
      </c>
      <c r="G45" s="27">
        <f t="shared" si="5"/>
        <v>46189.440000000002</v>
      </c>
      <c r="H45" s="27">
        <f t="shared" si="5"/>
        <v>46189.440000000002</v>
      </c>
      <c r="I45" s="27">
        <f t="shared" si="5"/>
        <v>46189.440000000002</v>
      </c>
      <c r="J45" s="27">
        <f t="shared" si="5"/>
        <v>46189.440000000002</v>
      </c>
      <c r="K45" s="27">
        <f t="shared" si="5"/>
        <v>46189.440000000002</v>
      </c>
      <c r="L45" s="27">
        <f t="shared" si="5"/>
        <v>46189.440000000002</v>
      </c>
      <c r="M45" s="27">
        <f t="shared" si="5"/>
        <v>46189.440000000002</v>
      </c>
      <c r="N45" s="27">
        <f t="shared" si="5"/>
        <v>46189.440000000002</v>
      </c>
      <c r="O45" s="27">
        <f t="shared" si="5"/>
        <v>554273.28000000003</v>
      </c>
      <c r="P45" s="28">
        <f t="shared" si="5"/>
        <v>1</v>
      </c>
    </row>
    <row r="46" spans="2:16" ht="15.75" customHeight="1" x14ac:dyDescent="0.3"/>
    <row r="47" spans="2:16" ht="15.75" customHeight="1" x14ac:dyDescent="0.3"/>
    <row r="48" spans="2:16" ht="15.75" customHeight="1" x14ac:dyDescent="0.3">
      <c r="B48" s="3" t="s">
        <v>143</v>
      </c>
    </row>
    <row r="49" spans="2:16" ht="19.5" customHeight="1" x14ac:dyDescent="0.3">
      <c r="B49" s="13" t="s">
        <v>75</v>
      </c>
      <c r="C49" s="13" t="s">
        <v>46</v>
      </c>
      <c r="D49" s="13" t="s">
        <v>47</v>
      </c>
      <c r="E49" s="13" t="s">
        <v>48</v>
      </c>
      <c r="F49" s="13" t="s">
        <v>49</v>
      </c>
      <c r="G49" s="13" t="s">
        <v>50</v>
      </c>
      <c r="H49" s="13" t="s">
        <v>51</v>
      </c>
      <c r="I49" s="13" t="s">
        <v>52</v>
      </c>
      <c r="J49" s="13" t="s">
        <v>53</v>
      </c>
      <c r="K49" s="13" t="s">
        <v>54</v>
      </c>
      <c r="L49" s="13" t="s">
        <v>55</v>
      </c>
      <c r="M49" s="13" t="s">
        <v>56</v>
      </c>
      <c r="N49" s="13" t="s">
        <v>57</v>
      </c>
      <c r="O49" s="13" t="s">
        <v>58</v>
      </c>
      <c r="P49" s="13" t="s">
        <v>69</v>
      </c>
    </row>
    <row r="50" spans="2:16" ht="15.75" customHeight="1" x14ac:dyDescent="0.3">
      <c r="B50" s="32" t="str">
        <f>IF(Dépenses!B49="","",Dépenses!B49)</f>
        <v>Achat de marchandises</v>
      </c>
      <c r="C50" s="33">
        <f>IF(Dépenses!C49="","",Dépenses!C49)</f>
        <v>2249.52</v>
      </c>
      <c r="D50" s="33">
        <f>IF(Dépenses!D49="","",Dépenses!D49)</f>
        <v>2249.52</v>
      </c>
      <c r="E50" s="33">
        <f>IF(Dépenses!E49="","",Dépenses!E49)</f>
        <v>2249.52</v>
      </c>
      <c r="F50" s="33">
        <f>IF(Dépenses!F49="","",Dépenses!F49)</f>
        <v>2249.52</v>
      </c>
      <c r="G50" s="33">
        <f>IF(Dépenses!G49="","",Dépenses!G49)</f>
        <v>2249.52</v>
      </c>
      <c r="H50" s="33">
        <f>IF(Dépenses!H49="","",Dépenses!H49)</f>
        <v>2249.52</v>
      </c>
      <c r="I50" s="33">
        <f>IF(Dépenses!I49="","",Dépenses!I49)</f>
        <v>2249.52</v>
      </c>
      <c r="J50" s="33">
        <f>IF(Dépenses!J49="","",Dépenses!J49)</f>
        <v>2249.52</v>
      </c>
      <c r="K50" s="33">
        <f>IF(Dépenses!K49="","",Dépenses!K49)</f>
        <v>2249.52</v>
      </c>
      <c r="L50" s="33">
        <f>IF(Dépenses!L49="","",Dépenses!L49)</f>
        <v>2249.52</v>
      </c>
      <c r="M50" s="33">
        <f>IF(Dépenses!M49="","",Dépenses!M49)</f>
        <v>2249.52</v>
      </c>
      <c r="N50" s="33">
        <f>IF(Dépenses!N49="","",Dépenses!N49)</f>
        <v>2249.52</v>
      </c>
      <c r="O50" s="18">
        <f t="shared" ref="O50:O59" si="6">IF(B50="","",SUM(C50:N50))</f>
        <v>26994.240000000002</v>
      </c>
      <c r="P50" s="19">
        <f>IF(O50="","",IFERROR(O50/Dépenses!O59,""))</f>
        <v>0.19039745188772383</v>
      </c>
    </row>
    <row r="51" spans="2:16" ht="15.75" customHeight="1" x14ac:dyDescent="0.3">
      <c r="B51" s="34" t="str">
        <f>IF(Dépenses!B50="","",Dépenses!B50)</f>
        <v>Loyer et charges</v>
      </c>
      <c r="C51" s="35">
        <f>IF(Dépenses!C50="","",Dépenses!C50)</f>
        <v>1591.8120000000001</v>
      </c>
      <c r="D51" s="35">
        <f>IF(Dépenses!D50="","",Dépenses!D50)</f>
        <v>1591.8120000000001</v>
      </c>
      <c r="E51" s="35">
        <f>IF(Dépenses!E50="","",Dépenses!E50)</f>
        <v>1591.8120000000001</v>
      </c>
      <c r="F51" s="35">
        <f>IF(Dépenses!F50="","",Dépenses!F50)</f>
        <v>1591.8120000000001</v>
      </c>
      <c r="G51" s="35">
        <f>IF(Dépenses!G50="","",Dépenses!G50)</f>
        <v>1591.8120000000001</v>
      </c>
      <c r="H51" s="35">
        <f>IF(Dépenses!H50="","",Dépenses!H50)</f>
        <v>1591.8120000000001</v>
      </c>
      <c r="I51" s="35">
        <f>IF(Dépenses!I50="","",Dépenses!I50)</f>
        <v>1591.8120000000001</v>
      </c>
      <c r="J51" s="35">
        <f>IF(Dépenses!J50="","",Dépenses!J50)</f>
        <v>1591.8120000000001</v>
      </c>
      <c r="K51" s="35">
        <f>IF(Dépenses!K50="","",Dépenses!K50)</f>
        <v>1591.8120000000001</v>
      </c>
      <c r="L51" s="35">
        <f>IF(Dépenses!L50="","",Dépenses!L50)</f>
        <v>1591.8120000000001</v>
      </c>
      <c r="M51" s="35">
        <f>IF(Dépenses!M50="","",Dépenses!M50)</f>
        <v>1591.8120000000001</v>
      </c>
      <c r="N51" s="35">
        <f>IF(Dépenses!N50="","",Dépenses!N50)</f>
        <v>1591.8120000000001</v>
      </c>
      <c r="O51" s="24">
        <f t="shared" si="6"/>
        <v>19101.744000000002</v>
      </c>
      <c r="P51" s="25">
        <f>IF(O51="","",IFERROR(O51/Dépenses!O59,""))</f>
        <v>0.13472960839837009</v>
      </c>
    </row>
    <row r="52" spans="2:16" ht="15.75" customHeight="1" x14ac:dyDescent="0.3">
      <c r="B52" s="32" t="str">
        <f>IF(Dépenses!B51="","",Dépenses!B51)</f>
        <v>Salaires</v>
      </c>
      <c r="C52" s="33">
        <f>IF(Dépenses!C51="","",Dépenses!C51)</f>
        <v>7011.9000000000005</v>
      </c>
      <c r="D52" s="33">
        <f>IF(Dépenses!D51="","",Dépenses!D51)</f>
        <v>7011.9000000000005</v>
      </c>
      <c r="E52" s="33">
        <f>IF(Dépenses!E51="","",Dépenses!E51)</f>
        <v>7011.9000000000005</v>
      </c>
      <c r="F52" s="33">
        <f>IF(Dépenses!F51="","",Dépenses!F51)</f>
        <v>7011.9000000000005</v>
      </c>
      <c r="G52" s="33">
        <f>IF(Dépenses!G51="","",Dépenses!G51)</f>
        <v>7011.9000000000005</v>
      </c>
      <c r="H52" s="33">
        <f>IF(Dépenses!H51="","",Dépenses!H51)</f>
        <v>7011.9000000000005</v>
      </c>
      <c r="I52" s="33">
        <f>IF(Dépenses!I51="","",Dépenses!I51)</f>
        <v>7011.9000000000005</v>
      </c>
      <c r="J52" s="33">
        <f>IF(Dépenses!J51="","",Dépenses!J51)</f>
        <v>7011.9000000000005</v>
      </c>
      <c r="K52" s="33">
        <f>IF(Dépenses!K51="","",Dépenses!K51)</f>
        <v>7011.9000000000005</v>
      </c>
      <c r="L52" s="33">
        <f>IF(Dépenses!L51="","",Dépenses!L51)</f>
        <v>7011.9000000000005</v>
      </c>
      <c r="M52" s="33">
        <f>IF(Dépenses!M51="","",Dépenses!M51)</f>
        <v>7011.9000000000005</v>
      </c>
      <c r="N52" s="33">
        <f>IF(Dépenses!N51="","",Dépenses!N51)</f>
        <v>7011.9000000000005</v>
      </c>
      <c r="O52" s="18">
        <f t="shared" si="6"/>
        <v>84142.799999999988</v>
      </c>
      <c r="P52" s="19">
        <f>IF(O52="","",IFERROR(O52/Dépenses!O59,""))</f>
        <v>0.59348122839162598</v>
      </c>
    </row>
    <row r="53" spans="2:16" ht="15.75" customHeight="1" x14ac:dyDescent="0.3">
      <c r="B53" s="34" t="str">
        <f>IF(Dépenses!B52="","",Dépenses!B52)</f>
        <v>Marketing et divers</v>
      </c>
      <c r="C53" s="35">
        <f>IF(Dépenses!C52="","",Dépenses!C52)</f>
        <v>961.63200000000006</v>
      </c>
      <c r="D53" s="35">
        <f>IF(Dépenses!D52="","",Dépenses!D52)</f>
        <v>961.63200000000006</v>
      </c>
      <c r="E53" s="35">
        <f>IF(Dépenses!E52="","",Dépenses!E52)</f>
        <v>961.63200000000006</v>
      </c>
      <c r="F53" s="35">
        <f>IF(Dépenses!F52="","",Dépenses!F52)</f>
        <v>961.63200000000006</v>
      </c>
      <c r="G53" s="35">
        <f>IF(Dépenses!G52="","",Dépenses!G52)</f>
        <v>961.63200000000006</v>
      </c>
      <c r="H53" s="35">
        <f>IF(Dépenses!H52="","",Dépenses!H52)</f>
        <v>961.63200000000006</v>
      </c>
      <c r="I53" s="35">
        <f>IF(Dépenses!I52="","",Dépenses!I52)</f>
        <v>961.63200000000006</v>
      </c>
      <c r="J53" s="35">
        <f>IF(Dépenses!J52="","",Dépenses!J52)</f>
        <v>961.63200000000006</v>
      </c>
      <c r="K53" s="35">
        <f>IF(Dépenses!K52="","",Dépenses!K52)</f>
        <v>961.63200000000006</v>
      </c>
      <c r="L53" s="35">
        <f>IF(Dépenses!L52="","",Dépenses!L52)</f>
        <v>961.63200000000006</v>
      </c>
      <c r="M53" s="35">
        <f>IF(Dépenses!M52="","",Dépenses!M52)</f>
        <v>961.63200000000006</v>
      </c>
      <c r="N53" s="35">
        <f>IF(Dépenses!N52="","",Dépenses!N52)</f>
        <v>961.63200000000006</v>
      </c>
      <c r="O53" s="24">
        <f t="shared" si="6"/>
        <v>11539.583999999997</v>
      </c>
      <c r="P53" s="25">
        <f>IF(O53="","",IFERROR(O53/Dépenses!O59,""))</f>
        <v>8.1391711322280125E-2</v>
      </c>
    </row>
    <row r="54" spans="2:16" ht="15.75" customHeight="1" x14ac:dyDescent="0.3">
      <c r="B54" s="32" t="str">
        <f>IF(Dépenses!B53="","",Dépenses!B53)</f>
        <v/>
      </c>
      <c r="C54" s="33" t="str">
        <f>IF(Dépenses!C53="","",Dépenses!C53)</f>
        <v/>
      </c>
      <c r="D54" s="33" t="str">
        <f>IF(Dépenses!D53="","",Dépenses!D53)</f>
        <v/>
      </c>
      <c r="E54" s="33" t="str">
        <f>IF(Dépenses!E53="","",Dépenses!E53)</f>
        <v/>
      </c>
      <c r="F54" s="33" t="str">
        <f>IF(Dépenses!F53="","",Dépenses!F53)</f>
        <v/>
      </c>
      <c r="G54" s="33" t="str">
        <f>IF(Dépenses!G53="","",Dépenses!G53)</f>
        <v/>
      </c>
      <c r="H54" s="33" t="str">
        <f>IF(Dépenses!H53="","",Dépenses!H53)</f>
        <v/>
      </c>
      <c r="I54" s="33" t="str">
        <f>IF(Dépenses!I53="","",Dépenses!I53)</f>
        <v/>
      </c>
      <c r="J54" s="33" t="str">
        <f>IF(Dépenses!J53="","",Dépenses!J53)</f>
        <v/>
      </c>
      <c r="K54" s="33" t="str">
        <f>IF(Dépenses!K53="","",Dépenses!K53)</f>
        <v/>
      </c>
      <c r="L54" s="33" t="str">
        <f>IF(Dépenses!L53="","",Dépenses!L53)</f>
        <v/>
      </c>
      <c r="M54" s="33" t="str">
        <f>IF(Dépenses!M53="","",Dépenses!M53)</f>
        <v/>
      </c>
      <c r="N54" s="33" t="str">
        <f>IF(Dépenses!N53="","",Dépenses!N53)</f>
        <v/>
      </c>
      <c r="O54" s="18" t="str">
        <f t="shared" si="6"/>
        <v/>
      </c>
      <c r="P54" s="19" t="str">
        <f>IF(O54="","",IFERROR(O54/Dépenses!O59,""))</f>
        <v/>
      </c>
    </row>
    <row r="55" spans="2:16" ht="15.75" customHeight="1" x14ac:dyDescent="0.3">
      <c r="B55" s="34" t="str">
        <f>IF(Dépenses!B54="","",Dépenses!B54)</f>
        <v/>
      </c>
      <c r="C55" s="35" t="str">
        <f>IF(Dépenses!C54="","",Dépenses!C54)</f>
        <v/>
      </c>
      <c r="D55" s="35" t="str">
        <f>IF(Dépenses!D54="","",Dépenses!D54)</f>
        <v/>
      </c>
      <c r="E55" s="35" t="str">
        <f>IF(Dépenses!E54="","",Dépenses!E54)</f>
        <v/>
      </c>
      <c r="F55" s="35" t="str">
        <f>IF(Dépenses!F54="","",Dépenses!F54)</f>
        <v/>
      </c>
      <c r="G55" s="35" t="str">
        <f>IF(Dépenses!G54="","",Dépenses!G54)</f>
        <v/>
      </c>
      <c r="H55" s="35" t="str">
        <f>IF(Dépenses!H54="","",Dépenses!H54)</f>
        <v/>
      </c>
      <c r="I55" s="35" t="str">
        <f>IF(Dépenses!I54="","",Dépenses!I54)</f>
        <v/>
      </c>
      <c r="J55" s="35" t="str">
        <f>IF(Dépenses!J54="","",Dépenses!J54)</f>
        <v/>
      </c>
      <c r="K55" s="35" t="str">
        <f>IF(Dépenses!K54="","",Dépenses!K54)</f>
        <v/>
      </c>
      <c r="L55" s="35" t="str">
        <f>IF(Dépenses!L54="","",Dépenses!L54)</f>
        <v/>
      </c>
      <c r="M55" s="35" t="str">
        <f>IF(Dépenses!M54="","",Dépenses!M54)</f>
        <v/>
      </c>
      <c r="N55" s="35" t="str">
        <f>IF(Dépenses!N54="","",Dépenses!N54)</f>
        <v/>
      </c>
      <c r="O55" s="24" t="str">
        <f t="shared" si="6"/>
        <v/>
      </c>
      <c r="P55" s="25" t="str">
        <f>IF(O55="","",IFERROR(O55/Dépenses!O59,""))</f>
        <v/>
      </c>
    </row>
    <row r="56" spans="2:16" ht="15.75" customHeight="1" x14ac:dyDescent="0.3">
      <c r="B56" s="32" t="str">
        <f>IF(Dépenses!B55="","",Dépenses!B55)</f>
        <v/>
      </c>
      <c r="C56" s="33" t="str">
        <f>IF(Dépenses!C55="","",Dépenses!C55)</f>
        <v/>
      </c>
      <c r="D56" s="33" t="str">
        <f>IF(Dépenses!D55="","",Dépenses!D55)</f>
        <v/>
      </c>
      <c r="E56" s="33" t="str">
        <f>IF(Dépenses!E55="","",Dépenses!E55)</f>
        <v/>
      </c>
      <c r="F56" s="33" t="str">
        <f>IF(Dépenses!F55="","",Dépenses!F55)</f>
        <v/>
      </c>
      <c r="G56" s="33" t="str">
        <f>IF(Dépenses!G55="","",Dépenses!G55)</f>
        <v/>
      </c>
      <c r="H56" s="33" t="str">
        <f>IF(Dépenses!H55="","",Dépenses!H55)</f>
        <v/>
      </c>
      <c r="I56" s="33" t="str">
        <f>IF(Dépenses!I55="","",Dépenses!I55)</f>
        <v/>
      </c>
      <c r="J56" s="33" t="str">
        <f>IF(Dépenses!J55="","",Dépenses!J55)</f>
        <v/>
      </c>
      <c r="K56" s="33" t="str">
        <f>IF(Dépenses!K55="","",Dépenses!K55)</f>
        <v/>
      </c>
      <c r="L56" s="33" t="str">
        <f>IF(Dépenses!L55="","",Dépenses!L55)</f>
        <v/>
      </c>
      <c r="M56" s="33" t="str">
        <f>IF(Dépenses!M55="","",Dépenses!M55)</f>
        <v/>
      </c>
      <c r="N56" s="33" t="str">
        <f>IF(Dépenses!N55="","",Dépenses!N55)</f>
        <v/>
      </c>
      <c r="O56" s="18" t="str">
        <f t="shared" si="6"/>
        <v/>
      </c>
      <c r="P56" s="19" t="str">
        <f>IF(O56="","",IFERROR(O56/Dépenses!O59,""))</f>
        <v/>
      </c>
    </row>
    <row r="57" spans="2:16" ht="15.75" customHeight="1" x14ac:dyDescent="0.3">
      <c r="B57" s="34" t="str">
        <f>IF(Dépenses!B56="","",Dépenses!B56)</f>
        <v/>
      </c>
      <c r="C57" s="35" t="str">
        <f>IF(Dépenses!C56="","",Dépenses!C56)</f>
        <v/>
      </c>
      <c r="D57" s="35" t="str">
        <f>IF(Dépenses!D56="","",Dépenses!D56)</f>
        <v/>
      </c>
      <c r="E57" s="35" t="str">
        <f>IF(Dépenses!E56="","",Dépenses!E56)</f>
        <v/>
      </c>
      <c r="F57" s="35" t="str">
        <f>IF(Dépenses!F56="","",Dépenses!F56)</f>
        <v/>
      </c>
      <c r="G57" s="35" t="str">
        <f>IF(Dépenses!G56="","",Dépenses!G56)</f>
        <v/>
      </c>
      <c r="H57" s="35" t="str">
        <f>IF(Dépenses!H56="","",Dépenses!H56)</f>
        <v/>
      </c>
      <c r="I57" s="35" t="str">
        <f>IF(Dépenses!I56="","",Dépenses!I56)</f>
        <v/>
      </c>
      <c r="J57" s="35" t="str">
        <f>IF(Dépenses!J56="","",Dépenses!J56)</f>
        <v/>
      </c>
      <c r="K57" s="35" t="str">
        <f>IF(Dépenses!K56="","",Dépenses!K56)</f>
        <v/>
      </c>
      <c r="L57" s="35" t="str">
        <f>IF(Dépenses!L56="","",Dépenses!L56)</f>
        <v/>
      </c>
      <c r="M57" s="35" t="str">
        <f>IF(Dépenses!M56="","",Dépenses!M56)</f>
        <v/>
      </c>
      <c r="N57" s="35" t="str">
        <f>IF(Dépenses!N56="","",Dépenses!N56)</f>
        <v/>
      </c>
      <c r="O57" s="24" t="str">
        <f t="shared" si="6"/>
        <v/>
      </c>
      <c r="P57" s="25" t="str">
        <f>IF(O57="","",IFERROR(O57/Dépenses!O59,""))</f>
        <v/>
      </c>
    </row>
    <row r="58" spans="2:16" ht="15.75" customHeight="1" x14ac:dyDescent="0.3">
      <c r="B58" s="32" t="str">
        <f>IF(Dépenses!B57="","",Dépenses!B57)</f>
        <v/>
      </c>
      <c r="C58" s="33" t="str">
        <f>IF(Dépenses!C57="","",Dépenses!C57)</f>
        <v/>
      </c>
      <c r="D58" s="33" t="str">
        <f>IF(Dépenses!D57="","",Dépenses!D57)</f>
        <v/>
      </c>
      <c r="E58" s="33" t="str">
        <f>IF(Dépenses!E57="","",Dépenses!E57)</f>
        <v/>
      </c>
      <c r="F58" s="33" t="str">
        <f>IF(Dépenses!F57="","",Dépenses!F57)</f>
        <v/>
      </c>
      <c r="G58" s="33" t="str">
        <f>IF(Dépenses!G57="","",Dépenses!G57)</f>
        <v/>
      </c>
      <c r="H58" s="33" t="str">
        <f>IF(Dépenses!H57="","",Dépenses!H57)</f>
        <v/>
      </c>
      <c r="I58" s="33" t="str">
        <f>IF(Dépenses!I57="","",Dépenses!I57)</f>
        <v/>
      </c>
      <c r="J58" s="33" t="str">
        <f>IF(Dépenses!J57="","",Dépenses!J57)</f>
        <v/>
      </c>
      <c r="K58" s="33" t="str">
        <f>IF(Dépenses!K57="","",Dépenses!K57)</f>
        <v/>
      </c>
      <c r="L58" s="33" t="str">
        <f>IF(Dépenses!L57="","",Dépenses!L57)</f>
        <v/>
      </c>
      <c r="M58" s="33" t="str">
        <f>IF(Dépenses!M57="","",Dépenses!M57)</f>
        <v/>
      </c>
      <c r="N58" s="33" t="str">
        <f>IF(Dépenses!N57="","",Dépenses!N57)</f>
        <v/>
      </c>
      <c r="O58" s="18" t="str">
        <f t="shared" si="6"/>
        <v/>
      </c>
      <c r="P58" s="19" t="str">
        <f>IF(O58="","",IFERROR(O58/Dépenses!O59,""))</f>
        <v/>
      </c>
    </row>
    <row r="59" spans="2:16" ht="15.75" customHeight="1" x14ac:dyDescent="0.3">
      <c r="B59" s="34" t="str">
        <f>IF(Dépenses!B58="","",Dépenses!B58)</f>
        <v/>
      </c>
      <c r="C59" s="35" t="str">
        <f>IF(Dépenses!C58="","",Dépenses!C58)</f>
        <v/>
      </c>
      <c r="D59" s="35" t="str">
        <f>IF(Dépenses!D58="","",Dépenses!D58)</f>
        <v/>
      </c>
      <c r="E59" s="35" t="str">
        <f>IF(Dépenses!E58="","",Dépenses!E58)</f>
        <v/>
      </c>
      <c r="F59" s="35" t="str">
        <f>IF(Dépenses!F58="","",Dépenses!F58)</f>
        <v/>
      </c>
      <c r="G59" s="35" t="str">
        <f>IF(Dépenses!G58="","",Dépenses!G58)</f>
        <v/>
      </c>
      <c r="H59" s="35" t="str">
        <f>IF(Dépenses!H58="","",Dépenses!H58)</f>
        <v/>
      </c>
      <c r="I59" s="35" t="str">
        <f>IF(Dépenses!I58="","",Dépenses!I58)</f>
        <v/>
      </c>
      <c r="J59" s="35" t="str">
        <f>IF(Dépenses!J58="","",Dépenses!J58)</f>
        <v/>
      </c>
      <c r="K59" s="35" t="str">
        <f>IF(Dépenses!K58="","",Dépenses!K58)</f>
        <v/>
      </c>
      <c r="L59" s="35" t="str">
        <f>IF(Dépenses!L58="","",Dépenses!L58)</f>
        <v/>
      </c>
      <c r="M59" s="35" t="str">
        <f>IF(Dépenses!M58="","",Dépenses!M58)</f>
        <v/>
      </c>
      <c r="N59" s="35" t="str">
        <f>IF(Dépenses!N58="","",Dépenses!N58)</f>
        <v/>
      </c>
      <c r="O59" s="24" t="str">
        <f t="shared" si="6"/>
        <v/>
      </c>
      <c r="P59" s="25" t="str">
        <f>IF(O59="","",IFERROR(O59/Dépenses!O59,""))</f>
        <v/>
      </c>
    </row>
    <row r="60" spans="2:16" ht="15.75" customHeight="1" x14ac:dyDescent="0.3">
      <c r="B60" s="26" t="s">
        <v>70</v>
      </c>
      <c r="C60" s="27">
        <f t="shared" ref="C60:P60" si="7">SUM(C50:C59)</f>
        <v>11814.864</v>
      </c>
      <c r="D60" s="27">
        <f t="shared" si="7"/>
        <v>11814.864</v>
      </c>
      <c r="E60" s="27">
        <f t="shared" si="7"/>
        <v>11814.864</v>
      </c>
      <c r="F60" s="27">
        <f t="shared" si="7"/>
        <v>11814.864</v>
      </c>
      <c r="G60" s="27">
        <f t="shared" si="7"/>
        <v>11814.864</v>
      </c>
      <c r="H60" s="27">
        <f t="shared" si="7"/>
        <v>11814.864</v>
      </c>
      <c r="I60" s="27">
        <f t="shared" si="7"/>
        <v>11814.864</v>
      </c>
      <c r="J60" s="27">
        <f t="shared" si="7"/>
        <v>11814.864</v>
      </c>
      <c r="K60" s="27">
        <f t="shared" si="7"/>
        <v>11814.864</v>
      </c>
      <c r="L60" s="27">
        <f t="shared" si="7"/>
        <v>11814.864</v>
      </c>
      <c r="M60" s="27">
        <f t="shared" si="7"/>
        <v>11814.864</v>
      </c>
      <c r="N60" s="27">
        <f t="shared" si="7"/>
        <v>11814.864</v>
      </c>
      <c r="O60" s="27">
        <f t="shared" si="7"/>
        <v>141778.36799999999</v>
      </c>
      <c r="P60" s="28">
        <f t="shared" si="7"/>
        <v>1</v>
      </c>
    </row>
    <row r="61" spans="2:16" ht="15.75" customHeight="1" x14ac:dyDescent="0.3"/>
    <row r="62" spans="2:16" ht="15.75" customHeight="1" x14ac:dyDescent="0.3"/>
    <row r="63" spans="2:16" ht="15.75" customHeight="1" x14ac:dyDescent="0.3"/>
    <row r="64" spans="2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/N9purDyegqYzVcRfPh1U9gUFR2A2uPlubmpVaKzNEt2FSWQqc/LfvnPilFaXEis96Mb7cvEeOAIM+Kh7ZsUjA==" saltValue="t9s9CYLvKZ2OjkQWL0DUZw==" spinCount="100000" sheet="1" objects="1" scenarios="1"/>
  <pageMargins left="0.75" right="0.75" top="1" bottom="1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Accueil</vt:lpstr>
      <vt:lpstr>Produits &amp; Services</vt:lpstr>
      <vt:lpstr>Dépenses</vt:lpstr>
      <vt:lpstr>Bilan de départ</vt:lpstr>
      <vt:lpstr>Coût et financement du projet</vt:lpstr>
      <vt:lpstr>Ventes prévisionnelles</vt:lpstr>
      <vt:lpstr>Trésorerie Année 1</vt:lpstr>
      <vt:lpstr>Trésorerie Année 2</vt:lpstr>
      <vt:lpstr>Trésorerie Année 3</vt:lpstr>
      <vt:lpstr>États des résultats détaillés</vt:lpstr>
      <vt:lpstr>Simulation du bénéfice</vt:lpstr>
      <vt:lpstr>Bilans prévisionnels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Lysiane Randria</dc:creator>
  <cp:lastModifiedBy>Lysiane Randria</cp:lastModifiedBy>
  <dcterms:created xsi:type="dcterms:W3CDTF">2026-07-09T21:21:44Z</dcterms:created>
  <dcterms:modified xsi:type="dcterms:W3CDTF">2026-07-09T21:21:44Z</dcterms:modified>
</cp:coreProperties>
</file>