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adrianromerolopez/Desktop/"/>
    </mc:Choice>
  </mc:AlternateContent>
  <xr:revisionPtr revIDLastSave="0" documentId="13_ncr:1_{A174B18B-B069-774E-89C4-097A4CD1EBC7}" xr6:coauthVersionLast="47" xr6:coauthVersionMax="47" xr10:uidLastSave="{00000000-0000-0000-0000-000000000000}"/>
  <bookViews>
    <workbookView xWindow="0" yWindow="460" windowWidth="38400" windowHeight="20040" activeTab="1" xr2:uid="{00000000-000D-0000-FFFF-FFFF00000000}"/>
  </bookViews>
  <sheets>
    <sheet name="Critical Speed Analysis" sheetId="1" r:id="rId1"/>
    <sheet name="ZONA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E5" i="1"/>
  <c r="E6" i="1"/>
  <c r="E7" i="1"/>
  <c r="E8" i="1"/>
  <c r="D7" i="1"/>
  <c r="D8" i="1"/>
  <c r="D4" i="1"/>
  <c r="B11" i="1"/>
  <c r="B12" i="1" s="1"/>
  <c r="D2" i="1"/>
  <c r="E4" i="1"/>
  <c r="E3" i="1"/>
  <c r="D3" i="1"/>
  <c r="E2" i="1"/>
  <c r="C16" i="1" l="1"/>
  <c r="E16" i="1"/>
  <c r="B16" i="1"/>
  <c r="F16" i="1"/>
  <c r="B21" i="1"/>
  <c r="C21" i="1" s="1"/>
  <c r="B13" i="1"/>
  <c r="D16" i="1"/>
  <c r="B20" i="1"/>
  <c r="C20" i="1" s="1"/>
  <c r="B22" i="1"/>
  <c r="C22" i="1" s="1"/>
</calcChain>
</file>

<file path=xl/sharedStrings.xml><?xml version="1.0" encoding="utf-8"?>
<sst xmlns="http://schemas.openxmlformats.org/spreadsheetml/2006/main" count="27" uniqueCount="26">
  <si>
    <t>Test</t>
  </si>
  <si>
    <t>Tiempo (s)</t>
  </si>
  <si>
    <t>Distancia (m)</t>
  </si>
  <si>
    <t>Velocidad (m/s)</t>
  </si>
  <si>
    <t>1/Tiempo (1/s)</t>
  </si>
  <si>
    <t>Test 4 min</t>
  </si>
  <si>
    <t>Test 8 min</t>
  </si>
  <si>
    <t>Test 20 min</t>
  </si>
  <si>
    <t>Test Adicional 1</t>
  </si>
  <si>
    <t>Test Adicional 2</t>
  </si>
  <si>
    <t>Test Adicional 3</t>
  </si>
  <si>
    <t>Test Adicional 4</t>
  </si>
  <si>
    <t>Critical Speed (m/s):</t>
  </si>
  <si>
    <t>Proyección Maratón según % CS</t>
  </si>
  <si>
    <t>98%</t>
  </si>
  <si>
    <t>95%</t>
  </si>
  <si>
    <t>92%</t>
  </si>
  <si>
    <t>88%</t>
  </si>
  <si>
    <t>85%</t>
  </si>
  <si>
    <t>Proyección de tiempos:</t>
  </si>
  <si>
    <t>Tiempo Estimado (s)</t>
  </si>
  <si>
    <t>Tiempo Estimado (hh:mm:ss)</t>
  </si>
  <si>
    <t>Critical Speed (km/hr):</t>
  </si>
  <si>
    <t>Critical Speed (PACE)</t>
  </si>
  <si>
    <t>UNIDAD</t>
  </si>
  <si>
    <t>VELOCIDAD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</si>
</sst>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 (Body)"/>
    </font>
    <font>
      <b/>
      <sz val="15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 (Body)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 (Body)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 (Body)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Curva Hiperbólica Invertida (Tiempo vs. Distancia)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C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Tiempo vs. Distancia</c:v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CR"/>
                </a:p>
              </c:txPr>
            </c:trendlineLbl>
          </c:trendline>
          <c:xVal>
            <c:numRef>
              <c:f>'Critical Speed Analysis'!$C$2:$C$4</c:f>
              <c:numCache>
                <c:formatCode>General</c:formatCode>
                <c:ptCount val="3"/>
                <c:pt idx="0">
                  <c:v>1180</c:v>
                </c:pt>
                <c:pt idx="1">
                  <c:v>2110</c:v>
                </c:pt>
                <c:pt idx="2">
                  <c:v>5060</c:v>
                </c:pt>
              </c:numCache>
            </c:numRef>
          </c:xVal>
          <c:yVal>
            <c:numRef>
              <c:f>'Critical Speed Analysis'!$B$2:$B$4</c:f>
              <c:numCache>
                <c:formatCode>General</c:formatCode>
                <c:ptCount val="3"/>
                <c:pt idx="0">
                  <c:v>240</c:v>
                </c:pt>
                <c:pt idx="1">
                  <c:v>480</c:v>
                </c:pt>
                <c:pt idx="2">
                  <c:v>1200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10-D346-965E-B716F0E21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Distancia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R"/>
          </a:p>
        </c:txPr>
        <c:crossAx val="20"/>
        <c:crosses val="autoZero"/>
        <c:crossBetween val="midCat"/>
      </c:valAx>
      <c:valAx>
        <c:axId val="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Tiempo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R"/>
          </a:p>
        </c:txPr>
        <c:crossAx val="1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CR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Velocidad vs. 1/Tiempo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C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Velocidad vs. 1/Tiempo</c:v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'Critical Speed Analysis'!$E$2:$E$4</c:f>
              <c:numCache>
                <c:formatCode>General</c:formatCode>
                <c:ptCount val="3"/>
                <c:pt idx="0">
                  <c:v>4.1666666666666666E-3</c:v>
                </c:pt>
                <c:pt idx="1">
                  <c:v>2.0833333333333333E-3</c:v>
                </c:pt>
                <c:pt idx="2">
                  <c:v>8.3333333333333339E-4</c:v>
                </c:pt>
              </c:numCache>
            </c:numRef>
          </c:xVal>
          <c:yVal>
            <c:numRef>
              <c:f>'Critical Speed Analysis'!$D$2:$D$4</c:f>
              <c:numCache>
                <c:formatCode>General</c:formatCode>
                <c:ptCount val="3"/>
                <c:pt idx="0">
                  <c:v>4.916666666666667</c:v>
                </c:pt>
                <c:pt idx="1">
                  <c:v>4.395833333333333</c:v>
                </c:pt>
                <c:pt idx="2">
                  <c:v>4.2166666666666668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E5-CC45-BA61-4E9AF9D33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1/Tiempo (1/s)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R"/>
          </a:p>
        </c:txPr>
        <c:crossAx val="20"/>
        <c:crosses val="autoZero"/>
        <c:crossBetween val="midCat"/>
      </c:valAx>
      <c:valAx>
        <c:axId val="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Velocidad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R"/>
          </a:p>
        </c:txPr>
        <c:crossAx val="1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CR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Curva Hiperbólica Invertida (Velocidad vs. Distancia)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C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Velocidad vs. Distancia</c:v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'Critical Speed Analysis'!$C$2:$C$4</c:f>
              <c:numCache>
                <c:formatCode>General</c:formatCode>
                <c:ptCount val="3"/>
                <c:pt idx="0">
                  <c:v>1180</c:v>
                </c:pt>
                <c:pt idx="1">
                  <c:v>2110</c:v>
                </c:pt>
                <c:pt idx="2">
                  <c:v>5060</c:v>
                </c:pt>
              </c:numCache>
            </c:numRef>
          </c:xVal>
          <c:yVal>
            <c:numRef>
              <c:f>'Critical Speed Analysis'!$D$2:$D$4</c:f>
              <c:numCache>
                <c:formatCode>General</c:formatCode>
                <c:ptCount val="3"/>
                <c:pt idx="0">
                  <c:v>4.916666666666667</c:v>
                </c:pt>
                <c:pt idx="1">
                  <c:v>4.395833333333333</c:v>
                </c:pt>
                <c:pt idx="2">
                  <c:v>4.2166666666666668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53E-624D-BA21-E5B60C515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Distancia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R"/>
          </a:p>
        </c:txPr>
        <c:crossAx val="20"/>
        <c:crosses val="autoZero"/>
        <c:crossBetween val="midCat"/>
      </c:valAx>
      <c:valAx>
        <c:axId val="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Velocidad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R"/>
          </a:p>
        </c:txPr>
        <c:crossAx val="1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CR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25400</xdr:colOff>
      <xdr:row>26</xdr:row>
      <xdr:rowOff>38100</xdr:rowOff>
    </xdr:from>
    <xdr:ext cx="10071100" cy="56261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25400</xdr:colOff>
      <xdr:row>23</xdr:row>
      <xdr:rowOff>0</xdr:rowOff>
    </xdr:from>
    <xdr:ext cx="9931400" cy="57531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6</xdr:col>
      <xdr:colOff>762000</xdr:colOff>
      <xdr:row>0</xdr:row>
      <xdr:rowOff>50800</xdr:rowOff>
    </xdr:from>
    <xdr:ext cx="9613900" cy="61595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520700</xdr:colOff>
      <xdr:row>1</xdr:row>
      <xdr:rowOff>152400</xdr:rowOff>
    </xdr:from>
    <xdr:to>
      <xdr:col>18</xdr:col>
      <xdr:colOff>342900</xdr:colOff>
      <xdr:row>40</xdr:row>
      <xdr:rowOff>54762</xdr:rowOff>
    </xdr:to>
    <xdr:pic>
      <xdr:nvPicPr>
        <xdr:cNvPr id="2" name="Picture 1" descr="Training Intensity Zones: general rules and importance of individual  testing.">
          <a:extLst>
            <a:ext uri="{FF2B5EF4-FFF2-40B4-BE49-F238E27FC236}">
              <a16:creationId xmlns:a16="http://schemas.microsoft.com/office/drawing/2014/main" id="{D048E283-B30A-B493-0DE4-E4BB5601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342900"/>
          <a:ext cx="13030200" cy="7331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0DCEB1-93CB-6E44-B8C4-13F0E62469D4}" name="Table1" displayName="Table1" ref="A1:E8" totalsRowShown="0" headerRowDxfId="18" dataDxfId="17">
  <autoFilter ref="A1:E8" xr:uid="{430DCEB1-93CB-6E44-B8C4-13F0E62469D4}"/>
  <tableColumns count="5">
    <tableColumn id="1" xr3:uid="{07CA1AEF-2FE3-D947-ACCB-FFFA9B81033E}" name="Test" dataDxfId="16"/>
    <tableColumn id="2" xr3:uid="{2BDFF795-CC08-684B-8BEF-D3A8E1A22DA7}" name="Tiempo (s)" dataDxfId="15"/>
    <tableColumn id="3" xr3:uid="{67CB0BFB-537F-E74D-AFFC-F3267DB4D63D}" name="Distancia (m)" dataDxfId="14"/>
    <tableColumn id="4" xr3:uid="{E5E2656E-0074-D341-8593-6BB013B05486}" name="Velocidad (m/s)" dataDxfId="13"/>
    <tableColumn id="5" xr3:uid="{3ADA1111-C138-FB41-A50F-AFC1659D78FA}" name="1/Tiempo (1/s)" dataDxfId="12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279052-9420-9846-B750-70C95A5562B0}" name="Table2" displayName="Table2" ref="A10:B13" totalsRowShown="0">
  <autoFilter ref="A10:B13" xr:uid="{08279052-9420-9846-B750-70C95A5562B0}"/>
  <tableColumns count="2">
    <tableColumn id="1" xr3:uid="{4C138769-26AB-4345-B506-D60B4E9270E4}" name="UNIDAD" dataDxfId="11"/>
    <tableColumn id="2" xr3:uid="{6CBE068C-4C9B-4B4F-BAE8-9C9D3D8179ED}" name="VELOCIDAD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9847D9-EFD1-194F-AF9A-ED91CEBA5EAE}" name="Table3" displayName="Table3" ref="A15:F16" totalsRowShown="0" headerRowDxfId="10" dataDxfId="9">
  <autoFilter ref="A15:F16" xr:uid="{049847D9-EFD1-194F-AF9A-ED91CEBA5EAE}"/>
  <tableColumns count="6">
    <tableColumn id="1" xr3:uid="{BF62F6DC-8A76-C842-984C-538E6BBCA3E4}" name="Proyección Maratón según % CS" dataDxfId="8"/>
    <tableColumn id="2" xr3:uid="{4DE7833F-489B-B244-B460-E295AA59720D}" name="98%" dataDxfId="7">
      <calculatedColumnFormula>TEXT((42195 / (B11 * 0.98))/86400, "[h]:mm:ss")</calculatedColumnFormula>
    </tableColumn>
    <tableColumn id="3" xr3:uid="{54EB2461-26A8-4F4C-9AE6-DB9F7437A02E}" name="95%" dataDxfId="6">
      <calculatedColumnFormula>TEXT((42195 / (B11 * 0.95))/86400, "[h]:mm:ss")</calculatedColumnFormula>
    </tableColumn>
    <tableColumn id="4" xr3:uid="{0DDEC5A6-76A5-5642-94D1-1FD138D16EB2}" name="92%" dataDxfId="5">
      <calculatedColumnFormula>TEXT((42195 / (B11 * 0.92))/86400, "[h]:mm:ss")</calculatedColumnFormula>
    </tableColumn>
    <tableColumn id="5" xr3:uid="{A9A02DED-3885-4C47-83CC-67EB36801114}" name="88%" dataDxfId="4">
      <calculatedColumnFormula>TEXT((42195 / (B11 * 0.88))/86400, "[h]:mm:ss")</calculatedColumnFormula>
    </tableColumn>
    <tableColumn id="6" xr3:uid="{182FB658-F7F5-0548-B580-97662CCF0497}" name="85%" dataDxfId="3">
      <calculatedColumnFormula>TEXT((42195 / (B11 * 0.85))/86400, "[h]:mm:ss")</calculatedColumnFormula>
    </tableColumn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AA477DC-543F-4F42-8CB0-85058AB20FCF}" name="Table4" displayName="Table4" ref="A19:C22" totalsRowShown="0" headerRowDxfId="2">
  <autoFilter ref="A19:C22" xr:uid="{6AA477DC-543F-4F42-8CB0-85058AB20FCF}"/>
  <tableColumns count="3">
    <tableColumn id="1" xr3:uid="{C236D7D6-59BD-6449-B76F-F45866A83772}" name="Distancia (m)"/>
    <tableColumn id="2" xr3:uid="{6B3B7AE6-A2D5-6941-82A3-692AE6570277}" name="Tiempo Estimado (s)" dataDxfId="1"/>
    <tableColumn id="3" xr3:uid="{9CD20849-BE1B-7044-97E7-4E2343AA5AFE}" name="Tiempo Estimado (hh:mm:ss)" dataDxfId="0">
      <calculatedColumnFormula>TEXT(B20/86400, "[h]:mm:ss")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showGridLines="0" workbookViewId="0">
      <selection activeCell="B13" sqref="B13"/>
    </sheetView>
  </sheetViews>
  <sheetFormatPr baseColWidth="10" defaultColWidth="8.83203125" defaultRowHeight="15" x14ac:dyDescent="0.2"/>
  <cols>
    <col min="1" max="1" width="36.1640625" customWidth="1"/>
    <col min="2" max="2" width="24.5" customWidth="1"/>
    <col min="3" max="3" width="33.5" customWidth="1"/>
    <col min="4" max="4" width="20" customWidth="1"/>
    <col min="5" max="5" width="19.1640625" customWidth="1"/>
    <col min="6" max="10" width="16" customWidth="1"/>
  </cols>
  <sheetData>
    <row r="1" spans="1:6" ht="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20" x14ac:dyDescent="0.25">
      <c r="A2" s="2" t="s">
        <v>5</v>
      </c>
      <c r="B2" s="2">
        <v>240</v>
      </c>
      <c r="C2" s="2">
        <v>1180</v>
      </c>
      <c r="D2" s="2">
        <f>C2/B2</f>
        <v>4.916666666666667</v>
      </c>
      <c r="E2" s="2">
        <f>1/B2</f>
        <v>4.1666666666666666E-3</v>
      </c>
      <c r="F2" s="2"/>
    </row>
    <row r="3" spans="1:6" ht="20" x14ac:dyDescent="0.25">
      <c r="A3" s="2" t="s">
        <v>6</v>
      </c>
      <c r="B3" s="2">
        <v>480</v>
      </c>
      <c r="C3" s="2">
        <v>2110</v>
      </c>
      <c r="D3" s="2">
        <f>C3/B3</f>
        <v>4.395833333333333</v>
      </c>
      <c r="E3" s="2">
        <f>1/B3</f>
        <v>2.0833333333333333E-3</v>
      </c>
      <c r="F3" s="2"/>
    </row>
    <row r="4" spans="1:6" ht="20" x14ac:dyDescent="0.25">
      <c r="A4" s="2" t="s">
        <v>7</v>
      </c>
      <c r="B4" s="2">
        <v>1200</v>
      </c>
      <c r="C4" s="2">
        <v>5060</v>
      </c>
      <c r="D4" s="2">
        <f>C4/B4</f>
        <v>4.2166666666666668</v>
      </c>
      <c r="E4" s="2">
        <f>1/B4</f>
        <v>8.3333333333333339E-4</v>
      </c>
      <c r="F4" s="2"/>
    </row>
    <row r="5" spans="1:6" ht="20" x14ac:dyDescent="0.25">
      <c r="A5" s="2" t="s">
        <v>8</v>
      </c>
      <c r="B5" s="2">
        <v>0</v>
      </c>
      <c r="C5" s="2">
        <v>0</v>
      </c>
      <c r="D5" s="2" t="e">
        <f>C5/B5</f>
        <v>#DIV/0!</v>
      </c>
      <c r="E5" s="2" t="e">
        <f>1/B5</f>
        <v>#DIV/0!</v>
      </c>
      <c r="F5" s="2"/>
    </row>
    <row r="6" spans="1:6" ht="20" x14ac:dyDescent="0.25">
      <c r="A6" s="2" t="s">
        <v>9</v>
      </c>
      <c r="B6" s="2">
        <v>0</v>
      </c>
      <c r="C6" s="2">
        <v>0</v>
      </c>
      <c r="D6" s="2" t="e">
        <f>C6/B6</f>
        <v>#DIV/0!</v>
      </c>
      <c r="E6" s="2" t="e">
        <f t="shared" ref="E6:E8" si="0">1/B6</f>
        <v>#DIV/0!</v>
      </c>
      <c r="F6" s="2"/>
    </row>
    <row r="7" spans="1:6" ht="20" x14ac:dyDescent="0.25">
      <c r="A7" s="2" t="s">
        <v>10</v>
      </c>
      <c r="B7" s="2">
        <v>0</v>
      </c>
      <c r="C7" s="2">
        <v>0</v>
      </c>
      <c r="D7" s="2" t="e">
        <f t="shared" ref="D7:D8" si="1">C7/B7</f>
        <v>#DIV/0!</v>
      </c>
      <c r="E7" s="2" t="e">
        <f t="shared" si="0"/>
        <v>#DIV/0!</v>
      </c>
      <c r="F7" s="2"/>
    </row>
    <row r="8" spans="1:6" ht="20" x14ac:dyDescent="0.25">
      <c r="A8" s="2" t="s">
        <v>11</v>
      </c>
      <c r="B8" s="2">
        <v>0</v>
      </c>
      <c r="C8" s="2">
        <v>0</v>
      </c>
      <c r="D8" s="2" t="e">
        <f t="shared" si="1"/>
        <v>#DIV/0!</v>
      </c>
      <c r="E8" s="2" t="e">
        <f t="shared" si="0"/>
        <v>#DIV/0!</v>
      </c>
      <c r="F8" s="2"/>
    </row>
    <row r="9" spans="1:6" ht="20" x14ac:dyDescent="0.25">
      <c r="A9" s="2"/>
      <c r="B9" s="2"/>
      <c r="C9" s="2"/>
      <c r="D9" s="2"/>
      <c r="E9" s="2"/>
      <c r="F9" s="2"/>
    </row>
    <row r="10" spans="1:6" ht="20" x14ac:dyDescent="0.25">
      <c r="A10" s="1" t="s">
        <v>24</v>
      </c>
      <c r="B10" s="2" t="s">
        <v>25</v>
      </c>
      <c r="C10" s="2"/>
      <c r="D10" s="2"/>
      <c r="E10" s="2"/>
      <c r="F10" s="2"/>
    </row>
    <row r="11" spans="1:6" ht="20" x14ac:dyDescent="0.25">
      <c r="A11" s="1" t="s">
        <v>12</v>
      </c>
      <c r="B11" s="2">
        <f>SLOPE(C2:C8,B2:B8)</f>
        <v>4.226598173515983</v>
      </c>
      <c r="C11" s="2"/>
      <c r="D11" s="2"/>
      <c r="E11" s="2"/>
      <c r="F11" s="2"/>
    </row>
    <row r="12" spans="1:6" ht="20" x14ac:dyDescent="0.25">
      <c r="A12" s="1" t="s">
        <v>22</v>
      </c>
      <c r="B12" s="2">
        <f>B11 * 3.6</f>
        <v>15.215753424657539</v>
      </c>
      <c r="C12" s="2"/>
      <c r="D12" s="2"/>
      <c r="E12" s="2"/>
      <c r="F12" s="2"/>
    </row>
    <row r="13" spans="1:6" ht="20" x14ac:dyDescent="0.25">
      <c r="A13" s="1" t="s">
        <v>23</v>
      </c>
      <c r="B13" s="3" t="str">
        <f>INT(60/B12)&amp;":"&amp;TEXT(MOD(60/B12,1)*60, "00")</f>
        <v>3:57</v>
      </c>
      <c r="C13" s="2"/>
      <c r="D13" s="2"/>
      <c r="E13" s="2"/>
      <c r="F13" s="2"/>
    </row>
    <row r="14" spans="1:6" ht="20" x14ac:dyDescent="0.25">
      <c r="A14" s="2"/>
      <c r="B14" s="2"/>
      <c r="C14" s="2"/>
      <c r="D14" s="2"/>
      <c r="E14" s="2"/>
      <c r="F14" s="2"/>
    </row>
    <row r="15" spans="1:6" ht="20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</row>
    <row r="16" spans="1:6" ht="20" x14ac:dyDescent="0.25">
      <c r="A16" s="2"/>
      <c r="B16" s="2" t="str">
        <f>TEXT((42195 / (B11 * 0.98))/86400, "[h]:mm:ss")</f>
        <v>2:49:47</v>
      </c>
      <c r="C16" s="2" t="str">
        <f>TEXT((42195 / (B11 * 0.95))/86400, "[h]:mm:ss")</f>
        <v>2:55:09</v>
      </c>
      <c r="D16" s="2" t="str">
        <f>TEXT((42195 / (B11 * 0.92))/86400, "[h]:mm:ss")</f>
        <v>3:00:51</v>
      </c>
      <c r="E16" s="2" t="str">
        <f>TEXT((42195 / (B11 * 0.88))/86400, "[h]:mm:ss")</f>
        <v>3:09:05</v>
      </c>
      <c r="F16" s="2" t="str">
        <f>TEXT((42195 / (B11 * 0.85))/86400, "[h]:mm:ss")</f>
        <v>3:15:45</v>
      </c>
    </row>
    <row r="17" spans="1:6" ht="20" x14ac:dyDescent="0.25">
      <c r="A17" s="2"/>
      <c r="B17" s="2"/>
      <c r="C17" s="2"/>
      <c r="D17" s="2"/>
      <c r="E17" s="2"/>
      <c r="F17" s="2"/>
    </row>
    <row r="18" spans="1:6" ht="20" x14ac:dyDescent="0.25">
      <c r="A18" s="1" t="s">
        <v>19</v>
      </c>
      <c r="B18" s="2"/>
      <c r="C18" s="2"/>
      <c r="D18" s="2"/>
      <c r="E18" s="2"/>
      <c r="F18" s="2"/>
    </row>
    <row r="19" spans="1:6" ht="20" x14ac:dyDescent="0.25">
      <c r="A19" s="2" t="s">
        <v>2</v>
      </c>
      <c r="B19" s="2" t="s">
        <v>20</v>
      </c>
      <c r="C19" s="2" t="s">
        <v>21</v>
      </c>
      <c r="D19" s="2"/>
      <c r="E19" s="2"/>
      <c r="F19" s="2"/>
    </row>
    <row r="20" spans="1:6" ht="20" x14ac:dyDescent="0.25">
      <c r="A20" s="2">
        <v>10000</v>
      </c>
      <c r="B20" s="2">
        <f>10000/B11</f>
        <v>2365.9689399054687</v>
      </c>
      <c r="C20" s="2" t="str">
        <f>TEXT(B20/86400, "[h]:mm:ss")</f>
        <v>0:39:26</v>
      </c>
      <c r="D20" s="2"/>
      <c r="E20" s="2"/>
      <c r="F20" s="2"/>
    </row>
    <row r="21" spans="1:6" ht="20" x14ac:dyDescent="0.25">
      <c r="A21" s="2">
        <v>21097</v>
      </c>
      <c r="B21" s="2">
        <f>21097/B11</f>
        <v>4991.4846725185671</v>
      </c>
      <c r="C21" s="2" t="str">
        <f>TEXT(B21/86400, "[h]:mm:ss")</f>
        <v>1:23:11</v>
      </c>
      <c r="D21" s="2"/>
      <c r="E21" s="2"/>
      <c r="F21" s="2"/>
    </row>
    <row r="22" spans="1:6" ht="20" x14ac:dyDescent="0.25">
      <c r="A22" s="1">
        <v>42195</v>
      </c>
      <c r="B22" s="2">
        <f>42195/B11</f>
        <v>9983.2059419311245</v>
      </c>
      <c r="C22" s="2" t="str">
        <f>TEXT(B22/86400, "[h]:mm:ss")</f>
        <v>2:46:23</v>
      </c>
      <c r="D22" s="2"/>
      <c r="E22" s="2"/>
      <c r="F22" s="2"/>
    </row>
    <row r="23" spans="1:6" ht="20" x14ac:dyDescent="0.25">
      <c r="D23" s="2"/>
      <c r="E23" s="2"/>
      <c r="F23" s="2"/>
    </row>
    <row r="24" spans="1:6" ht="20" x14ac:dyDescent="0.25">
      <c r="D24" s="2"/>
      <c r="E24" s="2"/>
      <c r="F24" s="2"/>
    </row>
  </sheetData>
  <pageMargins left="0.75" right="0.75" top="1" bottom="1" header="0.5" footer="0.5"/>
  <drawing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FC5B-A82D-DB4A-A252-24AB616B152C}">
  <dimension ref="A1"/>
  <sheetViews>
    <sheetView tabSelected="1" workbookViewId="0">
      <selection activeCell="X29" sqref="X29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Critical Speed Analysis</vt:lpstr>
      <vt:lpstr>ZONAS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2025-03-07T16:09:31Z</dcterms:created>
  <dcterms:modified xsi:type="dcterms:W3CDTF">2025-05-19T17:55:04Z</dcterms:modified>
</cp:coreProperties>
</file>