
<file path=[Content_Types].xml><?xml version="1.0" encoding="utf-8"?>
<Types xmlns="http://schemas.openxmlformats.org/package/2006/content-type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minam\Downloads\"/>
    </mc:Choice>
  </mc:AlternateContent>
  <xr:revisionPtr revIDLastSave="0" documentId="8_{3362D7C4-863C-4DE4-9E52-4EC826BD4B67}" xr6:coauthVersionLast="47" xr6:coauthVersionMax="47" xr10:uidLastSave="{00000000-0000-0000-0000-000000000000}"/>
  <bookViews>
    <workbookView xWindow="-108" yWindow="-108" windowWidth="23256" windowHeight="13896" xr2:uid="{D771093A-EFA1-4172-9555-8BAB7DB5951C}"/>
  </bookViews>
  <sheets>
    <sheet name="Portafolio"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2" i="2" l="1"/>
  <c r="R12" i="2" s="1"/>
  <c r="G21" i="2" a="1"/>
  <c r="G21" i="2" s="1"/>
  <c r="F21" i="2" a="1"/>
  <c r="F21" i="2" s="1"/>
  <c r="E21" i="2" a="1"/>
  <c r="E21" i="2" s="1"/>
  <c r="D21" i="2" a="1"/>
  <c r="D21" i="2" s="1"/>
  <c r="K21" i="2" s="1"/>
  <c r="C21" i="2" a="1"/>
  <c r="C21" i="2" s="1"/>
  <c r="G17" i="2" a="1"/>
  <c r="G17" i="2" s="1"/>
  <c r="F17" i="2" a="1"/>
  <c r="F17" i="2" s="1"/>
  <c r="E17" i="2" a="1"/>
  <c r="E17" i="2" s="1"/>
  <c r="D17" i="2" a="1"/>
  <c r="D17" i="2" s="1"/>
  <c r="K17" i="2" s="1"/>
  <c r="L17" i="2" s="1"/>
  <c r="C17" i="2" a="1"/>
  <c r="C17" i="2" s="1"/>
  <c r="G16" i="2" a="1"/>
  <c r="G16" i="2" s="1"/>
  <c r="F16" i="2" a="1"/>
  <c r="F16" i="2" s="1"/>
  <c r="E16" i="2" a="1"/>
  <c r="E16" i="2" s="1"/>
  <c r="D16" i="2" a="1"/>
  <c r="D16" i="2" s="1"/>
  <c r="K16" i="2" s="1"/>
  <c r="L16" i="2" s="1"/>
  <c r="C16" i="2" a="1"/>
  <c r="C16" i="2" s="1"/>
  <c r="G15" i="2" a="1"/>
  <c r="G15" i="2" s="1"/>
  <c r="F15" i="2" a="1"/>
  <c r="F15" i="2" s="1"/>
  <c r="E15" i="2" a="1"/>
  <c r="E15" i="2" s="1"/>
  <c r="D15" i="2" a="1"/>
  <c r="D15" i="2" s="1"/>
  <c r="K15" i="2" s="1"/>
  <c r="L15" i="2" s="1"/>
  <c r="C15" i="2" a="1"/>
  <c r="C15" i="2" s="1"/>
  <c r="G14" i="2" a="1"/>
  <c r="G14" i="2" s="1"/>
  <c r="F14" i="2" a="1"/>
  <c r="F14" i="2" s="1"/>
  <c r="E14" i="2" a="1"/>
  <c r="E14" i="2" s="1"/>
  <c r="D14" i="2" a="1"/>
  <c r="D14" i="2" s="1"/>
  <c r="K14" i="2" s="1"/>
  <c r="L14" i="2" s="1"/>
  <c r="C14" i="2" a="1"/>
  <c r="C14" i="2" s="1"/>
  <c r="G13" i="2" a="1"/>
  <c r="G13" i="2" s="1"/>
  <c r="F13" i="2" a="1"/>
  <c r="F13" i="2" s="1"/>
  <c r="E13" i="2" a="1"/>
  <c r="E13" i="2" s="1"/>
  <c r="D13" i="2" a="1"/>
  <c r="D13" i="2" s="1"/>
  <c r="K13" i="2" s="1"/>
  <c r="L13" i="2" s="1"/>
  <c r="C13" i="2" a="1"/>
  <c r="C13" i="2" s="1"/>
  <c r="G12" i="2" a="1"/>
  <c r="G12" i="2" s="1"/>
  <c r="F12" i="2" a="1"/>
  <c r="F12" i="2" s="1"/>
  <c r="E12" i="2" a="1"/>
  <c r="E12" i="2" s="1"/>
  <c r="D12" i="2" a="1"/>
  <c r="D12" i="2" s="1"/>
  <c r="K12" i="2" s="1"/>
  <c r="C12" i="2" a="1"/>
  <c r="C12" i="2" s="1"/>
  <c r="H7" i="2"/>
  <c r="H4" i="2"/>
  <c r="L21" i="2" l="1"/>
  <c r="I7" i="2" a="1"/>
  <c r="I7" i="2" s="1"/>
  <c r="J7" i="2" s="1"/>
  <c r="K7" i="2" s="1"/>
  <c r="L12" i="2"/>
  <c r="I4" i="2" a="1"/>
  <c r="I4" i="2" s="1"/>
  <c r="J4" i="2" s="1"/>
  <c r="K4" i="2"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7">
    <bk>
      <extLst>
        <ext uri="{3e2802c4-a4d2-4d8b-9148-e3be6c30e623}">
          <xlrd:rvb i="2"/>
        </ext>
      </extLst>
    </bk>
    <bk>
      <extLst>
        <ext uri="{3e2802c4-a4d2-4d8b-9148-e3be6c30e623}">
          <xlrd:rvb i="5"/>
        </ext>
      </extLst>
    </bk>
    <bk>
      <extLst>
        <ext uri="{3e2802c4-a4d2-4d8b-9148-e3be6c30e623}">
          <xlrd:rvb i="8"/>
        </ext>
      </extLst>
    </bk>
    <bk>
      <extLst>
        <ext uri="{3e2802c4-a4d2-4d8b-9148-e3be6c30e623}">
          <xlrd:rvb i="11"/>
        </ext>
      </extLst>
    </bk>
    <bk>
      <extLst>
        <ext uri="{3e2802c4-a4d2-4d8b-9148-e3be6c30e623}">
          <xlrd:rvb i="14"/>
        </ext>
      </extLst>
    </bk>
    <bk>
      <extLst>
        <ext uri="{3e2802c4-a4d2-4d8b-9148-e3be6c30e623}">
          <xlrd:rvb i="17"/>
        </ext>
      </extLst>
    </bk>
    <bk>
      <extLst>
        <ext uri="{3e2802c4-a4d2-4d8b-9148-e3be6c30e623}">
          <xlrd:rvb i="20"/>
        </ext>
      </extLst>
    </bk>
  </futureMetadata>
  <cellMetadata count="1">
    <bk>
      <rc t="1" v="0"/>
    </bk>
  </cellMetadata>
  <valueMetadata count="7">
    <bk>
      <rc t="2" v="0"/>
    </bk>
    <bk>
      <rc t="2" v="1"/>
    </bk>
    <bk>
      <rc t="2" v="2"/>
    </bk>
    <bk>
      <rc t="2" v="3"/>
    </bk>
    <bk>
      <rc t="2" v="4"/>
    </bk>
    <bk>
      <rc t="2" v="5"/>
    </bk>
    <bk>
      <rc t="2" v="6"/>
    </bk>
  </valueMetadata>
</metadata>
</file>

<file path=xl/sharedStrings.xml><?xml version="1.0" encoding="utf-8"?>
<sst xmlns="http://schemas.openxmlformats.org/spreadsheetml/2006/main" count="41" uniqueCount="21">
  <si>
    <t>Valor Portafolio</t>
  </si>
  <si>
    <t>% Rendimiento</t>
  </si>
  <si>
    <t>Ganancia/Perdida</t>
  </si>
  <si>
    <t>Valor Actual</t>
  </si>
  <si>
    <t>USD</t>
  </si>
  <si>
    <t>MXN</t>
  </si>
  <si>
    <t>Histórico de Ventas</t>
  </si>
  <si>
    <t>STOCK</t>
  </si>
  <si>
    <t>Símbolo bursátil</t>
  </si>
  <si>
    <t>Precio</t>
  </si>
  <si>
    <t>Cambio</t>
  </si>
  <si>
    <t>Cambio (%)</t>
  </si>
  <si>
    <t>Cierre anterior</t>
  </si>
  <si>
    <t>Fecha de Compra</t>
  </si>
  <si>
    <t># Acciones</t>
  </si>
  <si>
    <t>Precio Compra</t>
  </si>
  <si>
    <t>$ Renidimiento</t>
  </si>
  <si>
    <t>Emisora</t>
  </si>
  <si>
    <t>Fecha Venta</t>
  </si>
  <si>
    <t>Precio Venta</t>
  </si>
  <si>
    <t>SBUX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</si>
</sst>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_([$$-409]* #,##0.00_);_([$$-409]* \(#,##0.00\);_([$$-409]* &quot;-&quot;??_);_(@_)"/>
    <numFmt numFmtId="165" formatCode="_-[$$-409]* #,##0.00_ ;_-[$$-409]* \-#,##0.00\ ;_-[$$-409]* &quot;-&quot;??_ ;_-@_ "/>
    <numFmt numFmtId="166" formatCode="_-[$$-80A]* #,##0.00_-;\-[$$-80A]* #,##0.00_-;_-[$$-80A]* &quot;-&quot;??_-;_-@_-"/>
  </numFmts>
  <fonts count="6" x14ac:knownFonts="1">
    <font>
      <sz val="11"/>
      <color theme="1"/>
      <name val="Aptos Narrow"/>
      <family val="2"/>
      <scheme val="minor"/>
    </font>
    <font>
      <sz val="11"/>
      <color theme="1"/>
      <name val="Aptos Narrow"/>
      <family val="2"/>
      <scheme val="minor"/>
    </font>
    <font>
      <b/>
      <sz val="11"/>
      <color theme="0"/>
      <name val="Aptos Narrow"/>
      <family val="2"/>
      <scheme val="minor"/>
    </font>
    <font>
      <b/>
      <sz val="12"/>
      <color theme="0"/>
      <name val="Aptos Narrow"/>
      <family val="2"/>
      <scheme val="minor"/>
    </font>
    <font>
      <b/>
      <sz val="18"/>
      <color theme="0"/>
      <name val="Aptos Narrow"/>
      <family val="2"/>
    </font>
    <font>
      <b/>
      <sz val="13"/>
      <color theme="3" tint="0.249977111117893"/>
      <name val="Aptos Narrow"/>
      <family val="2"/>
      <scheme val="minor"/>
    </font>
  </fonts>
  <fills count="8">
    <fill>
      <patternFill patternType="none"/>
    </fill>
    <fill>
      <patternFill patternType="gray125"/>
    </fill>
    <fill>
      <patternFill patternType="solid">
        <fgColor theme="3" tint="0.499984740745262"/>
        <bgColor indexed="64"/>
      </patternFill>
    </fill>
    <fill>
      <patternFill patternType="solid">
        <fgColor theme="0"/>
        <bgColor indexed="64"/>
      </patternFill>
    </fill>
    <fill>
      <patternFill patternType="solid">
        <fgColor theme="3" tint="0.89999084444715716"/>
        <bgColor indexed="64"/>
      </patternFill>
    </fill>
    <fill>
      <patternFill patternType="solid">
        <fgColor theme="3" tint="0.249977111117893"/>
        <bgColor indexed="64"/>
      </patternFill>
    </fill>
    <fill>
      <patternFill patternType="solid">
        <fgColor rgb="FFDFECF9"/>
        <bgColor indexed="64"/>
      </patternFill>
    </fill>
    <fill>
      <patternFill patternType="solid">
        <fgColor theme="9" tint="0.79998168889431442"/>
        <bgColor indexed="64"/>
      </patternFill>
    </fill>
  </fills>
  <borders count="3">
    <border>
      <left/>
      <right/>
      <top/>
      <bottom/>
      <diagonal/>
    </border>
    <border>
      <left/>
      <right/>
      <top/>
      <bottom style="thin">
        <color theme="4"/>
      </bottom>
      <diagonal/>
    </border>
    <border>
      <left/>
      <right/>
      <top style="thin">
        <color theme="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5">
    <xf numFmtId="0" fontId="0" fillId="0" borderId="0" xfId="0"/>
    <xf numFmtId="0" fontId="0" fillId="0" borderId="0" xfId="0" applyAlignment="1">
      <alignment horizontal="center" vertical="center"/>
    </xf>
    <xf numFmtId="14" fontId="0" fillId="0" borderId="0" xfId="0" applyNumberFormat="1"/>
    <xf numFmtId="14" fontId="0" fillId="0" borderId="0" xfId="0" applyNumberFormat="1" applyAlignment="1">
      <alignment horizontal="center" vertical="center"/>
    </xf>
    <xf numFmtId="44" fontId="0" fillId="0" borderId="0" xfId="1" applyFont="1" applyAlignment="1">
      <alignment horizontal="center" vertical="center"/>
    </xf>
    <xf numFmtId="0" fontId="3" fillId="2" borderId="0" xfId="0" applyFont="1" applyFill="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vertical="center"/>
    </xf>
    <xf numFmtId="164" fontId="5" fillId="3" borderId="0" xfId="0" applyNumberFormat="1" applyFont="1" applyFill="1" applyAlignment="1">
      <alignment horizontal="right" vertical="center"/>
    </xf>
    <xf numFmtId="164" fontId="5" fillId="4" borderId="0" xfId="0" applyNumberFormat="1" applyFont="1" applyFill="1" applyAlignment="1">
      <alignment horizontal="center" vertical="center"/>
    </xf>
    <xf numFmtId="10" fontId="5" fillId="4" borderId="0" xfId="2" applyNumberFormat="1" applyFont="1" applyFill="1" applyBorder="1" applyAlignment="1">
      <alignment horizontal="center" vertical="center"/>
    </xf>
    <xf numFmtId="165" fontId="5" fillId="4" borderId="0" xfId="0" applyNumberFormat="1" applyFont="1" applyFill="1" applyAlignment="1">
      <alignment horizontal="center" vertical="center"/>
    </xf>
    <xf numFmtId="0" fontId="2" fillId="2" borderId="0" xfId="0" applyFont="1" applyFill="1" applyAlignment="1">
      <alignment horizontal="center" vertical="center"/>
    </xf>
    <xf numFmtId="0" fontId="3" fillId="5" borderId="1" xfId="0" applyFont="1" applyFill="1" applyBorder="1" applyAlignment="1">
      <alignment horizontal="center" vertical="center"/>
    </xf>
    <xf numFmtId="164" fontId="5" fillId="3" borderId="0" xfId="0" applyNumberFormat="1" applyFont="1" applyFill="1" applyAlignment="1">
      <alignment horizontal="center" vertical="center"/>
    </xf>
    <xf numFmtId="0" fontId="0" fillId="2" borderId="0" xfId="0" applyFill="1" applyAlignment="1">
      <alignment vertical="center"/>
    </xf>
    <xf numFmtId="0" fontId="0" fillId="2" borderId="0" xfId="0" applyFill="1" applyAlignment="1">
      <alignment horizontal="left" vertical="center"/>
    </xf>
    <xf numFmtId="0" fontId="0" fillId="0" borderId="0" xfId="0" applyAlignment="1">
      <alignment vertical="center"/>
    </xf>
    <xf numFmtId="0" fontId="2" fillId="2" borderId="2" xfId="0" applyFont="1" applyFill="1" applyBorder="1" applyAlignment="1">
      <alignment horizontal="center" vertical="center"/>
    </xf>
    <xf numFmtId="44" fontId="2" fillId="2" borderId="2" xfId="1" applyFont="1" applyFill="1" applyBorder="1" applyAlignment="1">
      <alignment horizontal="center" vertical="center"/>
    </xf>
    <xf numFmtId="0" fontId="0" fillId="0" borderId="0" xfId="0" applyAlignment="1">
      <alignment horizontal="left" vertical="center"/>
    </xf>
    <xf numFmtId="164" fontId="0" fillId="0" borderId="0" xfId="0" applyNumberFormat="1" applyAlignment="1">
      <alignment horizontal="center" vertical="center"/>
    </xf>
    <xf numFmtId="10" fontId="0" fillId="0" borderId="0" xfId="0" applyNumberFormat="1" applyAlignment="1">
      <alignment horizontal="center" vertical="center"/>
    </xf>
    <xf numFmtId="14" fontId="0" fillId="6" borderId="0" xfId="0" applyNumberFormat="1" applyFill="1" applyAlignment="1">
      <alignment horizontal="center" vertical="center"/>
    </xf>
    <xf numFmtId="0" fontId="0" fillId="6" borderId="0" xfId="0" applyFill="1" applyAlignment="1">
      <alignment horizontal="center" vertical="center"/>
    </xf>
    <xf numFmtId="164" fontId="0" fillId="6" borderId="0" xfId="0" applyNumberFormat="1" applyFill="1" applyAlignment="1">
      <alignment horizontal="center" vertical="center"/>
    </xf>
    <xf numFmtId="10" fontId="0" fillId="0" borderId="0" xfId="2" applyNumberFormat="1" applyFont="1" applyAlignment="1">
      <alignment horizontal="center" vertical="center"/>
    </xf>
    <xf numFmtId="10" fontId="0" fillId="7" borderId="0" xfId="0" applyNumberFormat="1" applyFill="1" applyAlignment="1">
      <alignment horizontal="center" vertical="center"/>
    </xf>
    <xf numFmtId="14" fontId="0" fillId="2" borderId="0" xfId="0" applyNumberFormat="1" applyFill="1" applyAlignment="1">
      <alignment vertical="center"/>
    </xf>
    <xf numFmtId="166" fontId="0" fillId="0" borderId="0" xfId="0" applyNumberFormat="1"/>
    <xf numFmtId="10" fontId="0" fillId="0" borderId="0" xfId="0" applyNumberFormat="1"/>
    <xf numFmtId="166" fontId="0" fillId="6" borderId="0" xfId="0" applyNumberFormat="1" applyFill="1" applyAlignment="1">
      <alignment horizontal="center" vertical="center"/>
    </xf>
    <xf numFmtId="166" fontId="0" fillId="0" borderId="0" xfId="0" applyNumberFormat="1" applyAlignment="1">
      <alignment horizontal="center" vertical="center"/>
    </xf>
    <xf numFmtId="44" fontId="0" fillId="7" borderId="0" xfId="1" applyFont="1" applyFill="1" applyAlignment="1">
      <alignment horizontal="center" vertical="center"/>
    </xf>
  </cellXfs>
  <cellStyles count="3">
    <cellStyle name="Moneda" xfId="1" builtinId="4"/>
    <cellStyle name="Normal" xfId="0" builtinId="0"/>
    <cellStyle name="Porcentaje" xfId="2" builtinId="5"/>
  </cellStyles>
  <dxfs count="34">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5"/>
      </font>
      <fill>
        <patternFill>
          <bgColor theme="3" tint="0.89996032593768116"/>
        </patternFill>
      </fill>
    </dxf>
    <dxf>
      <font>
        <color theme="5"/>
      </font>
      <fill>
        <patternFill>
          <bgColor theme="3" tint="0.89996032593768116"/>
        </patternFill>
      </fill>
    </dxf>
    <dxf>
      <font>
        <color theme="5"/>
      </font>
      <fill>
        <patternFill>
          <bgColor theme="3" tint="0.89996032593768116"/>
        </patternFill>
      </fill>
    </dxf>
    <dxf>
      <font>
        <color theme="5"/>
      </font>
    </dxf>
    <dxf>
      <numFmt numFmtId="14" formatCode="0.00%"/>
    </dxf>
    <dxf>
      <numFmt numFmtId="166" formatCode="_-[$$-80A]* #,##0.00_-;\-[$$-80A]* #,##0.00_-;_-[$$-80A]* &quot;-&quot;??_-;_-@_-"/>
    </dxf>
    <dxf>
      <numFmt numFmtId="166" formatCode="_-[$$-80A]* #,##0.00_-;\-[$$-80A]* #,##0.00_-;_-[$$-80A]* &quot;-&quot;??_-;_-@_-"/>
    </dxf>
    <dxf>
      <numFmt numFmtId="0" formatCode="General"/>
    </dxf>
    <dxf>
      <numFmt numFmtId="19" formatCode="dd/mm/yyyy"/>
    </dxf>
    <dxf>
      <numFmt numFmtId="166" formatCode="_-[$$-80A]* #,##0.00_-;\-[$$-80A]* #,##0.00_-;_-[$$-80A]* &quot;-&quot;??_-;_-@_-"/>
    </dxf>
    <dxf>
      <numFmt numFmtId="14" formatCode="0.00%"/>
    </dxf>
    <dxf>
      <numFmt numFmtId="166" formatCode="_-[$$-80A]* #,##0.00_-;\-[$$-80A]* #,##0.00_-;_-[$$-80A]* &quot;-&quot;??_-;_-@_-"/>
    </dxf>
    <dxf>
      <numFmt numFmtId="166" formatCode="_-[$$-80A]* #,##0.00_-;\-[$$-80A]* #,##0.00_-;_-[$$-80A]* &quot;-&quot;??_-;_-@_-"/>
    </dxf>
    <dxf>
      <alignment horizontal="center" vertical="center" textRotation="0" indent="0" justifyLastLine="0" shrinkToFit="0" readingOrder="0"/>
    </dxf>
    <dxf>
      <fill>
        <patternFill patternType="solid">
          <fgColor indexed="64"/>
          <bgColor theme="3" tint="0.499984740745262"/>
        </patternFill>
      </fill>
      <alignment vertical="center" textRotation="0" wrapText="0" indent="0" justifyLastLine="0" shrinkToFit="0" readingOrder="0"/>
    </dxf>
    <dxf>
      <numFmt numFmtId="14" formatCode="0.00%"/>
      <alignment horizontal="center" vertical="center" textRotation="0" wrapText="0" indent="0" justifyLastLine="0" shrinkToFit="0" readingOrder="0"/>
    </dxf>
    <dxf>
      <numFmt numFmtId="164" formatCode="_([$$-409]* #,##0.00_);_([$$-409]* \(#,##0.00\);_([$$-409]* &quot;-&quot;??_);_(@_)"/>
      <alignment horizontal="center" vertical="center" textRotation="0" wrapText="0" indent="0" justifyLastLine="0" shrinkToFit="0" readingOrder="0"/>
    </dxf>
    <dxf>
      <numFmt numFmtId="164" formatCode="_([$$-409]* #,##0.00_);_([$$-409]* \(#,##0.00\);_([$$-409]* &quot;-&quot;??_);_(@_)"/>
      <fill>
        <patternFill patternType="solid">
          <fgColor indexed="64"/>
          <bgColor rgb="FFDFECF9"/>
        </patternFill>
      </fill>
      <alignment horizontal="center" vertical="center" textRotation="0" wrapText="0" indent="0" justifyLastLine="0" shrinkToFit="0" readingOrder="0"/>
    </dxf>
    <dxf>
      <numFmt numFmtId="0" formatCode="General"/>
      <fill>
        <patternFill patternType="solid">
          <fgColor indexed="64"/>
          <bgColor rgb="FFDFECF9"/>
        </patternFill>
      </fill>
      <alignment horizontal="center" vertical="center" textRotation="0" wrapText="0" indent="0" justifyLastLine="0" shrinkToFit="0" readingOrder="0"/>
    </dxf>
    <dxf>
      <numFmt numFmtId="19" formatCode="dd/mm/yyyy"/>
      <fill>
        <patternFill patternType="solid">
          <fgColor indexed="64"/>
          <bgColor rgb="FFDFECF9"/>
        </patternFill>
      </fill>
      <alignment horizontal="center" vertical="center" textRotation="0" wrapText="0" indent="0" justifyLastLine="0" shrinkToFit="0" readingOrder="0"/>
    </dxf>
    <dxf>
      <numFmt numFmtId="164" formatCode="_([$$-409]* #,##0.00_);_([$$-409]* \(#,##0.00\);_([$$-409]* &quot;-&quot;??_);_(@_)"/>
      <alignment horizontal="center" vertical="center" textRotation="0" wrapText="0" indent="0" justifyLastLine="0" shrinkToFit="0" readingOrder="0"/>
    </dxf>
    <dxf>
      <numFmt numFmtId="14" formatCode="0.00%"/>
      <alignment horizontal="center" vertical="center" textRotation="0" wrapText="0" indent="0" justifyLastLine="0" shrinkToFit="0" readingOrder="0"/>
    </dxf>
    <dxf>
      <numFmt numFmtId="164" formatCode="_([$$-409]* #,##0.00_);_([$$-409]* \(#,##0.00\);_([$$-409]* &quot;-&quot;??_);_(@_)"/>
      <alignment horizontal="center" vertical="center" textRotation="0" wrapText="0" indent="0" justifyLastLine="0" shrinkToFit="0" readingOrder="0"/>
    </dxf>
    <dxf>
      <numFmt numFmtId="164" formatCode="_([$$-409]* #,##0.00_);_([$$-409]* \(#,##0.00\);_([$$-409]* &quot;-&quot;??_);_(@_)"/>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fill>
        <patternFill patternType="solid">
          <fgColor indexed="64"/>
          <bgColor theme="3" tint="0.499984740745262"/>
        </patternFill>
      </fill>
      <alignment vertical="center" textRotation="0" wrapText="0" indent="0" justifyLastLine="0" shrinkToFit="0" readingOrder="0"/>
    </dxf>
  </dxfs>
  <tableStyles count="0" defaultTableStyle="TableStyleMedium2" defaultPivotStyle="PivotStyleLight16"/>
  <colors>
    <mruColors>
      <color rgb="FFEDF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ichStyles" Target="richData/richStyles.xml"/><Relationship Id="rId13" Type="http://schemas.openxmlformats.org/officeDocument/2006/relationships/calcChain" Target="calcChain.xml"/><Relationship Id="rId3" Type="http://schemas.openxmlformats.org/officeDocument/2006/relationships/styles" Target="styles.xml"/><Relationship Id="rId7" Type="http://schemas.microsoft.com/office/2017/06/relationships/rdRichValueStructure" Target="richData/rdrichvaluestructure.xml"/><Relationship Id="rId12"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06/relationships/rdRichValue" Target="richData/rdrichvalue.xml"/><Relationship Id="rId11" Type="http://schemas.microsoft.com/office/2017/06/relationships/rdRichValueTypes" Target="richData/rdRichValueTypes.xml"/><Relationship Id="rId5" Type="http://schemas.openxmlformats.org/officeDocument/2006/relationships/sheetMetadata" Target="metadata.xml"/><Relationship Id="rId10" Type="http://schemas.microsoft.com/office/2017/06/relationships/rdSupportingPropertyBag" Target="richData/rdsupportingpropertybag.xml"/><Relationship Id="rId4" Type="http://schemas.openxmlformats.org/officeDocument/2006/relationships/sharedStrings" Target="sharedStrings.xml"/><Relationship Id="rId9" Type="http://schemas.microsoft.com/office/2017/06/relationships/rdSupportingPropertyBagStructure" Target="richData/rdsupportingpropertybagstructure.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746760</xdr:colOff>
      <xdr:row>0</xdr:row>
      <xdr:rowOff>152400</xdr:rowOff>
    </xdr:from>
    <xdr:to>
      <xdr:col>1</xdr:col>
      <xdr:colOff>1447800</xdr:colOff>
      <xdr:row>8</xdr:row>
      <xdr:rowOff>91440</xdr:rowOff>
    </xdr:to>
    <xdr:pic>
      <xdr:nvPicPr>
        <xdr:cNvPr id="2" name="Imagen 1">
          <a:extLst>
            <a:ext uri="{FF2B5EF4-FFF2-40B4-BE49-F238E27FC236}">
              <a16:creationId xmlns:a16="http://schemas.microsoft.com/office/drawing/2014/main" id="{5B56E234-5FAA-446A-8532-5A36C1DA39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6760" y="152400"/>
          <a:ext cx="1493520" cy="1493520"/>
        </a:xfrm>
        <a:prstGeom prst="rect">
          <a:avLst/>
        </a:prstGeom>
      </xdr:spPr>
    </xdr:pic>
    <xdr:clientData/>
  </xdr:twoCellAnchor>
  <xdr:twoCellAnchor editAs="oneCell">
    <xdr:from>
      <xdr:col>2</xdr:col>
      <xdr:colOff>243840</xdr:colOff>
      <xdr:row>3</xdr:row>
      <xdr:rowOff>60960</xdr:rowOff>
    </xdr:from>
    <xdr:to>
      <xdr:col>5</xdr:col>
      <xdr:colOff>251460</xdr:colOff>
      <xdr:row>6</xdr:row>
      <xdr:rowOff>30480</xdr:rowOff>
    </xdr:to>
    <xdr:pic>
      <xdr:nvPicPr>
        <xdr:cNvPr id="4" name="Imagen 3">
          <a:extLst>
            <a:ext uri="{FF2B5EF4-FFF2-40B4-BE49-F238E27FC236}">
              <a16:creationId xmlns:a16="http://schemas.microsoft.com/office/drawing/2014/main" id="{C751AB5A-959F-21B6-109C-A07127FAF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73680" y="624840"/>
          <a:ext cx="2385060" cy="55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304800</xdr:colOff>
      <xdr:row>13</xdr:row>
      <xdr:rowOff>152400</xdr:rowOff>
    </xdr:from>
    <xdr:to>
      <xdr:col>17</xdr:col>
      <xdr:colOff>944034</xdr:colOff>
      <xdr:row>27</xdr:row>
      <xdr:rowOff>33020</xdr:rowOff>
    </xdr:to>
    <xdr:pic>
      <xdr:nvPicPr>
        <xdr:cNvPr id="7" name="Imagen 6">
          <a:extLst>
            <a:ext uri="{FF2B5EF4-FFF2-40B4-BE49-F238E27FC236}">
              <a16:creationId xmlns:a16="http://schemas.microsoft.com/office/drawing/2014/main" id="{FA5C7BAE-3777-4454-A282-1789960453C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403667" y="2692400"/>
          <a:ext cx="3924300" cy="2522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
      <keyFlags>
        <key name="%cvi">
          <flag name="ShowInCardView" value="0"/>
          <flag name="ShowInDotNotation" value="0"/>
          <flag name="ShowInAutoComplete" value="0"/>
          <flag name="ExcludeFromCalcComparison" value="1"/>
        </key>
      </keyFlags>
    </type>
    <type name="_linkedentitycore">
      <keyFlags>
        <key name="%EntityServiceId">
          <flag name="ShowInCardView" value="0"/>
          <flag name="ShowInDotNotation" value="0"/>
          <flag name="ShowInAutoComplete" value="0"/>
        </key>
        <key name="%EntitySubDomain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s>
</rvTypesInfo>
</file>

<file path=xl/richData/rdrichvalue.xml><?xml version="1.0" encoding="utf-8"?>
<rvData xmlns="http://schemas.microsoft.com/office/spreadsheetml/2017/richdata" count="21">
  <rv s="0">
    <v>https://www.bing.com/financeapi/forcetrigger?t=a22k9c&amp;q=XNAS%3aSBUX&amp;form=skydnc</v>
    <v>Learn more on Bing</v>
  </rv>
  <rv s="1">
    <v>es-ES</v>
    <v>a22k9c</v>
    <v>268435456</v>
    <v>1</v>
    <v>Con tecnología de Refinitiv</v>
    <v>0</v>
    <v>1</v>
    <v>STARBUCKS CORPORATION (XNAS:SBUX)</v>
    <v>3</v>
    <v>4</v>
    <v>Finance</v>
    <v>5</v>
    <v>XNAS</v>
    <v>1135900000</v>
    <v>1985</v>
    <v>109</v>
    <v>0.99429999999999996</v>
    <v>0.42</v>
    <v>3.6700000000000003E-4</v>
    <v>3.8679999999999999E-3</v>
    <v>0.04</v>
    <v>123813100000</v>
    <v>108.58</v>
    <v>Starbucks Corporations es una compañía de café, que tuesta, comercializa y vende café especial en el mundo. La Compañía opera en 86 mercados y tiene aproximadamente 38.000 tiendas en todo el mundo. Tiene tres segmentos: América del Norte, Internacional y Desarrollo del Canal. El segmento de América del Norte incluye Estados Unidos y Canadá. El segmento internacional incluye China, Japón, Asia Pacífico, Europa, Oriente Medio y África, América Latina y el Caribe. Los segmentos Norteamérica e Internacional incluyen tanto las tiendas operadas por la Compañía como las tiendas con licencia. El segmento de Desarrollo de Canales incluye cafés tostados de frijoles enteros y molidos, productos de una sola porción de las marcas Starbucks y Teavana, una variedad de bebidas listas para beber, como Frappuccino y Starbucks Doubleshot, productos de servicio de alimentos y otros productos de marca vendidos en todo el mundo fuera de las tiendas operadas por la Compañía y con licencia. Una gran parte de su negocio de Desarrollo de Canales opera bajo un modelo licenciado de la Alianza Global del Café con Nestlé.</v>
    <v>361000</v>
    <v>XNAS</v>
    <v>45688.041665416407</v>
    <v>Nasdaq Stock Market</v>
    <v>0</v>
    <v>110.34</v>
    <v>110.34</v>
    <v>108.03</v>
    <v>71.55</v>
    <v>USD</v>
    <v>STARBUCKS CORPORATION</v>
    <v>STARBUCKS CORPORATION</v>
    <v>35.226300000000002</v>
    <v>109</v>
    <v>109.04</v>
    <v>Hotels &amp; Entertainment Services</v>
    <v>P O Box 34067, SEATTLE, WA, 98124-1067 US</v>
    <v>SBUX</v>
    <v>Acciones</v>
    <v>STARBUCKS CORPORATION (XNAS:SBUX)</v>
    <v>15023027</v>
    <v>9702665</v>
  </rv>
  <rv s="2">
    <v>1</v>
  </rv>
  <rv s="0">
    <v>https://www.bing.com/financeapi/forcetrigger?t=btav2w&amp;q=XNAS%3aWFRD&amp;form=skydnc</v>
    <v>Learn more on Bing</v>
  </rv>
  <rv s="1">
    <v>es-ES</v>
    <v>btav2w</v>
    <v>268435456</v>
    <v>1</v>
    <v>Con tecnología de Refinitiv</v>
    <v>0</v>
    <v>1</v>
    <v>WEATHERFORD INTERNATIONAL PUBLIC LIMITED COMPANY (XNAS:WFRD)</v>
    <v>3</v>
    <v>4</v>
    <v>Finance</v>
    <v>5</v>
    <v>XNAS</v>
    <v>72652000</v>
    <v>2014</v>
    <v>66.58</v>
    <v>1.7523</v>
    <v>-1.1299999999999999</v>
    <v>6.0360000000000006E-3</v>
    <v>-1.7188999999999999E-2</v>
    <v>0.39</v>
    <v>4694045720</v>
    <v>65.739999999999995</v>
    <v>WEATHERFORD INTERNATIONAL PUBLIC LIMITED COMPANY es una compañía multinacional de servicios petroleros. Los segmentos de la Compañía incluyen América del Norte, América Latina, Europa / África subsahariana (SSA) / Rusia, Oriente Medio / África del Norte (MENA) / Asia Pacífico y plataformas de perforación de tierras. Su negocio principal es proporcionar equipos y servicios a la industria de exploración y producción de petróleo y gas natural, tanto en tierra como en alta mar, a través de sus tres grupos empresariales: Construcción de pozos, Terminación y producción, y Equipos de perforación de tierras. El grupo empresarial de Construcción de Pozos incluye perforación a presión administrada, sistemas de revestimiento y soluciones de yacimientos, entre otros. El grupo empresarial de Terminación y Producción incluye sistemas de elevación artificial, sistemas de estimulación y terminación. El grupo empresarial Plataformas de perforación de tierra abarca su negocio de plataformas de perforación terrestre, incluidos los productos y servicios auxiliares a los mismos.</v>
    <v>18500</v>
    <v>XNAS</v>
    <v>45688.02495548594</v>
    <v>Nasdaq Stock Market</v>
    <v>3</v>
    <v>66.58</v>
    <v>135</v>
    <v>63.71</v>
    <v>63.71</v>
    <v>USD</v>
    <v>WEATHERFORD INTERNATIONAL PUBLIC LIMITED COMPANY</v>
    <v>WEATHERFORD INTERNATIONAL PUBLIC LIMITED COMPANY</v>
    <v>9.0503</v>
    <v>64.61</v>
    <v>65</v>
    <v>Oil &amp; Gas Related Equipment and Services</v>
    <v>2000 St. James Place, HOUSTON, TX, 77056 US</v>
    <v>WFRD</v>
    <v>Acciones</v>
    <v>WEATHERFORD INTERNATIONAL PUBLIC LIMITED COMPANY (XNAS:WFRD)</v>
    <v>1849951</v>
    <v>1027275</v>
  </rv>
  <rv s="2">
    <v>4</v>
  </rv>
  <rv s="0">
    <v>https://www.bing.com/financeapi/forcetrigger?t=a1yjxm&amp;q=XNYS%3aNKE&amp;form=skydnc</v>
    <v>Learn more on Bing</v>
  </rv>
  <rv s="1">
    <v>es-ES</v>
    <v>a1yjxm</v>
    <v>268435456</v>
    <v>1</v>
    <v>Con tecnología de Refinitiv</v>
    <v>0</v>
    <v>1</v>
    <v>NIKE, INC. (XNYS:NKE)</v>
    <v>3</v>
    <v>4</v>
    <v>Finance</v>
    <v>5</v>
    <v>XNYS</v>
    <v>1479127000</v>
    <v>1969</v>
    <v>76.849999999999994</v>
    <v>1.0147999999999999</v>
    <v>1.75</v>
    <v>1.3019999999999999E-4</v>
    <v>2.2852000000000001E-2</v>
    <v>1.0200000000000001E-2</v>
    <v>113271500000</v>
    <v>76.58</v>
    <v>NIKE, Inc. Se dedica al diseño, comercialización y distribución de calzado deportivo, ropa, equipos y accesorios y servicios para actividades deportivas y de fitness. Los segmentos operativos de la compañía incluyen América del Norte, Europa, Oriente Medio y África (EMEA), Gran China y Asia Pacífico y América Latina (APLA). Vende una línea de equipos y accesorios bajo la marca NIKE, incluyendo bolsos, calcetines, bolas deportivas, gafas, relojes, dispositivos digitales, murciélagos, guantes, equipos de protección y otros equipos diseñados para actividades deportivas. También diseña productos específicamente para la marca Jordan y Converse. La marca Jordan diseña, distribuye y otorga licencias de calzado deportivo y casual, ropa y accesorios principalmente centrados en el rendimiento y la cultura del baloncesto utilizando la marca Jumpman. La Compañía también diseña, distribuye y otorga licencias de zapatillas de deporte casuales, ropa y accesorios bajo las marcas registradas Chuck Taylor, All Star, One Star, Star Chevron y Jack Purcell.</v>
    <v>79400</v>
    <v>XNYS</v>
    <v>45688.041626689061</v>
    <v>New York Stock Exchange</v>
    <v>6</v>
    <v>78.77</v>
    <v>107.43</v>
    <v>76.849999999999994</v>
    <v>70.314999999999998</v>
    <v>USD</v>
    <v>NIKE, INC.</v>
    <v>NIKE, INC.</v>
    <v>24.1966</v>
    <v>78.33</v>
    <v>78.340199999999996</v>
    <v>Textiles &amp; Apparel</v>
    <v>One Bowerman Dr, BEAVERTON, OR, 97005-6453 US</v>
    <v>NKE</v>
    <v>Acciones</v>
    <v>NIKE, INC. (XNYS:NKE)</v>
    <v>10902071</v>
    <v>12816615</v>
  </rv>
  <rv s="2">
    <v>7</v>
  </rv>
  <rv s="0">
    <v>https://www.bing.com/financeapi/forcetrigger?t=a1qclh&amp;q=XNAS%3aCROX&amp;form=skydnc</v>
    <v>Learn more on Bing</v>
  </rv>
  <rv s="1">
    <v>es-ES</v>
    <v>a1qclh</v>
    <v>268435456</v>
    <v>1</v>
    <v>Con tecnología de Refinitiv</v>
    <v>0</v>
    <v>1</v>
    <v>CROCS, INC. (XNAS:CROX)</v>
    <v>3</v>
    <v>4</v>
    <v>Finance</v>
    <v>5</v>
    <v>XNAS</v>
    <v>58282160</v>
    <v>2005</v>
    <v>105.77</v>
    <v>1.9366000000000001</v>
    <v>2.2400000000000002</v>
    <v>-5.7940000000000005E-3</v>
    <v>2.138E-2</v>
    <v>-0.62</v>
    <v>6236773941</v>
    <v>104.77</v>
    <v>Crocs, Inc. Se dedica al diseño, desarrollo, comercialización en todo el mundo, distribución y venta de calzado de estilo de vida casual y accesorios para mujeres, hombres y niños. Los segmentos de la compañía incluyen Crocs Brand y HEYDUDE Brand. La colección Crocs Brand de la compañía contiene material Croslite, una tecnología de calzado moldeado, que ofrece un confort extraordinario en cada paso. Sus materiales Croslite están formulados para crear un calzado suave, cómodo, ligero, sin marcas y resistente a los olores. La marca HEYDUDE ofrece zapatos con una silueta versátil. Comercializa sus productos en más de 80 países, a través de dos canales de distribución: Mayorista y directo al consumidor. Su canal mayorista incluye minoristas multimarca nacionales e internacionales, tiendas asociadas monomarca, minoristas electrónicos y distribuidores; su canal directo al consumidor incluye tiendas minoristas operadas por la Compañía, sitios de comercio electrónico operados por la Compañía y mercados de terceros.</v>
    <v>7030</v>
    <v>XNAS</v>
    <v>45688.041569351561</v>
    <v>Nasdaq Stock Market</v>
    <v>9</v>
    <v>107.7</v>
    <v>165.32</v>
    <v>104.5</v>
    <v>94.5</v>
    <v>USD</v>
    <v>CROCS, INC.</v>
    <v>CROCS, INC.</v>
    <v>7.7648999999999999</v>
    <v>107.01</v>
    <v>106.39</v>
    <v>Textiles &amp; Apparel</v>
    <v>500 Eldorado Boulevard, Building 5, BROOMFIELD, CO, 80021 US</v>
    <v>CROX</v>
    <v>Acciones</v>
    <v>CROCS, INC. (XNAS:CROX)</v>
    <v>929136</v>
    <v>1148945</v>
  </rv>
  <rv s="2">
    <v>10</v>
  </rv>
  <rv s="0">
    <v>https://www.bing.com/financeapi/forcetrigger?t=a2475r&amp;q=XNYS%3aTHC&amp;form=skydnc</v>
    <v>Learn more on Bing</v>
  </rv>
  <rv s="1">
    <v>es-ES</v>
    <v>a2475r</v>
    <v>268435456</v>
    <v>1</v>
    <v>Con tecnología de Refinitiv</v>
    <v>0</v>
    <v>1</v>
    <v>TENET HEALTHCARE CORPORATION (XNYS:THC)</v>
    <v>3</v>
    <v>4</v>
    <v>Finance</v>
    <v>5</v>
    <v>XNYS</v>
    <v>95097000</v>
    <v>1975</v>
    <v>140.82</v>
    <v>2.0577000000000001</v>
    <v>3.86</v>
    <v>-1.4592000000000001E-2</v>
    <v>2.7696000000000002E-2</v>
    <v>-2.09</v>
    <v>13620743309</v>
    <v>139.37</v>
    <v>Tenet Healthcare Corporation es una compañía diversificada de servicios de salud. La red de atención de la Compañía incluye USPI Holding Company, Inc. (USPI), que opera o tiene intereses de propiedad en centros de cirugía ambulatoria y hospitales quirúrgicos. La Compañía también opera hospitales de atención aguda y especialidades, así como otras instalaciones para pacientes ambulatorios, incluyendo hospitales quirúrgicos y centros de cirugía ambulatoria (ASC), entre otros. La Compañía opera a través de dos segmentos: Operaciones y Servicios Hospitales, y Atención Ambulatoria. El segmento de Operaciones y Servicios Hospitalarios, que se compone de hospitales de atención aguda y de especialidades, una red de médicos empleados e instalaciones auxiliares para pacientes ambulatorios, así como la gestión del ciclo de ingresos y servicios de atención basados en valor que la Compañía proporciona a hospitales, sistemas de salud, consultorios médicos, empleadores y otros clientes. El segmento de Atención Ambulatoria, que está compuesto por ASCs y hospitales quirúrgicos de la USPI.</v>
    <v>78144</v>
    <v>XNYS</v>
    <v>45688.000000010936</v>
    <v>New York Stock Exchange</v>
    <v>12</v>
    <v>144.66999999999999</v>
    <v>171.2</v>
    <v>140.21</v>
    <v>82.15</v>
    <v>USD</v>
    <v>TENET HEALTHCARE CORPORATION</v>
    <v>TENET HEALTHCARE CORPORATION</v>
    <v>4.5819000000000001</v>
    <v>143.22999999999999</v>
    <v>141.13999999999999</v>
    <v>Healthcare Providers &amp; Services</v>
    <v>14201 Dallas Parkway, DALLAS, TX, 75254 US</v>
    <v>THC</v>
    <v>Acciones</v>
    <v>TENET HEALTHCARE CORPORATION (XNYS:THC)</v>
    <v>976690</v>
    <v>1229275</v>
  </rv>
  <rv s="2">
    <v>13</v>
  </rv>
  <rv s="0">
    <v>https://www.bing.com/financeapi/forcetrigger?t=a1o4mw&amp;q=XNYS%3aBABA&amp;form=skydnc</v>
    <v>Learn more on Bing</v>
  </rv>
  <rv s="1">
    <v>es-ES</v>
    <v>a1o4mw</v>
    <v>268435456</v>
    <v>1</v>
    <v>Con tecnología de Refinitiv</v>
    <v>0</v>
    <v>1</v>
    <v>Alibaba Group Holding Limited (XNYS:BABA)</v>
    <v>3</v>
    <v>4</v>
    <v>Finance</v>
    <v>5</v>
    <v>XNYS</v>
    <v>2378723000</v>
    <v>1999</v>
    <v>97.3</v>
    <v>0.30680000000000002</v>
    <v>6.02</v>
    <v>-4.7549999999999997E-3</v>
    <v>6.2241999999999999E-2</v>
    <v>-0.48849999999999999</v>
    <v>244390001020</v>
    <v>96.72</v>
    <v>Alibaba Group Holding Ltd proporciona infraestructura tecnológica y plataformas de marketing. La Compañía opera a través de siete segmentos. El segmento de comercio de China incluye negocios de comercio minorista de China como Taobao, Tmall y Freshippo, entre otros, y negocios mayoristas. El segmento de comercio internacional incluye negocios de comercio minorista y mayorista internacionales como Lazada y AliExpress. El segmento de Servicios al Consumidor Local incluye negocios basados en la ubicación como Ele.me, AMAP, Fliggy y otros. El segmento Cainiao incluye servicios de logística de ventanilla única nacionales e internacionales y soluciones de gestión de la cadena de suministro. Cloud Segment proporciona servicios de nube pública e híbrida como Alibaba Cloud y DingTalk para empresas nacionales y extranjeras. El segmento de Medios Digitales y Entretenimiento incluye Youku, Quark y Alibaba Pictures, otras plataformas de contenido y distribución y negocios de juegos en línea. Iniciativas de innovación y otros segmentos incluyen Damo Academy, Tmall Genie y otros.</v>
    <v>197991</v>
    <v>XNYS</v>
    <v>45688.041663796095</v>
    <v>New York Stock Exchange</v>
    <v>15</v>
    <v>103.66500000000001</v>
    <v>117.82</v>
    <v>97.14</v>
    <v>67.781899999999993</v>
    <v>USD</v>
    <v>Alibaba Group Holding Limited</v>
    <v>Alibaba Group Holding Limited</v>
    <v>20.558399999999999</v>
    <v>102.74</v>
    <v>102.25149999999999</v>
    <v>Software &amp; IT Services</v>
    <v>26/F, Tower One, Times Square, 1 Matheson Street, Causeway Bay HK</v>
    <v>BABA</v>
    <v>Acciones</v>
    <v>Alibaba Group Holding Limited (XNYS:BABA)</v>
    <v>45929033</v>
    <v>16225190</v>
  </rv>
  <rv s="2">
    <v>16</v>
  </rv>
  <rv s="0">
    <v>https://www.bing.com/financeapi/forcetrigger?t=albnec&amp;q=XMEX%3aALSEA*&amp;form=skydnc</v>
    <v>Learn more on Bing</v>
  </rv>
  <rv s="3">
    <v>es-ES</v>
    <v>albnec</v>
    <v>268435456</v>
    <v>1</v>
    <v>Con tecnología de Refinitiv</v>
    <v>6</v>
    <v>7</v>
    <v>Alsea, S.A.B. de C.V. (XMEX:ALSEA*)</v>
    <v>3</v>
    <v>8</v>
    <v>Finance</v>
    <v>9</v>
    <v>XMEX</v>
    <v>807279200</v>
    <v>1997</v>
    <v>44.21</v>
    <v>1.8887</v>
    <v>0.59</v>
    <v>1.3342E-2</v>
    <v>36174180952</v>
    <v>44.22</v>
    <v>ALSEA, S.A.B. de C.V. es una compañía con sede en México que se dedica principalmente al sector del servicio de comidas. Sus principales actividades incluyen la operación de franquicias renombradas como las cadenas de restaurantes de comida rápida Domino's Pizza, Burger King, California Pizza Kitchen, Chili's Grill &amp; Bar, Italianni's, Pei Wei Asian Diner y PF Chang's China Bistro, así como la cadena de café Starbucks Coffee. Además, a través de Distribuidora e Importadora Alsea, S.A. de C.V., la Compañía ofrece servicios de logística y distribución de alimentos para sus restaurantes ubicados en México. La Compañía opera a través de varias filiales, como Café Sirena S. de R.L. de C.V.; Operadora de Franquicias Alsea, S.A. de C.V.; Operadora y Procesadora de Productos de Panificación, S.A. de C.V.; Gastrosur, S.A. de C.V., y Especialistas en Restaurantes de Comida Estilo Asiática, S.A. de C.V., entre otras. En mayo de 2014, la Compañía adquirió el 100 % de las acciones en VIPs, la cadena de restaurantes, que antes había pertenecido a Wal Mart de México, S.A.B. de C.V.</v>
    <v>80312</v>
    <v>XMEX</v>
    <v>45687.874988425923</v>
    <v>Mexican Stock Exchange</v>
    <v>18</v>
    <v>45.49</v>
    <v>85.38</v>
    <v>44.21</v>
    <v>39.6</v>
    <v>MXN</v>
    <v>Alsea, S.A.B. de C.V.</v>
    <v>Alsea, S.A.B. de C.V.</v>
    <v>44.81</v>
    <v>Hotels &amp; Entertainment Services</v>
    <v>Avenida Revolucion No. 1267, Torre Corporativa, Piso 21, Colonia Los Alpes, Delegacion Alvaro Obregon, MEXICO, D.F., MEXICO, D.F., 01040 MX</v>
    <v>ALSEA*</v>
    <v>Acciones</v>
    <v>Alsea, S.A.B. de C.V. (XMEX:ALSEA*)</v>
    <v>1051552</v>
    <v>1727560</v>
  </rv>
  <rv s="2">
    <v>19</v>
  </rv>
</rvData>
</file>

<file path=xl/richData/rdrichvaluestructure.xml><?xml version="1.0" encoding="utf-8"?>
<rvStructures xmlns="http://schemas.microsoft.com/office/spreadsheetml/2017/richdata" count="4">
  <s t="_hyperlink">
    <k n="Address" t="s"/>
    <k n="Text" t="s"/>
  </s>
  <s t="_linkedentitycore">
    <k n="%EntityCulture" t="s"/>
    <k n="%EntityId" t="s"/>
    <k n="%EntityServiceId"/>
    <k n="%IsRefreshable" t="b"/>
    <k n="%ProviderInfo" t="s"/>
    <k n="_CanonicalPropertyNames" t="spb"/>
    <k n="_Display" t="spb"/>
    <k n="_DisplayString" t="s"/>
    <k n="_Flags" t="spb"/>
    <k n="_Format" t="spb"/>
    <k n="_Icon" t="s"/>
    <k n="_SubLabel" t="spb"/>
    <k n="Abreviatura de intercambio" t="s"/>
    <k n="Acciones en circulación"/>
    <k n="Año de constitución"/>
    <k n="Apertura"/>
    <k n="Beta"/>
    <k n="Cambio"/>
    <k n="Cambio % (horario ampliado)"/>
    <k n="Cambio (%)"/>
    <k n="Cambio (horario ampliado)"/>
    <k n="Capitalización de mercado"/>
    <k n="Cierre anterior"/>
    <k n="Descripción" t="s"/>
    <k n="Empleados"/>
    <k n="ExchangeID" t="s"/>
    <k n="Hora de la última operación"/>
    <k n="Intercambio" t="s"/>
    <k n="LearnMoreOnLink" t="r"/>
    <k n="Máximo"/>
    <k n="Máximo en 52 semanas"/>
    <k n="Mínimo"/>
    <k n="Mínimo en 52 semanas"/>
    <k n="Moneda" t="s"/>
    <k n="Nombre" t="s"/>
    <k n="Nombre oficial" t="s"/>
    <k n="P/I"/>
    <k n="Precio"/>
    <k n="Precio (horario ampliado)"/>
    <k n="Sector" t="s"/>
    <k n="Sede central" t="s"/>
    <k n="Símbolo bursátil" t="s"/>
    <k n="Tipo de instrumento" t="s"/>
    <k n="UniqueName" t="s"/>
    <k n="Volumen"/>
    <k n="Volumen promedio"/>
  </s>
  <s t="_linkedentity">
    <k n="%cvi" t="r"/>
  </s>
  <s t="_linkedentitycore">
    <k n="%EntityCulture" t="s"/>
    <k n="%EntityId" t="s"/>
    <k n="%EntityServiceId"/>
    <k n="%IsRefreshable" t="b"/>
    <k n="%ProviderInfo" t="s"/>
    <k n="_CanonicalPropertyNames" t="spb"/>
    <k n="_Display" t="spb"/>
    <k n="_DisplayString" t="s"/>
    <k n="_Flags" t="spb"/>
    <k n="_Format" t="spb"/>
    <k n="_Icon" t="s"/>
    <k n="_SubLabel" t="spb"/>
    <k n="Abreviatura de intercambio" t="s"/>
    <k n="Acciones en circulación"/>
    <k n="Año de constitución"/>
    <k n="Apertura"/>
    <k n="Beta"/>
    <k n="Cambio"/>
    <k n="Cambio (%)"/>
    <k n="Capitalización de mercado"/>
    <k n="Cierre anterior"/>
    <k n="Descripción" t="s"/>
    <k n="Empleados"/>
    <k n="ExchangeID" t="s"/>
    <k n="Hora de la última operación"/>
    <k n="Intercambio" t="s"/>
    <k n="LearnMoreOnLink" t="r"/>
    <k n="Máximo"/>
    <k n="Máximo en 52 semanas"/>
    <k n="Mínimo"/>
    <k n="Mínimo en 52 semanas"/>
    <k n="Moneda" t="s"/>
    <k n="Nombre" t="s"/>
    <k n="Nombre oficial" t="s"/>
    <k n="Precio"/>
    <k n="Sector" t="s"/>
    <k n="Sede central" t="s"/>
    <k n="Símbolo bursátil" t="s"/>
    <k n="Tipo de instrumento" t="s"/>
    <k n="UniqueName" t="s"/>
    <k n="Volumen"/>
    <k n="Volumen promedio"/>
  </s>
</rvStructures>
</file>

<file path=xl/richData/rdsupportingpropertybag.xml><?xml version="1.0" encoding="utf-8"?>
<supportingPropertyBags xmlns="http://schemas.microsoft.com/office/spreadsheetml/2017/richdata2">
  <spbArrays count="2">
    <a count="46">
      <v t="s">%EntityServiceId</v>
      <v t="s">_Format</v>
      <v t="s">%IsRefreshable</v>
      <v t="s">_CanonicalPropertyNames</v>
      <v t="s">%EntityCulture</v>
      <v t="s">%EntityId</v>
      <v t="s">_Icon</v>
      <v t="s">_Display</v>
      <v t="s">Nombre</v>
      <v t="s">_SubLabel</v>
      <v t="s">Precio</v>
      <v t="s">Precio (horario ampliado)</v>
      <v t="s">Intercambio</v>
      <v t="s">Nombre oficial</v>
      <v t="s">Hora de la última operación</v>
      <v t="s">Símbolo bursátil</v>
      <v t="s">Abreviatura de intercambio</v>
      <v t="s">Cambio</v>
      <v t="s">Cambio (horario ampliado)</v>
      <v t="s">Cambio (%)</v>
      <v t="s">Cambio % (horario ampliado)</v>
      <v t="s">Moneda</v>
      <v t="s">Cierre anterior</v>
      <v t="s">Apertura</v>
      <v t="s">Máximo</v>
      <v t="s">Mínimo</v>
      <v t="s">Máximo en 52 semanas</v>
      <v t="s">Mínimo en 52 semanas</v>
      <v t="s">Volumen</v>
      <v t="s">Volumen promedio</v>
      <v t="s">Capitalización de mercado</v>
      <v t="s">Beta</v>
      <v t="s">P/I</v>
      <v t="s">Acciones en circulación</v>
      <v t="s">Descripción</v>
      <v t="s">Empleados</v>
      <v t="s">Sede central</v>
      <v t="s">Sector</v>
      <v t="s">Tipo de instrumento</v>
      <v t="s">Año de constitución</v>
      <v t="s">_Flags</v>
      <v t="s">UniqueName</v>
      <v t="s">_DisplayString</v>
      <v t="s">LearnMoreOnLink</v>
      <v t="s">ExchangeID</v>
      <v t="s">%ProviderInfo</v>
    </a>
    <a count="42">
      <v t="s">%EntityServiceId</v>
      <v t="s">_Format</v>
      <v t="s">%IsRefreshable</v>
      <v t="s">_CanonicalPropertyNames</v>
      <v t="s">%EntityCulture</v>
      <v t="s">%EntityId</v>
      <v t="s">_Icon</v>
      <v t="s">_Display</v>
      <v t="s">Nombre</v>
      <v t="s">_SubLabel</v>
      <v t="s">Precio</v>
      <v t="s">Intercambio</v>
      <v t="s">Nombre oficial</v>
      <v t="s">Hora de la última operación</v>
      <v t="s">Símbolo bursátil</v>
      <v t="s">Abreviatura de intercambio</v>
      <v t="s">Cambio</v>
      <v t="s">Cambio (%)</v>
      <v t="s">Moneda</v>
      <v t="s">Cierre anterior</v>
      <v t="s">Apertura</v>
      <v t="s">Máximo</v>
      <v t="s">Mínimo</v>
      <v t="s">Máximo en 52 semanas</v>
      <v t="s">Mínimo en 52 semanas</v>
      <v t="s">Volumen</v>
      <v t="s">Volumen promedio</v>
      <v t="s">Capitalización de mercado</v>
      <v t="s">Beta</v>
      <v t="s">Acciones en circulación</v>
      <v t="s">Descripción</v>
      <v t="s">Empleados</v>
      <v t="s">Sede central</v>
      <v t="s">Sector</v>
      <v t="s">Tipo de instrumento</v>
      <v t="s">Año de constitución</v>
      <v t="s">_Flags</v>
      <v t="s">UniqueName</v>
      <v t="s">_DisplayString</v>
      <v t="s">LearnMoreOnLink</v>
      <v t="s">ExchangeID</v>
      <v t="s">%ProviderInfo</v>
    </a>
  </spbArrays>
  <spbData count="10">
    <spb s="0">
      <v>P/E</v>
      <v>Beta</v>
      <v>Change</v>
      <v>Currency</v>
      <v>High</v>
      <v>Low</v>
      <v>Name</v>
      <v>Price</v>
      <v>Industry</v>
      <v>Volume</v>
      <v>Open</v>
      <v>Employees</v>
      <v>Change (%)</v>
      <v>ExchangeID</v>
      <v>UniqueName</v>
      <v>Description</v>
      <v>Exchange</v>
      <v>Headquarters</v>
      <v>%ProviderInfo</v>
      <v>Official name</v>
      <v>Previous close</v>
      <v>LearnMoreOnLink</v>
      <v>Ticker symbol</v>
      <v>Volume average</v>
      <v>Year incorporated</v>
      <v>Instrument type</v>
      <v>52 week high</v>
      <v>52 week low</v>
      <v>Shares outstanding</v>
      <v>Change (Extended hours)</v>
      <v>Market cap</v>
      <v>Price (Extended hours)</v>
      <v>Exchange abbreviation</v>
      <v>Change % (Extended hours)</v>
      <v>Last trade time</v>
    </spb>
    <spb s="1">
      <v>0</v>
      <v>Name</v>
      <v>LearnMoreOnLink</v>
    </spb>
    <spb s="2">
      <v>0</v>
      <v>0</v>
      <v>0</v>
    </spb>
    <spb s="3">
      <v>2</v>
      <v>2</v>
      <v>2</v>
      <v>2</v>
    </spb>
    <spb s="4">
      <v>1</v>
      <v>1</v>
      <v>2</v>
      <v>2</v>
      <v>2</v>
      <v>3</v>
      <v>2</v>
      <v>4</v>
      <v>2</v>
      <v>4</v>
      <v>5</v>
      <v>2</v>
      <v>4</v>
      <v>6</v>
      <v>7</v>
      <v>2</v>
      <v>2</v>
      <v>4</v>
      <v>2</v>
      <v>8</v>
      <v>2</v>
      <v>5</v>
      <v>9</v>
    </spb>
    <spb s="5">
      <v xml:space="preserve">desde el cierre anterior </v>
      <v xml:space="preserve">al cierre </v>
      <v xml:space="preserve">desde el cierre anterior </v>
      <v>Origen: Nasdaq</v>
      <v xml:space="preserve">desde el cierre </v>
      <v>Retrasado 15 minutos</v>
      <v xml:space="preserve">desde el cierre </v>
      <v>GMT</v>
    </spb>
    <spb s="6">
      <v>Beta</v>
      <v>Change</v>
      <v>Currency</v>
      <v>High</v>
      <v>Low</v>
      <v>Name</v>
      <v>Price</v>
      <v>Industry</v>
      <v>Volume</v>
      <v>Open</v>
      <v>Employees</v>
      <v>Change (%)</v>
      <v>ExchangeID</v>
      <v>UniqueName</v>
      <v>Description</v>
      <v>Exchange</v>
      <v>Headquarters</v>
      <v>%ProviderInfo</v>
      <v>Official name</v>
      <v>Previous close</v>
      <v>LearnMoreOnLink</v>
      <v>Ticker symbol</v>
      <v>Volume average</v>
      <v>Year incorporated</v>
      <v>Instrument type</v>
      <v>52 week high</v>
      <v>52 week low</v>
      <v>Shares outstanding</v>
      <v>Market cap</v>
      <v>Exchange abbreviation</v>
      <v>Last trade time</v>
    </spb>
    <spb s="1">
      <v>1</v>
      <v>Name</v>
      <v>LearnMoreOnLink</v>
    </spb>
    <spb s="7">
      <v>1</v>
      <v>10</v>
      <v>10</v>
      <v>10</v>
      <v>3</v>
      <v>10</v>
      <v>4</v>
      <v>10</v>
      <v>4</v>
      <v>5</v>
      <v>10</v>
      <v>4</v>
      <v>6</v>
      <v>7</v>
      <v>10</v>
      <v>10</v>
      <v>4</v>
      <v>11</v>
      <v>9</v>
    </spb>
    <spb s="8">
      <v xml:space="preserve">desde el cierre anterior </v>
      <v>Retrasado 20 minutos</v>
      <v xml:space="preserve">desde el cierre anterior </v>
      <v>GMT</v>
    </spb>
  </spbData>
</supportingPropertyBags>
</file>

<file path=xl/richData/rdsupportingpropertybagstructure.xml><?xml version="1.0" encoding="utf-8"?>
<spbStructures xmlns="http://schemas.microsoft.com/office/spreadsheetml/2017/richdata2" count="9">
  <s>
    <k n="P/I" t="s"/>
    <k n="Beta" t="s"/>
    <k n="Cambio" t="s"/>
    <k n="Moneda" t="s"/>
    <k n="Máximo" t="s"/>
    <k n="Mínimo" t="s"/>
    <k n="Nombre" t="s"/>
    <k n="Precio" t="s"/>
    <k n="Sector" t="s"/>
    <k n="Volumen" t="s"/>
    <k n="Apertura" t="s"/>
    <k n="Empleados" t="s"/>
    <k n="Cambio (%)" t="s"/>
    <k n="ExchangeID" t="s"/>
    <k n="UniqueName" t="s"/>
    <k n="Descripción" t="s"/>
    <k n="Intercambio" t="s"/>
    <k n="Sede central" t="s"/>
    <k n="%ProviderInfo" t="s"/>
    <k n="Nombre oficial" t="s"/>
    <k n="Cierre anterior" t="s"/>
    <k n="LearnMoreOnLink" t="s"/>
    <k n="Símbolo bursátil" t="s"/>
    <k n="Volumen promedio" t="s"/>
    <k n="Año de constitución" t="s"/>
    <k n="Tipo de instrumento" t="s"/>
    <k n="Máximo en 52 semanas" t="s"/>
    <k n="Mínimo en 52 semanas" t="s"/>
    <k n="Acciones en circulación" t="s"/>
    <k n="Cambio (horario ampliado)" t="s"/>
    <k n="Capitalización de mercado" t="s"/>
    <k n="Precio (horario ampliado)" t="s"/>
    <k n="Abreviatura de intercambio" t="s"/>
    <k n="Cambio % (horario ampliado)" t="s"/>
    <k n="Hora de la última operación" t="s"/>
  </s>
  <s>
    <k n="^Order" t="spba"/>
    <k n="TitleProperty" t="s"/>
    <k n="SubTitleProperty" t="s"/>
  </s>
  <s>
    <k n="ShowInCardView" t="b"/>
    <k n="ShowInDotNotation" t="b"/>
    <k n="ShowInAutoComplete" t="b"/>
  </s>
  <s>
    <k n="ExchangeID" t="spb"/>
    <k n="UniqueName" t="spb"/>
    <k n="`%ProviderInfo" t="spb"/>
    <k n="LearnMoreOnLink" t="spb"/>
  </s>
  <s>
    <k n="P/I" t="i"/>
    <k n="Beta" t="i"/>
    <k n="Cambio" t="i"/>
    <k n="Máximo" t="i"/>
    <k n="Mínimo" t="i"/>
    <k n="Nombre" t="i"/>
    <k n="Precio" t="i"/>
    <k n="Volumen" t="i"/>
    <k n="Apertura" t="i"/>
    <k n="Empleados" t="i"/>
    <k n="Cambio (%)" t="i"/>
    <k n="Cierre anterior" t="i"/>
    <k n="Volumen promedio" t="i"/>
    <k n="`%EntityServiceId" t="i"/>
    <k n="Año de constitución" t="i"/>
    <k n="Máximo en 52 semanas" t="i"/>
    <k n="Mínimo en 52 semanas" t="i"/>
    <k n="Acciones en circulación" t="i"/>
    <k n="Cambio (horario ampliado)" t="i"/>
    <k n="Capitalización de mercado" t="i"/>
    <k n="Precio (horario ampliado)" t="i"/>
    <k n="Cambio % (horario ampliado)" t="i"/>
    <k n="Hora de la última operación" t="i"/>
  </s>
  <s>
    <k n="Cambio" t="s"/>
    <k n="Precio" t="s"/>
    <k n="Cambio (%)" t="s"/>
    <k n="ExchangeID" t="s"/>
    <k n="Cambio (horario ampliado)" t="s"/>
    <k n="Precio (horario ampliado)" t="s"/>
    <k n="Cambio % (horario ampliado)" t="s"/>
    <k n="Hora de la última operación" t="s"/>
  </s>
  <s>
    <k n="Beta" t="s"/>
    <k n="Cambio" t="s"/>
    <k n="Moneda" t="s"/>
    <k n="Máximo" t="s"/>
    <k n="Mínimo" t="s"/>
    <k n="Nombre" t="s"/>
    <k n="Precio" t="s"/>
    <k n="Sector" t="s"/>
    <k n="Volumen" t="s"/>
    <k n="Apertura" t="s"/>
    <k n="Empleados" t="s"/>
    <k n="Cambio (%)" t="s"/>
    <k n="ExchangeID" t="s"/>
    <k n="UniqueName" t="s"/>
    <k n="Descripción" t="s"/>
    <k n="Intercambio" t="s"/>
    <k n="Sede central" t="s"/>
    <k n="%ProviderInfo" t="s"/>
    <k n="Nombre oficial" t="s"/>
    <k n="Cierre anterior" t="s"/>
    <k n="LearnMoreOnLink" t="s"/>
    <k n="Símbolo bursátil" t="s"/>
    <k n="Volumen promedio" t="s"/>
    <k n="Año de constitución" t="s"/>
    <k n="Tipo de instrumento" t="s"/>
    <k n="Máximo en 52 semanas" t="s"/>
    <k n="Mínimo en 52 semanas" t="s"/>
    <k n="Acciones en circulación" t="s"/>
    <k n="Capitalización de mercado" t="s"/>
    <k n="Abreviatura de intercambio" t="s"/>
    <k n="Hora de la última operación" t="s"/>
  </s>
  <s>
    <k n="Beta" t="i"/>
    <k n="Cambio" t="i"/>
    <k n="Máximo" t="i"/>
    <k n="Mínimo" t="i"/>
    <k n="Nombre" t="i"/>
    <k n="Precio" t="i"/>
    <k n="Volumen" t="i"/>
    <k n="Apertura" t="i"/>
    <k n="Empleados" t="i"/>
    <k n="Cambio (%)" t="i"/>
    <k n="Cierre anterior" t="i"/>
    <k n="Volumen promedio" t="i"/>
    <k n="`%EntityServiceId" t="i"/>
    <k n="Año de constitución" t="i"/>
    <k n="Máximo en 52 semanas" t="i"/>
    <k n="Mínimo en 52 semanas" t="i"/>
    <k n="Acciones en circulación" t="i"/>
    <k n="Capitalización de mercado" t="i"/>
    <k n="Hora de la última operación" t="i"/>
  </s>
  <s>
    <k n="Cambio" t="s"/>
    <k n="Precio" t="s"/>
    <k n="Cambio (%)" t="s"/>
    <k n="Hora de la última operación" t="s"/>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7">
    <x:dxf>
      <x:numFmt numFmtId="4" formatCode="#,##0.00"/>
    </x:dxf>
    <x:dxf>
      <x:numFmt numFmtId="0" formatCode="General"/>
    </x:dxf>
    <x:dxf>
      <x:numFmt numFmtId="3" formatCode="#,##0"/>
    </x:dxf>
    <x:dxf>
      <x:numFmt numFmtId="14" formatCode="0.00%"/>
    </x:dxf>
    <x:dxf>
      <x:numFmt numFmtId="2" formatCode="0.00"/>
    </x:dxf>
    <x:dxf>
      <x:numFmt numFmtId="1" formatCode="0"/>
    </x:dxf>
    <x:dxf>
      <x:numFmt numFmtId="27" formatCode="dd/mm/yyyy\ hh:mm"/>
    </x:dxf>
  </dxfs>
  <richProperties>
    <rPr n="NumberFormat" t="s"/>
    <rPr n="IsTitleField" t="b"/>
  </richProperties>
  <richStyles>
    <rSty dxfid="0">
      <rpv i="0">#,##0.00</rpv>
    </rSty>
    <rSty dxfid="1">
      <rpv i="0">_([$$-en-US]* #,##0.00_);_([$$-en-US]* (#,##0.00);_([$$-en-US]* "-"??_);_(@_)</rpv>
    </rSty>
    <rSty>
      <rpv i="1">1</rpv>
    </rSty>
    <rSty dxfid="2">
      <rpv i="0">#,##0</rpv>
    </rSty>
    <rSty dxfid="3"/>
    <rSty dxfid="4">
      <rpv i="0">0.00</rpv>
    </rSty>
    <rSty dxfid="5">
      <rpv i="0">0</rpv>
    </rSty>
    <rSty dxfid="1">
      <rpv i="0">_([$$-en-US]* #,##0_);_([$$-en-US]* (#,##0);_([$$-en-US]* "-"_);_(@_)</rpv>
    </rSty>
    <rSty dxfid="6"/>
    <rSty dxfid="1">
      <rpv i="0">_-[$$-es-MX]* #,##0.00_-;-[$$-es-MX]* #,##0.00_-;_-[$$-es-MX]* "-"??_-;_-@_-</rpv>
    </rSty>
    <rSty dxfid="1">
      <rpv i="0">_-[$$-es-MX]* #,##0_-;-[$$-es-MX]* #,##0_-;_-[$$-es-MX]* "-"_-;_-@_-</rpv>
    </rSty>
  </richStyles>
</richStyleShee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ABF037-A75B-4F85-9D45-51C8659F9B3A}" name="Tabla2" displayName="Tabla2" ref="B11:L17" totalsRowShown="0" headerRowDxfId="33" dataDxfId="32">
  <autoFilter ref="B11:L17" xr:uid="{1849E07C-55CD-4706-83F1-865CC4815314}"/>
  <tableColumns count="11">
    <tableColumn id="1" xr3:uid="{ED556F56-3B62-4296-B6F9-BAEB0E64152D}" name="STOCK" dataDxfId="31"/>
    <tableColumn id="2" xr3:uid="{71BF1964-335B-4753-ADDD-86BF8C3B6B48}" name="Símbolo bursátil" dataDxfId="30">
      <calculatedColumnFormula array="1">_FV(Tabla2[[#This Row],[STOCK]],"Símbolo bursátil",TRUE)</calculatedColumnFormula>
    </tableColumn>
    <tableColumn id="3" xr3:uid="{324889EC-86D5-46E1-8451-26F287A511EF}" name="Precio" dataDxfId="29">
      <calculatedColumnFormula array="1">_FV(Tabla2[[#This Row],[STOCK]],"Precio")</calculatedColumnFormula>
    </tableColumn>
    <tableColumn id="4" xr3:uid="{9EBD75F6-1B74-4199-B724-F259B7D2BB0E}" name="Cambio" dataDxfId="28">
      <calculatedColumnFormula array="1">_FV(Tabla2[[#This Row],[STOCK]],"Cambio")</calculatedColumnFormula>
    </tableColumn>
    <tableColumn id="5" xr3:uid="{9AA434CD-F80A-40AB-A22D-80CF954049AF}" name="Cambio (%)" dataDxfId="27">
      <calculatedColumnFormula array="1">_FV(Tabla2[[#This Row],[STOCK]],"Cambio (%)",TRUE)</calculatedColumnFormula>
    </tableColumn>
    <tableColumn id="6" xr3:uid="{02DF17AC-77B3-404D-9BBD-7AD134CF9E04}" name="Cierre anterior" dataDxfId="26">
      <calculatedColumnFormula array="1">_FV(Tabla2[[#This Row],[STOCK]],"Cierre anterior",TRUE)</calculatedColumnFormula>
    </tableColumn>
    <tableColumn id="7" xr3:uid="{42D70B41-DF9E-4C24-8010-99C6F2A8B0E3}" name="Fecha de Compra" dataDxfId="25"/>
    <tableColumn id="8" xr3:uid="{E99299D0-AEE5-47D5-BFC1-4D6C3C31633B}" name="# Acciones" dataDxfId="24"/>
    <tableColumn id="9" xr3:uid="{CDE87DEA-581C-4209-B5F7-B36D821AFDF3}" name="Precio Compra" dataDxfId="23"/>
    <tableColumn id="10" xr3:uid="{2F4B1334-7040-4208-B315-6D5B22EF70A9}" name="$ Renidimiento" dataDxfId="22">
      <calculatedColumnFormula>Tabla2[[#This Row],[Precio]]-Tabla2[[#This Row],[Precio Compra]]</calculatedColumnFormula>
    </tableColumn>
    <tableColumn id="11" xr3:uid="{C2E06AEE-DC9F-424C-B84C-E66153F906AB}" name="% Rendimiento" dataDxfId="21" dataCellStyle="Porcentaje">
      <calculatedColumnFormula>Tabla2[[#This Row],[$ Renidimiento]]/Tabla2[[#This Row],[Precio Compra]]</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8B05096-5F74-4CFE-85D7-26FBE5F145C1}" name="Tabla3" displayName="Tabla3" ref="B20:L21" totalsRowShown="0" headerRowDxfId="20">
  <autoFilter ref="B20:L21" xr:uid="{B69C4A21-1A39-4AAF-A5AC-F172F844D774}"/>
  <tableColumns count="11">
    <tableColumn id="1" xr3:uid="{F628E798-0B93-414A-B37E-D9065006A9BE}" name="STOCK"/>
    <tableColumn id="2" xr3:uid="{BD702102-C9CF-4514-9014-440405618C97}" name="Símbolo bursátil" dataDxfId="19">
      <calculatedColumnFormula array="1">_FV(Tabla3[[#This Row],[STOCK]],"Símbolo bursátil",TRUE)</calculatedColumnFormula>
    </tableColumn>
    <tableColumn id="3" xr3:uid="{607663A7-11D7-4A1C-A931-414F15B778DF}" name="Precio" dataDxfId="18">
      <calculatedColumnFormula array="1">_FV(Tabla3[[#This Row],[STOCK]],"Precio")</calculatedColumnFormula>
    </tableColumn>
    <tableColumn id="4" xr3:uid="{01892FF4-180B-4152-934B-0AE39B36EC4A}" name="Cambio" dataDxfId="17">
      <calculatedColumnFormula array="1">_FV(Tabla3[[#This Row],[STOCK]],"Cambio")</calculatedColumnFormula>
    </tableColumn>
    <tableColumn id="5" xr3:uid="{D6C56D2A-9CA7-4927-850B-2F67F4327132}" name="Cambio (%)" dataDxfId="16">
      <calculatedColumnFormula array="1">_FV(Tabla3[[#This Row],[STOCK]],"Cambio (%)",TRUE)</calculatedColumnFormula>
    </tableColumn>
    <tableColumn id="6" xr3:uid="{2D48EEBC-1048-47DF-90FB-B2BA9C2CF100}" name="Cierre anterior" dataDxfId="15">
      <calculatedColumnFormula array="1">_FV(Tabla3[[#This Row],[STOCK]],"Cierre anterior",TRUE)</calculatedColumnFormula>
    </tableColumn>
    <tableColumn id="7" xr3:uid="{37C05AE4-4923-4FF6-A97E-6B197FDEE938}" name="Fecha de Compra" dataDxfId="14"/>
    <tableColumn id="8" xr3:uid="{D2FFC200-ED9A-4A8D-840F-4BE6C147F7ED}" name="# Acciones" dataDxfId="13"/>
    <tableColumn id="9" xr3:uid="{28B66ED3-5055-44FE-90B2-86FEE372D747}" name="Precio Compra" dataDxfId="12"/>
    <tableColumn id="10" xr3:uid="{94D97E87-F6E9-4C85-89D2-2A53ABCB00B7}" name="$ Renidimiento" dataDxfId="11">
      <calculatedColumnFormula>Tabla3[[#This Row],[Precio]]-Tabla3[[#This Row],[Precio Compra]]</calculatedColumnFormula>
    </tableColumn>
    <tableColumn id="11" xr3:uid="{A525B4F0-B07F-48C0-9F77-3E6BC3341156}" name="% Rendimiento" dataDxfId="10" dataCellStyle="Porcentaje">
      <calculatedColumnFormula>Tabla3[[#This Row],[$ Renidimiento]]/Tabla3[[#This Row],[Precio Compra]]</calculatedColumnFormula>
    </tableColumn>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9AD6B-3C65-4F79-8891-D03476E0B4B7}">
  <dimension ref="A2:R21"/>
  <sheetViews>
    <sheetView showGridLines="0" tabSelected="1" zoomScale="90" zoomScaleNormal="90" workbookViewId="0">
      <selection activeCell="I27" sqref="I27"/>
    </sheetView>
  </sheetViews>
  <sheetFormatPr baseColWidth="10" defaultRowHeight="14.4" x14ac:dyDescent="0.3"/>
  <cols>
    <col min="2" max="2" width="25.33203125" customWidth="1"/>
    <col min="3" max="3" width="11.5546875" style="1"/>
    <col min="8" max="8" width="15.6640625" customWidth="1"/>
    <col min="9" max="9" width="14.6640625" customWidth="1"/>
    <col min="10" max="10" width="17.5546875" customWidth="1"/>
    <col min="11" max="11" width="14.33203125" customWidth="1"/>
    <col min="13" max="13" width="7.6640625" customWidth="1"/>
    <col min="14" max="14" width="7.6640625" style="1" customWidth="1"/>
    <col min="15" max="15" width="15.21875" style="3" customWidth="1"/>
    <col min="16" max="16" width="11.5546875" style="4"/>
    <col min="17" max="17" width="13.44140625" style="4" customWidth="1"/>
    <col min="18" max="18" width="15.6640625" style="1" customWidth="1"/>
  </cols>
  <sheetData>
    <row r="2" spans="1:18" x14ac:dyDescent="0.3">
      <c r="H2" s="2"/>
    </row>
    <row r="3" spans="1:18" ht="15.6" x14ac:dyDescent="0.3">
      <c r="B3" s="2"/>
      <c r="H3" s="5" t="s">
        <v>0</v>
      </c>
      <c r="I3" s="5" t="s">
        <v>1</v>
      </c>
      <c r="J3" s="5" t="s">
        <v>2</v>
      </c>
      <c r="K3" s="5" t="s">
        <v>3</v>
      </c>
    </row>
    <row r="4" spans="1:18" ht="17.399999999999999" customHeight="1" x14ac:dyDescent="0.3">
      <c r="B4" s="2"/>
      <c r="C4" s="6"/>
      <c r="D4" s="7"/>
      <c r="E4" s="7"/>
      <c r="F4" s="8"/>
      <c r="G4" s="9" t="s">
        <v>4</v>
      </c>
      <c r="H4" s="10">
        <f>SUM(Tabla2[Precio Compra])</f>
        <v>566.69999999999993</v>
      </c>
      <c r="I4" s="11" cm="1">
        <f t="array" aca="1" ref="I4" ca="1">SUM(Tabla2[$ Renidimiento]/H4)</f>
        <v>6.7443091582848072E-2</v>
      </c>
      <c r="J4" s="12">
        <f ca="1">H4*I4</f>
        <v>38.22</v>
      </c>
      <c r="K4" s="12">
        <f ca="1">H4+J4</f>
        <v>604.91999999999996</v>
      </c>
    </row>
    <row r="5" spans="1:18" ht="14.4" customHeight="1" x14ac:dyDescent="0.3">
      <c r="B5" s="2"/>
      <c r="C5" s="6"/>
      <c r="D5" s="7"/>
      <c r="E5" s="7"/>
      <c r="F5" s="8"/>
      <c r="G5" s="8"/>
      <c r="H5" s="8"/>
    </row>
    <row r="6" spans="1:18" ht="14.4" customHeight="1" x14ac:dyDescent="0.3">
      <c r="B6" s="2"/>
      <c r="C6" s="6"/>
      <c r="D6" s="7"/>
      <c r="E6" s="7"/>
      <c r="F6" s="8"/>
      <c r="G6" s="8"/>
      <c r="H6" s="13" t="s">
        <v>0</v>
      </c>
      <c r="I6" s="13" t="s">
        <v>1</v>
      </c>
      <c r="J6" s="13" t="s">
        <v>2</v>
      </c>
      <c r="K6" s="13" t="s">
        <v>3</v>
      </c>
    </row>
    <row r="7" spans="1:18" ht="17.399999999999999" x14ac:dyDescent="0.3">
      <c r="B7" s="2"/>
      <c r="G7" s="9" t="s">
        <v>5</v>
      </c>
      <c r="H7" s="10">
        <f>SUM(Tabla3[Precio Compra])</f>
        <v>43.8</v>
      </c>
      <c r="I7" s="11" cm="1">
        <f t="array" aca="1" ref="I7" ca="1">SUM(Tabla3[$ Renidimiento]/H7)</f>
        <v>2.3059360730593725E-2</v>
      </c>
      <c r="J7" s="12">
        <f ca="1">H7*I7</f>
        <v>1.0100000000000051</v>
      </c>
      <c r="K7" s="12">
        <f ca="1">H7+J7</f>
        <v>44.81</v>
      </c>
    </row>
    <row r="8" spans="1:18" x14ac:dyDescent="0.3">
      <c r="B8" s="2"/>
    </row>
    <row r="10" spans="1:18" ht="15.6" x14ac:dyDescent="0.3">
      <c r="N10" s="14" t="s">
        <v>6</v>
      </c>
      <c r="O10" s="14"/>
      <c r="P10" s="14"/>
      <c r="Q10" s="14"/>
      <c r="R10" s="14"/>
    </row>
    <row r="11" spans="1:18" s="18" customFormat="1" ht="17.399999999999999" x14ac:dyDescent="0.3">
      <c r="A11" s="15" t="s">
        <v>4</v>
      </c>
      <c r="B11" s="16" t="s">
        <v>7</v>
      </c>
      <c r="C11" s="17" t="s">
        <v>8</v>
      </c>
      <c r="D11" s="16" t="s">
        <v>9</v>
      </c>
      <c r="E11" s="16" t="s">
        <v>10</v>
      </c>
      <c r="F11" s="16" t="s">
        <v>11</v>
      </c>
      <c r="G11" s="16" t="s">
        <v>12</v>
      </c>
      <c r="H11" s="16" t="s">
        <v>13</v>
      </c>
      <c r="I11" s="16" t="s">
        <v>14</v>
      </c>
      <c r="J11" s="16" t="s">
        <v>15</v>
      </c>
      <c r="K11" s="16" t="s">
        <v>16</v>
      </c>
      <c r="L11" s="16" t="s">
        <v>1</v>
      </c>
      <c r="N11" s="19" t="s">
        <v>17</v>
      </c>
      <c r="O11" s="19" t="s">
        <v>18</v>
      </c>
      <c r="P11" s="20" t="s">
        <v>19</v>
      </c>
      <c r="Q11" s="19" t="s">
        <v>16</v>
      </c>
      <c r="R11" s="19" t="s">
        <v>1</v>
      </c>
    </row>
    <row r="12" spans="1:18" x14ac:dyDescent="0.3">
      <c r="B12" s="21" t="e" vm="1">
        <v>#VALUE!</v>
      </c>
      <c r="C12" s="1" t="str" cm="1">
        <f t="array" aca="1" ref="C12" ca="1">_FV(Tabla2[[#This Row],[STOCK]],"Símbolo bursátil",TRUE)</f>
        <v>SBUX</v>
      </c>
      <c r="D12" s="22" cm="1">
        <f t="array" aca="1" ref="D12" ca="1">_FV(Tabla2[[#This Row],[STOCK]],"Precio")</f>
        <v>109</v>
      </c>
      <c r="E12" s="22" cm="1">
        <f t="array" aca="1" ref="E12" ca="1">_FV(Tabla2[[#This Row],[STOCK]],"Cambio")</f>
        <v>0.42</v>
      </c>
      <c r="F12" s="23" cm="1">
        <f t="array" aca="1" ref="F12" ca="1">_FV(Tabla2[[#This Row],[STOCK]],"Cambio (%)",TRUE)</f>
        <v>3.8679999999999999E-3</v>
      </c>
      <c r="G12" s="22" cm="1">
        <f t="array" aca="1" ref="G12" ca="1">_FV(Tabla2[[#This Row],[STOCK]],"Cierre anterior",TRUE)</f>
        <v>108.58</v>
      </c>
      <c r="H12" s="24">
        <v>45644</v>
      </c>
      <c r="I12" s="25">
        <v>1</v>
      </c>
      <c r="J12" s="26">
        <v>91.66</v>
      </c>
      <c r="K12" s="22">
        <f ca="1">Tabla2[[#This Row],[Precio]]-Tabla2[[#This Row],[Precio Compra]]</f>
        <v>17.340000000000003</v>
      </c>
      <c r="L12" s="27">
        <f ca="1">Tabla2[[#This Row],[$ Renidimiento]]/Tabla2[[#This Row],[Precio Compra]]</f>
        <v>0.189177394719616</v>
      </c>
      <c r="N12" s="1" t="s">
        <v>20</v>
      </c>
      <c r="O12" s="3">
        <v>45685</v>
      </c>
      <c r="P12" s="4">
        <v>99.79</v>
      </c>
      <c r="Q12" s="34">
        <f>P12-Tabla2[[#This Row],[Precio Compra]]</f>
        <v>8.1300000000000097</v>
      </c>
      <c r="R12" s="28">
        <f>Q12/Tabla2[[#This Row],[Precio Compra]]</f>
        <v>8.869735980798614E-2</v>
      </c>
    </row>
    <row r="13" spans="1:18" x14ac:dyDescent="0.3">
      <c r="B13" s="21" t="e" vm="2">
        <v>#VALUE!</v>
      </c>
      <c r="C13" s="1" t="str" cm="1">
        <f t="array" aca="1" ref="C13" ca="1">_FV(Tabla2[[#This Row],[STOCK]],"Símbolo bursátil",TRUE)</f>
        <v>WFRD</v>
      </c>
      <c r="D13" s="22" cm="1">
        <f t="array" aca="1" ref="D13" ca="1">_FV(Tabla2[[#This Row],[STOCK]],"Precio")</f>
        <v>64.61</v>
      </c>
      <c r="E13" s="22" cm="1">
        <f t="array" aca="1" ref="E13" ca="1">_FV(Tabla2[[#This Row],[STOCK]],"Cambio")</f>
        <v>-1.1299999999999999</v>
      </c>
      <c r="F13" s="23" cm="1">
        <f t="array" aca="1" ref="F13" ca="1">_FV(Tabla2[[#This Row],[STOCK]],"Cambio (%)",TRUE)</f>
        <v>-1.7188999999999999E-2</v>
      </c>
      <c r="G13" s="22" cm="1">
        <f t="array" aca="1" ref="G13" ca="1">_FV(Tabla2[[#This Row],[STOCK]],"Cierre anterior",TRUE)</f>
        <v>65.739999999999995</v>
      </c>
      <c r="H13" s="24">
        <v>45645</v>
      </c>
      <c r="I13" s="25">
        <v>1</v>
      </c>
      <c r="J13" s="26">
        <v>69.59</v>
      </c>
      <c r="K13" s="22">
        <f ca="1">Tabla2[[#This Row],[Precio]]-Tabla2[[#This Row],[Precio Compra]]</f>
        <v>-4.980000000000004</v>
      </c>
      <c r="L13" s="27">
        <f ca="1">Tabla2[[#This Row],[$ Renidimiento]]/Tabla2[[#This Row],[Precio Compra]]</f>
        <v>-7.1562006035349957E-2</v>
      </c>
    </row>
    <row r="14" spans="1:18" x14ac:dyDescent="0.3">
      <c r="B14" s="21" t="e" vm="3">
        <v>#VALUE!</v>
      </c>
      <c r="C14" s="1" t="str" cm="1">
        <f t="array" aca="1" ref="C14" ca="1">_FV(Tabla2[[#This Row],[STOCK]],"Símbolo bursátil",TRUE)</f>
        <v>NKE</v>
      </c>
      <c r="D14" s="22" cm="1">
        <f t="array" aca="1" ref="D14" ca="1">_FV(Tabla2[[#This Row],[STOCK]],"Precio")</f>
        <v>78.33</v>
      </c>
      <c r="E14" s="22" cm="1">
        <f t="array" aca="1" ref="E14" ca="1">_FV(Tabla2[[#This Row],[STOCK]],"Cambio")</f>
        <v>1.75</v>
      </c>
      <c r="F14" s="23" cm="1">
        <f t="array" aca="1" ref="F14" ca="1">_FV(Tabla2[[#This Row],[STOCK]],"Cambio (%)",TRUE)</f>
        <v>2.2852000000000001E-2</v>
      </c>
      <c r="G14" s="22" cm="1">
        <f t="array" aca="1" ref="G14" ca="1">_FV(Tabla2[[#This Row],[STOCK]],"Cierre anterior",TRUE)</f>
        <v>76.58</v>
      </c>
      <c r="H14" s="24">
        <v>45670</v>
      </c>
      <c r="I14" s="25">
        <v>1</v>
      </c>
      <c r="J14" s="26">
        <v>72</v>
      </c>
      <c r="K14" s="22">
        <f ca="1">Tabla2[[#This Row],[Precio]]-Tabla2[[#This Row],[Precio Compra]]</f>
        <v>6.3299999999999983</v>
      </c>
      <c r="L14" s="27">
        <f ca="1">Tabla2[[#This Row],[$ Renidimiento]]/Tabla2[[#This Row],[Precio Compra]]</f>
        <v>8.7916666666666643E-2</v>
      </c>
    </row>
    <row r="15" spans="1:18" x14ac:dyDescent="0.3">
      <c r="B15" s="21" t="e" vm="4">
        <v>#VALUE!</v>
      </c>
      <c r="C15" s="1" t="str" cm="1">
        <f t="array" aca="1" ref="C15" ca="1">_FV(Tabla2[[#This Row],[STOCK]],"Símbolo bursátil",TRUE)</f>
        <v>CROX</v>
      </c>
      <c r="D15" s="22" cm="1">
        <f t="array" aca="1" ref="D15" ca="1">_FV(Tabla2[[#This Row],[STOCK]],"Precio")</f>
        <v>107.01</v>
      </c>
      <c r="E15" s="22" cm="1">
        <f t="array" aca="1" ref="E15" ca="1">_FV(Tabla2[[#This Row],[STOCK]],"Cambio")</f>
        <v>2.2400000000000002</v>
      </c>
      <c r="F15" s="23" cm="1">
        <f t="array" aca="1" ref="F15" ca="1">_FV(Tabla2[[#This Row],[STOCK]],"Cambio (%)",TRUE)</f>
        <v>2.138E-2</v>
      </c>
      <c r="G15" s="22" cm="1">
        <f t="array" aca="1" ref="G15" ca="1">_FV(Tabla2[[#This Row],[STOCK]],"Cierre anterior",TRUE)</f>
        <v>104.77</v>
      </c>
      <c r="H15" s="24">
        <v>45670</v>
      </c>
      <c r="I15" s="25">
        <v>1</v>
      </c>
      <c r="J15" s="26">
        <v>105.2</v>
      </c>
      <c r="K15" s="22">
        <f ca="1">Tabla2[[#This Row],[Precio]]-Tabla2[[#This Row],[Precio Compra]]</f>
        <v>1.8100000000000023</v>
      </c>
      <c r="L15" s="27">
        <f ca="1">Tabla2[[#This Row],[$ Renidimiento]]/Tabla2[[#This Row],[Precio Compra]]</f>
        <v>1.7205323193916371E-2</v>
      </c>
    </row>
    <row r="16" spans="1:18" x14ac:dyDescent="0.3">
      <c r="B16" s="21" t="e" vm="5">
        <v>#VALUE!</v>
      </c>
      <c r="C16" s="1" t="str" cm="1">
        <f t="array" aca="1" ref="C16" ca="1">_FV(Tabla2[[#This Row],[STOCK]],"Símbolo bursátil",TRUE)</f>
        <v>THC</v>
      </c>
      <c r="D16" s="22" cm="1">
        <f t="array" aca="1" ref="D16" ca="1">_FV(Tabla2[[#This Row],[STOCK]],"Precio")</f>
        <v>143.22999999999999</v>
      </c>
      <c r="E16" s="22" cm="1">
        <f t="array" aca="1" ref="E16" ca="1">_FV(Tabla2[[#This Row],[STOCK]],"Cambio")</f>
        <v>3.86</v>
      </c>
      <c r="F16" s="23" cm="1">
        <f t="array" aca="1" ref="F16" ca="1">_FV(Tabla2[[#This Row],[STOCK]],"Cambio (%)",TRUE)</f>
        <v>2.7696000000000002E-2</v>
      </c>
      <c r="G16" s="22" cm="1">
        <f t="array" aca="1" ref="G16" ca="1">_FV(Tabla2[[#This Row],[STOCK]],"Cierre anterior",TRUE)</f>
        <v>139.37</v>
      </c>
      <c r="H16" s="24">
        <v>45680</v>
      </c>
      <c r="I16" s="25">
        <v>1</v>
      </c>
      <c r="J16" s="26">
        <v>137.69999999999999</v>
      </c>
      <c r="K16" s="22">
        <f ca="1">Tabla2[[#This Row],[Precio]]-Tabla2[[#This Row],[Precio Compra]]</f>
        <v>5.5300000000000011</v>
      </c>
      <c r="L16" s="27">
        <f ca="1">Tabla2[[#This Row],[$ Renidimiento]]/Tabla2[[#This Row],[Precio Compra]]</f>
        <v>4.0159767610748014E-2</v>
      </c>
    </row>
    <row r="17" spans="1:18" x14ac:dyDescent="0.3">
      <c r="B17" s="21" t="e" vm="6">
        <v>#VALUE!</v>
      </c>
      <c r="C17" s="1" t="str" cm="1">
        <f t="array" aca="1" ref="C17" ca="1">_FV(Tabla2[[#This Row],[STOCK]],"Símbolo bursátil",TRUE)</f>
        <v>BABA</v>
      </c>
      <c r="D17" s="22" cm="1">
        <f t="array" aca="1" ref="D17" ca="1">_FV(Tabla2[[#This Row],[STOCK]],"Precio")</f>
        <v>102.74</v>
      </c>
      <c r="E17" s="22" cm="1">
        <f t="array" aca="1" ref="E17" ca="1">_FV(Tabla2[[#This Row],[STOCK]],"Cambio")</f>
        <v>6.02</v>
      </c>
      <c r="F17" s="23" cm="1">
        <f t="array" aca="1" ref="F17" ca="1">_FV(Tabla2[[#This Row],[STOCK]],"Cambio (%)",TRUE)</f>
        <v>6.2241999999999999E-2</v>
      </c>
      <c r="G17" s="22" cm="1">
        <f t="array" aca="1" ref="G17" ca="1">_FV(Tabla2[[#This Row],[STOCK]],"Cierre anterior",TRUE)</f>
        <v>96.72</v>
      </c>
      <c r="H17" s="24">
        <v>45685</v>
      </c>
      <c r="I17" s="25">
        <v>1</v>
      </c>
      <c r="J17" s="26">
        <v>90.55</v>
      </c>
      <c r="K17" s="22">
        <f ca="1">Tabla2[[#This Row],[Precio]]-Tabla2[[#This Row],[Precio Compra]]</f>
        <v>12.189999999999998</v>
      </c>
      <c r="L17" s="27">
        <f ca="1">Tabla2[[#This Row],[$ Renidimiento]]/Tabla2[[#This Row],[Precio Compra]]</f>
        <v>0.13462175593594697</v>
      </c>
    </row>
    <row r="20" spans="1:18" s="18" customFormat="1" ht="17.399999999999999" x14ac:dyDescent="0.3">
      <c r="A20" s="15" t="s">
        <v>5</v>
      </c>
      <c r="B20" s="16" t="s">
        <v>7</v>
      </c>
      <c r="C20" s="17" t="s">
        <v>8</v>
      </c>
      <c r="D20" s="16" t="s">
        <v>9</v>
      </c>
      <c r="E20" s="16" t="s">
        <v>10</v>
      </c>
      <c r="F20" s="16" t="s">
        <v>11</v>
      </c>
      <c r="G20" s="16" t="s">
        <v>12</v>
      </c>
      <c r="H20" s="29" t="s">
        <v>13</v>
      </c>
      <c r="I20" s="16" t="s">
        <v>14</v>
      </c>
      <c r="J20" s="16" t="s">
        <v>15</v>
      </c>
      <c r="K20" s="16" t="s">
        <v>16</v>
      </c>
      <c r="L20" s="16" t="s">
        <v>1</v>
      </c>
      <c r="N20" s="1"/>
      <c r="O20" s="3"/>
      <c r="P20" s="4"/>
      <c r="Q20" s="4"/>
      <c r="R20" s="1"/>
    </row>
    <row r="21" spans="1:18" x14ac:dyDescent="0.3">
      <c r="B21" t="e" vm="7">
        <v>#VALUE!</v>
      </c>
      <c r="C21" s="1" t="str" cm="1">
        <f t="array" aca="1" ref="C21" ca="1">_FV(Tabla3[[#This Row],[STOCK]],"Símbolo bursátil",TRUE)</f>
        <v>ALSEA*</v>
      </c>
      <c r="D21" s="30" cm="1">
        <f t="array" aca="1" ref="D21" ca="1">_FV(Tabla3[[#This Row],[STOCK]],"Precio")</f>
        <v>44.81</v>
      </c>
      <c r="E21" s="30" cm="1">
        <f t="array" aca="1" ref="E21" ca="1">_FV(Tabla3[[#This Row],[STOCK]],"Cambio")</f>
        <v>0.59</v>
      </c>
      <c r="F21" s="31" cm="1">
        <f t="array" aca="1" ref="F21" ca="1">_FV(Tabla3[[#This Row],[STOCK]],"Cambio (%)",TRUE)</f>
        <v>1.3342E-2</v>
      </c>
      <c r="G21" s="30" cm="1">
        <f t="array" aca="1" ref="G21" ca="1">_FV(Tabla3[[#This Row],[STOCK]],"Cierre anterior",TRUE)</f>
        <v>44.22</v>
      </c>
      <c r="H21" s="24">
        <v>45645</v>
      </c>
      <c r="I21" s="25">
        <v>1</v>
      </c>
      <c r="J21" s="32">
        <v>43.8</v>
      </c>
      <c r="K21" s="33">
        <f ca="1">Tabla3[[#This Row],[Precio]]-Tabla3[[#This Row],[Precio Compra]]</f>
        <v>1.0100000000000051</v>
      </c>
      <c r="L21" s="27">
        <f ca="1">Tabla3[[#This Row],[$ Renidimiento]]/Tabla3[[#This Row],[Precio Compra]]</f>
        <v>2.3059360730593725E-2</v>
      </c>
    </row>
  </sheetData>
  <mergeCells count="1">
    <mergeCell ref="N10:R10"/>
  </mergeCells>
  <conditionalFormatting sqref="I4:J4">
    <cfRule type="cellIs" dxfId="9" priority="6" operator="lessThan">
      <formula>0</formula>
    </cfRule>
  </conditionalFormatting>
  <conditionalFormatting sqref="I7:J7">
    <cfRule type="cellIs" dxfId="8" priority="5" operator="lessThan">
      <formula>0</formula>
    </cfRule>
  </conditionalFormatting>
  <conditionalFormatting sqref="K4">
    <cfRule type="cellIs" dxfId="7" priority="3" operator="lessThan">
      <formula>$H$4</formula>
    </cfRule>
  </conditionalFormatting>
  <conditionalFormatting sqref="K7">
    <cfRule type="cellIs" dxfId="6" priority="4" operator="lessThan">
      <formula>$H$7</formula>
    </cfRule>
  </conditionalFormatting>
  <conditionalFormatting sqref="K21">
    <cfRule type="cellIs" dxfId="5" priority="9" operator="greaterThan">
      <formula>0</formula>
    </cfRule>
    <cfRule type="cellIs" dxfId="4" priority="10" operator="lessThan">
      <formula>0</formula>
    </cfRule>
  </conditionalFormatting>
  <conditionalFormatting sqref="K12:L17">
    <cfRule type="cellIs" dxfId="3" priority="11" operator="greaterThan">
      <formula>0</formula>
    </cfRule>
    <cfRule type="cellIs" dxfId="2" priority="12" operator="lessThan">
      <formula>0</formula>
    </cfRule>
  </conditionalFormatting>
  <conditionalFormatting sqref="L21">
    <cfRule type="cellIs" dxfId="1" priority="7" operator="greaterThan">
      <formula>0</formula>
    </cfRule>
    <cfRule type="cellIs" dxfId="0" priority="8" operator="lessThan">
      <formula>0</formula>
    </cfRule>
  </conditionalFormatting>
  <conditionalFormatting sqref="Q12">
    <cfRule type="iconSet" priority="1">
      <iconSet iconSet="3Symbols">
        <cfvo type="percent" val="0"/>
        <cfvo type="percent" val="33"/>
        <cfvo type="percent" val="67"/>
      </iconSet>
    </cfRule>
  </conditionalFormatting>
  <conditionalFormatting sqref="R12:R35">
    <cfRule type="iconSet" priority="14">
      <iconSet iconSet="3Symbols">
        <cfvo type="percent" val="0"/>
        <cfvo type="percent" val="33"/>
        <cfvo type="percent" val="67"/>
      </iconSet>
    </cfRule>
  </conditionalFormatting>
  <pageMargins left="0.7" right="0.7" top="0.75" bottom="0.75" header="0.3" footer="0.3"/>
  <drawing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Portafolio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Arvizu</dc:creator>
  <cp:lastModifiedBy>Miguel Arvizu</cp:lastModifiedBy>
  <dcterms:created xsi:type="dcterms:W3CDTF">2025-01-31T05:14:45Z</dcterms:created>
  <dcterms:modified xsi:type="dcterms:W3CDTF">2025-01-31T05:35:32Z</dcterms:modified>
</cp:coreProperties>
</file>