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uy Bertrand\Downloads\"/>
    </mc:Choice>
  </mc:AlternateContent>
  <xr:revisionPtr revIDLastSave="0" documentId="13_ncr:1_{9193C6CF-8633-47FD-8CF4-8EE710FA2F77}" xr6:coauthVersionLast="47" xr6:coauthVersionMax="47" xr10:uidLastSave="{00000000-0000-0000-0000-000000000000}"/>
  <bookViews>
    <workbookView xWindow="-108" yWindow="-108" windowWidth="23256" windowHeight="12456" tabRatio="801" activeTab="1" xr2:uid="{00000000-000D-0000-FFFF-FFFF00000000}"/>
  </bookViews>
  <sheets>
    <sheet name="Directions" sheetId="13" r:id="rId1"/>
    <sheet name="Quick Assumptions" sheetId="20" r:id="rId2"/>
    <sheet name="Full Assumptions " sheetId="3" r:id="rId3"/>
    <sheet name="Summary" sheetId="2" r:id="rId4"/>
    <sheet name="Income Statement" sheetId="5" r:id="rId5"/>
    <sheet name="Balance Sheet" sheetId="6" r:id="rId6"/>
    <sheet name="Cash Flow" sheetId="7" r:id="rId7"/>
    <sheet name="RevGrossNet" sheetId="17" r:id="rId8"/>
    <sheet name="Yr1Expenses" sheetId="19" r:id="rId9"/>
    <sheet name="Headcount" sheetId="10" r:id="rId10"/>
    <sheet name="Multiple Revenues Streams" sheetId="21" r:id="rId11"/>
    <sheet name="Capex" sheetId="9" r:id="rId12"/>
    <sheet name="Depreciation &amp; Amortisation " sheetId="11" r:id="rId13"/>
    <sheet name="Debt Repayment Schedule" sheetId="12" r:id="rId14"/>
    <sheet name="Sheet1" sheetId="22" r:id="rId15"/>
  </sheets>
  <definedNames>
    <definedName name="InitiVideoPrice">#REF!</definedName>
    <definedName name="InitOEMPrice">#REF!</definedName>
    <definedName name="InitStillsPrice">#REF!</definedName>
    <definedName name="_xlnm.Print_Area" localSheetId="5">'Balance Sheet'!$A$1:$AB$36</definedName>
    <definedName name="_xlnm.Print_Area" localSheetId="11">Capex!$A$4:$Y$25</definedName>
    <definedName name="_xlnm.Print_Area" localSheetId="6">'Cash Flow'!$A$1:$AB$28</definedName>
    <definedName name="_xlnm.Print_Area" localSheetId="13">'Debt Repayment Schedule'!$A$1:$V$14</definedName>
    <definedName name="_xlnm.Print_Area" localSheetId="2">'Full Assumptions '!$A$1:$I$199</definedName>
    <definedName name="_xlnm.Print_Area" localSheetId="9">Headcount!$A$1:$AB$41</definedName>
    <definedName name="_xlnm.Print_Area" localSheetId="4">'Income Statement'!$A$1:$AB$36</definedName>
    <definedName name="_xlnm.Print_Area" localSheetId="10">'Multiple Revenues Streams'!$B$592:$O$647</definedName>
    <definedName name="_xlnm.Print_Area" localSheetId="3">Summary!$A$1:$I$18</definedName>
    <definedName name="_xlnm.Print_Titles" localSheetId="11">Capex!$B:$C</definedName>
    <definedName name="_xlnm.Print_Titles" localSheetId="2">'Full Assumptions 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4" i="3" l="1"/>
  <c r="V27" i="7" l="1"/>
  <c r="E257" i="21" l="1"/>
  <c r="F258" i="21"/>
  <c r="G258" i="21" s="1"/>
  <c r="D260" i="21" s="1"/>
  <c r="E260" i="21" s="1"/>
  <c r="F260" i="21" s="1"/>
  <c r="G260" i="21" s="1"/>
  <c r="D262" i="21" s="1"/>
  <c r="E262" i="21" s="1"/>
  <c r="F262" i="21" s="1"/>
  <c r="G262" i="21" s="1"/>
  <c r="D264" i="21" s="1"/>
  <c r="E264" i="21" s="1"/>
  <c r="F264" i="21" s="1"/>
  <c r="G264" i="21" s="1"/>
  <c r="D266" i="21" s="1"/>
  <c r="E266" i="21" s="1"/>
  <c r="F266" i="21" s="1"/>
  <c r="G266" i="21" s="1"/>
  <c r="E315" i="21"/>
  <c r="F316" i="21"/>
  <c r="G316" i="21" s="1"/>
  <c r="D318" i="21" s="1"/>
  <c r="E373" i="21"/>
  <c r="F374" i="21"/>
  <c r="G374" i="21" s="1"/>
  <c r="D376" i="21" s="1"/>
  <c r="E431" i="21"/>
  <c r="F432" i="21"/>
  <c r="G432" i="21" s="1"/>
  <c r="D434" i="21" s="1"/>
  <c r="E489" i="21"/>
  <c r="F490" i="21"/>
  <c r="G490" i="21" s="1"/>
  <c r="D492" i="21" s="1"/>
  <c r="E492" i="21" s="1"/>
  <c r="F492" i="21" s="1"/>
  <c r="G492" i="21" s="1"/>
  <c r="D494" i="21" s="1"/>
  <c r="E494" i="21" s="1"/>
  <c r="F494" i="21" s="1"/>
  <c r="G494" i="21" s="1"/>
  <c r="D496" i="21" s="1"/>
  <c r="E496" i="21" s="1"/>
  <c r="F496" i="21" s="1"/>
  <c r="G496" i="21" s="1"/>
  <c r="D498" i="21" s="1"/>
  <c r="E498" i="21" s="1"/>
  <c r="F498" i="21" s="1"/>
  <c r="G498" i="21" s="1"/>
  <c r="E547" i="21"/>
  <c r="F548" i="21"/>
  <c r="G548" i="21" s="1"/>
  <c r="D550" i="21" s="1"/>
  <c r="E550" i="21" s="1"/>
  <c r="E71" i="21"/>
  <c r="F72" i="21"/>
  <c r="G72" i="21" s="1"/>
  <c r="D74" i="21" s="1"/>
  <c r="E74" i="21" s="1"/>
  <c r="F74" i="21" s="1"/>
  <c r="G74" i="21" s="1"/>
  <c r="D76" i="21" s="1"/>
  <c r="E76" i="21" s="1"/>
  <c r="F76" i="21" s="1"/>
  <c r="G76" i="21" s="1"/>
  <c r="D78" i="21" s="1"/>
  <c r="E78" i="21" s="1"/>
  <c r="F78" i="21" s="1"/>
  <c r="G78" i="21" s="1"/>
  <c r="D80" i="21" s="1"/>
  <c r="E80" i="21" s="1"/>
  <c r="F80" i="21" s="1"/>
  <c r="G80" i="21" s="1"/>
  <c r="E83" i="21"/>
  <c r="F84" i="21"/>
  <c r="G84" i="21" s="1"/>
  <c r="D86" i="21" s="1"/>
  <c r="E86" i="21" s="1"/>
  <c r="E129" i="21"/>
  <c r="F130" i="21"/>
  <c r="G130" i="21" s="1"/>
  <c r="D132" i="21" s="1"/>
  <c r="E141" i="21"/>
  <c r="F141" i="21" s="1"/>
  <c r="F142" i="21"/>
  <c r="G142" i="21" s="1"/>
  <c r="D144" i="21" s="1"/>
  <c r="E187" i="21"/>
  <c r="F188" i="21"/>
  <c r="G188" i="21" s="1"/>
  <c r="D190" i="21" s="1"/>
  <c r="E190" i="21" s="1"/>
  <c r="F190" i="21" s="1"/>
  <c r="G190" i="21" s="1"/>
  <c r="D192" i="21" s="1"/>
  <c r="E192" i="21" s="1"/>
  <c r="F192" i="21" s="1"/>
  <c r="G192" i="21" s="1"/>
  <c r="D194" i="21" s="1"/>
  <c r="E194" i="21" s="1"/>
  <c r="F194" i="21" s="1"/>
  <c r="G194" i="21" s="1"/>
  <c r="D196" i="21" s="1"/>
  <c r="E196" i="21" s="1"/>
  <c r="F196" i="21" s="1"/>
  <c r="G196" i="21" s="1"/>
  <c r="E199" i="21"/>
  <c r="F200" i="21"/>
  <c r="G200" i="21" s="1"/>
  <c r="D202" i="21" s="1"/>
  <c r="E202" i="21" s="1"/>
  <c r="F202" i="21" s="1"/>
  <c r="G202" i="21" s="1"/>
  <c r="D204" i="21" s="1"/>
  <c r="E204" i="21" s="1"/>
  <c r="F204" i="21" s="1"/>
  <c r="G204" i="21" s="1"/>
  <c r="D206" i="21" s="1"/>
  <c r="E206" i="21" s="1"/>
  <c r="F206" i="21" s="1"/>
  <c r="G206" i="21" s="1"/>
  <c r="D208" i="21" s="1"/>
  <c r="E208" i="21" s="1"/>
  <c r="F208" i="21" s="1"/>
  <c r="G208" i="21" s="1"/>
  <c r="E245" i="21"/>
  <c r="F245" i="21" s="1"/>
  <c r="F246" i="21"/>
  <c r="G246" i="21" s="1"/>
  <c r="D248" i="21" s="1"/>
  <c r="E248" i="21" s="1"/>
  <c r="F248" i="21" s="1"/>
  <c r="E303" i="21"/>
  <c r="F304" i="21"/>
  <c r="G304" i="21" s="1"/>
  <c r="D306" i="21" s="1"/>
  <c r="E306" i="21" s="1"/>
  <c r="F306" i="21" s="1"/>
  <c r="G306" i="21" s="1"/>
  <c r="D308" i="21" s="1"/>
  <c r="E308" i="21" s="1"/>
  <c r="F308" i="21" s="1"/>
  <c r="G308" i="21" s="1"/>
  <c r="D310" i="21" s="1"/>
  <c r="E310" i="21" s="1"/>
  <c r="F310" i="21" s="1"/>
  <c r="G310" i="21" s="1"/>
  <c r="D312" i="21" s="1"/>
  <c r="E312" i="21" s="1"/>
  <c r="F312" i="21" s="1"/>
  <c r="G312" i="21" s="1"/>
  <c r="E361" i="21"/>
  <c r="F362" i="21"/>
  <c r="G362" i="21" s="1"/>
  <c r="D364" i="21" s="1"/>
  <c r="E364" i="21" s="1"/>
  <c r="E419" i="21"/>
  <c r="F420" i="21"/>
  <c r="G420" i="21" s="1"/>
  <c r="D422" i="21" s="1"/>
  <c r="E422" i="21" s="1"/>
  <c r="F422" i="21" s="1"/>
  <c r="G422" i="21" s="1"/>
  <c r="D424" i="21" s="1"/>
  <c r="E424" i="21" s="1"/>
  <c r="F424" i="21" s="1"/>
  <c r="G424" i="21" s="1"/>
  <c r="D426" i="21" s="1"/>
  <c r="E426" i="21" s="1"/>
  <c r="F426" i="21" s="1"/>
  <c r="G426" i="21" s="1"/>
  <c r="D428" i="21" s="1"/>
  <c r="E428" i="21" s="1"/>
  <c r="F428" i="21" s="1"/>
  <c r="G428" i="21" s="1"/>
  <c r="E477" i="21"/>
  <c r="F478" i="21"/>
  <c r="G478" i="21" s="1"/>
  <c r="E535" i="21"/>
  <c r="F536" i="21"/>
  <c r="G536" i="21" s="1"/>
  <c r="D538" i="21" s="1"/>
  <c r="E538" i="21" s="1"/>
  <c r="F538" i="21" s="1"/>
  <c r="G538" i="21" s="1"/>
  <c r="D540" i="21" s="1"/>
  <c r="E540" i="21" s="1"/>
  <c r="F540" i="21" s="1"/>
  <c r="G540" i="21" s="1"/>
  <c r="D542" i="21" s="1"/>
  <c r="E542" i="21" s="1"/>
  <c r="F542" i="21" s="1"/>
  <c r="G542" i="21" s="1"/>
  <c r="D544" i="21" s="1"/>
  <c r="E544" i="21" s="1"/>
  <c r="D663" i="21"/>
  <c r="E663" i="21" s="1"/>
  <c r="F663" i="21" s="1"/>
  <c r="G663" i="21" s="1"/>
  <c r="H663" i="21" s="1"/>
  <c r="I663" i="21" s="1"/>
  <c r="J663" i="21" s="1"/>
  <c r="K663" i="21" s="1"/>
  <c r="L663" i="21" s="1"/>
  <c r="M663" i="21" s="1"/>
  <c r="N663" i="21" s="1"/>
  <c r="O663" i="21" s="1"/>
  <c r="P663" i="21" s="1"/>
  <c r="Q663" i="21" s="1"/>
  <c r="R663" i="21" s="1"/>
  <c r="S663" i="21" s="1"/>
  <c r="T663" i="21" s="1"/>
  <c r="U663" i="21" s="1"/>
  <c r="V663" i="21" s="1"/>
  <c r="W663" i="21" s="1"/>
  <c r="X663" i="21" s="1"/>
  <c r="Y663" i="21" s="1"/>
  <c r="Z663" i="21" s="1"/>
  <c r="AA663" i="21" s="1"/>
  <c r="AB663" i="21" s="1"/>
  <c r="AC663" i="21" s="1"/>
  <c r="AD663" i="21" s="1"/>
  <c r="AE663" i="21" s="1"/>
  <c r="AF663" i="21" s="1"/>
  <c r="AG663" i="21" s="1"/>
  <c r="AH663" i="21" s="1"/>
  <c r="AI663" i="21" s="1"/>
  <c r="AJ663" i="21" s="1"/>
  <c r="AK663" i="21" s="1"/>
  <c r="AL663" i="21" s="1"/>
  <c r="AM663" i="21" s="1"/>
  <c r="AN663" i="21" s="1"/>
  <c r="AO663" i="21" s="1"/>
  <c r="AP663" i="21" s="1"/>
  <c r="AQ663" i="21" s="1"/>
  <c r="AR663" i="21" s="1"/>
  <c r="AS663" i="21" s="1"/>
  <c r="AT663" i="21" s="1"/>
  <c r="AU663" i="21" s="1"/>
  <c r="AV663" i="21" s="1"/>
  <c r="AW663" i="21" s="1"/>
  <c r="AX663" i="21" s="1"/>
  <c r="AY663" i="21" s="1"/>
  <c r="AZ663" i="21" s="1"/>
  <c r="BA663" i="21" s="1"/>
  <c r="BB663" i="21" s="1"/>
  <c r="BC663" i="21" s="1"/>
  <c r="BD663" i="21" s="1"/>
  <c r="BE663" i="21" s="1"/>
  <c r="BF663" i="21" s="1"/>
  <c r="BG663" i="21" s="1"/>
  <c r="BH663" i="21" s="1"/>
  <c r="BI663" i="21" s="1"/>
  <c r="BJ663" i="21" s="1"/>
  <c r="C665" i="21"/>
  <c r="D501" i="21"/>
  <c r="D603" i="21" s="1"/>
  <c r="O735" i="21"/>
  <c r="O753" i="21" s="1"/>
  <c r="P735" i="21"/>
  <c r="P753" i="21" s="1"/>
  <c r="Q735" i="21"/>
  <c r="Q753" i="21" s="1"/>
  <c r="R735" i="21"/>
  <c r="R753" i="21" s="1"/>
  <c r="S735" i="21"/>
  <c r="S753" i="21" s="1"/>
  <c r="T735" i="21"/>
  <c r="T753" i="21" s="1"/>
  <c r="U735" i="21"/>
  <c r="U753" i="21" s="1"/>
  <c r="V735" i="21"/>
  <c r="V753" i="21" s="1"/>
  <c r="W735" i="21"/>
  <c r="W753" i="21" s="1"/>
  <c r="X735" i="21"/>
  <c r="X753" i="21" s="1"/>
  <c r="Y735" i="21"/>
  <c r="Y753" i="21" s="1"/>
  <c r="Z735" i="21"/>
  <c r="Z753" i="21" s="1"/>
  <c r="AA735" i="21"/>
  <c r="AA753" i="21" s="1"/>
  <c r="AB735" i="21"/>
  <c r="AB753" i="21" s="1"/>
  <c r="AC735" i="21"/>
  <c r="AC753" i="21" s="1"/>
  <c r="AD735" i="21"/>
  <c r="AD753" i="21" s="1"/>
  <c r="AE735" i="21"/>
  <c r="AE753" i="21" s="1"/>
  <c r="AF735" i="21"/>
  <c r="AF753" i="21" s="1"/>
  <c r="AG735" i="21"/>
  <c r="AG753" i="21" s="1"/>
  <c r="AH735" i="21"/>
  <c r="AH753" i="21" s="1"/>
  <c r="AI735" i="21"/>
  <c r="AI753" i="21" s="1"/>
  <c r="AJ735" i="21"/>
  <c r="AJ753" i="21" s="1"/>
  <c r="AK735" i="21"/>
  <c r="AK753" i="21" s="1"/>
  <c r="AL735" i="21"/>
  <c r="AL753" i="21" s="1"/>
  <c r="AM735" i="21"/>
  <c r="AM753" i="21" s="1"/>
  <c r="AN735" i="21"/>
  <c r="AN753" i="21" s="1"/>
  <c r="AO735" i="21"/>
  <c r="AO753" i="21" s="1"/>
  <c r="AP735" i="21"/>
  <c r="AP753" i="21" s="1"/>
  <c r="P765" i="21" s="1"/>
  <c r="AQ735" i="21"/>
  <c r="AQ753" i="21" s="1"/>
  <c r="AR735" i="21"/>
  <c r="AR753" i="21" s="1"/>
  <c r="AS735" i="21"/>
  <c r="AS753" i="21" s="1"/>
  <c r="AT735" i="21"/>
  <c r="AT753" i="21" s="1"/>
  <c r="AU735" i="21"/>
  <c r="AU753" i="21" s="1"/>
  <c r="AV735" i="21"/>
  <c r="AV753" i="21" s="1"/>
  <c r="AW735" i="21"/>
  <c r="AW753" i="21" s="1"/>
  <c r="AX735" i="21"/>
  <c r="AX753" i="21" s="1"/>
  <c r="AY735" i="21"/>
  <c r="AY753" i="21" s="1"/>
  <c r="AZ735" i="21"/>
  <c r="AZ753" i="21" s="1"/>
  <c r="BA735" i="21"/>
  <c r="BA753" i="21" s="1"/>
  <c r="BB735" i="21"/>
  <c r="BB753" i="21" s="1"/>
  <c r="BC735" i="21"/>
  <c r="BC753" i="21" s="1"/>
  <c r="BD735" i="21"/>
  <c r="BD753" i="21" s="1"/>
  <c r="BE735" i="21"/>
  <c r="BE753" i="21" s="1"/>
  <c r="BF735" i="21"/>
  <c r="BF753" i="21" s="1"/>
  <c r="BG735" i="21"/>
  <c r="BG753" i="21" s="1"/>
  <c r="BH735" i="21"/>
  <c r="BH753" i="21" s="1"/>
  <c r="BI735" i="21"/>
  <c r="BI753" i="21"/>
  <c r="BJ735" i="21"/>
  <c r="BJ753" i="21" s="1"/>
  <c r="G248" i="21"/>
  <c r="D250" i="21" s="1"/>
  <c r="E250" i="21" s="1"/>
  <c r="F250" i="21" s="1"/>
  <c r="G250" i="21" s="1"/>
  <c r="D252" i="21" s="1"/>
  <c r="E252" i="21" s="1"/>
  <c r="F252" i="21" s="1"/>
  <c r="G252" i="21" s="1"/>
  <c r="D254" i="21" s="1"/>
  <c r="E254" i="21" s="1"/>
  <c r="F254" i="21" s="1"/>
  <c r="G254" i="21" s="1"/>
  <c r="F364" i="21"/>
  <c r="G364" i="21" s="1"/>
  <c r="D366" i="21" s="1"/>
  <c r="E366" i="21" s="1"/>
  <c r="F366" i="21" s="1"/>
  <c r="G366" i="21" s="1"/>
  <c r="D368" i="21" s="1"/>
  <c r="E368" i="21" s="1"/>
  <c r="F368" i="21" s="1"/>
  <c r="G368" i="21" s="1"/>
  <c r="D370" i="21" s="1"/>
  <c r="E370" i="21" s="1"/>
  <c r="F370" i="21" s="1"/>
  <c r="G370" i="21" s="1"/>
  <c r="D480" i="21"/>
  <c r="E480" i="21" s="1"/>
  <c r="F480" i="21" s="1"/>
  <c r="G480" i="21" s="1"/>
  <c r="D482" i="21" s="1"/>
  <c r="E482" i="21" s="1"/>
  <c r="F482" i="21" s="1"/>
  <c r="G482" i="21" s="1"/>
  <c r="D484" i="21" s="1"/>
  <c r="E484" i="21" s="1"/>
  <c r="F484" i="21" s="1"/>
  <c r="G484" i="21" s="1"/>
  <c r="D486" i="21" s="1"/>
  <c r="E486" i="21" s="1"/>
  <c r="F486" i="21" s="1"/>
  <c r="G486" i="21" s="1"/>
  <c r="F544" i="21"/>
  <c r="G544" i="21" s="1"/>
  <c r="D443" i="21"/>
  <c r="D602" i="21" s="1"/>
  <c r="O726" i="21"/>
  <c r="C725" i="21"/>
  <c r="D723" i="21"/>
  <c r="E723" i="21" s="1"/>
  <c r="F723" i="21" s="1"/>
  <c r="G723" i="21" s="1"/>
  <c r="H723" i="21" s="1"/>
  <c r="I723" i="21" s="1"/>
  <c r="J723" i="21" s="1"/>
  <c r="K723" i="21" s="1"/>
  <c r="L723" i="21" s="1"/>
  <c r="M723" i="21" s="1"/>
  <c r="N723" i="21" s="1"/>
  <c r="O723" i="21" s="1"/>
  <c r="P723" i="21" s="1"/>
  <c r="Q723" i="21" s="1"/>
  <c r="R723" i="21" s="1"/>
  <c r="S723" i="21" s="1"/>
  <c r="T723" i="21" s="1"/>
  <c r="U723" i="21" s="1"/>
  <c r="V723" i="21" s="1"/>
  <c r="W723" i="21" s="1"/>
  <c r="X723" i="21" s="1"/>
  <c r="Y723" i="21" s="1"/>
  <c r="Z723" i="21" s="1"/>
  <c r="AA723" i="21" s="1"/>
  <c r="AB723" i="21" s="1"/>
  <c r="AC723" i="21" s="1"/>
  <c r="AD723" i="21" s="1"/>
  <c r="AE723" i="21" s="1"/>
  <c r="AF723" i="21" s="1"/>
  <c r="AG723" i="21" s="1"/>
  <c r="AH723" i="21" s="1"/>
  <c r="AI723" i="21" s="1"/>
  <c r="AJ723" i="21" s="1"/>
  <c r="AK723" i="21" s="1"/>
  <c r="AL723" i="21" s="1"/>
  <c r="AM723" i="21" s="1"/>
  <c r="AN723" i="21" s="1"/>
  <c r="AO723" i="21" s="1"/>
  <c r="AP723" i="21" s="1"/>
  <c r="AQ723" i="21" s="1"/>
  <c r="AR723" i="21" s="1"/>
  <c r="AS723" i="21" s="1"/>
  <c r="AT723" i="21" s="1"/>
  <c r="AU723" i="21" s="1"/>
  <c r="AV723" i="21" s="1"/>
  <c r="AW723" i="21" s="1"/>
  <c r="AX723" i="21" s="1"/>
  <c r="AY723" i="21" s="1"/>
  <c r="AZ723" i="21" s="1"/>
  <c r="BA723" i="21" s="1"/>
  <c r="BB723" i="21" s="1"/>
  <c r="BC723" i="21" s="1"/>
  <c r="BD723" i="21" s="1"/>
  <c r="BE723" i="21" s="1"/>
  <c r="BF723" i="21" s="1"/>
  <c r="BG723" i="21" s="1"/>
  <c r="BH723" i="21" s="1"/>
  <c r="BI723" i="21" s="1"/>
  <c r="BJ723" i="21" s="1"/>
  <c r="P726" i="21"/>
  <c r="Q726" i="21"/>
  <c r="R726" i="21"/>
  <c r="S726" i="21"/>
  <c r="T726" i="21"/>
  <c r="U726" i="21"/>
  <c r="V726" i="21"/>
  <c r="W726" i="21"/>
  <c r="X726" i="21"/>
  <c r="Y726" i="21"/>
  <c r="Z726" i="21"/>
  <c r="AA726" i="21"/>
  <c r="AB726" i="21"/>
  <c r="AC726" i="21"/>
  <c r="AD726" i="21"/>
  <c r="AE726" i="21"/>
  <c r="AF726" i="21"/>
  <c r="AG726" i="21"/>
  <c r="AH726" i="21"/>
  <c r="AI726" i="21"/>
  <c r="AJ726" i="21"/>
  <c r="AK726" i="21"/>
  <c r="AL726" i="21"/>
  <c r="AM726" i="21"/>
  <c r="AN726" i="21"/>
  <c r="AO726" i="21"/>
  <c r="AP726" i="21"/>
  <c r="AQ726" i="21"/>
  <c r="AR726" i="21"/>
  <c r="AS726" i="21"/>
  <c r="AT726" i="21"/>
  <c r="AU726" i="21"/>
  <c r="AV726" i="21"/>
  <c r="AW726" i="21"/>
  <c r="AX726" i="21"/>
  <c r="AY726" i="21"/>
  <c r="AZ726" i="21"/>
  <c r="BA726" i="21"/>
  <c r="BB726" i="21"/>
  <c r="BC726" i="21"/>
  <c r="BD726" i="21"/>
  <c r="BE726" i="21"/>
  <c r="BF726" i="21"/>
  <c r="BG726" i="21"/>
  <c r="BH726" i="21"/>
  <c r="BI726" i="21"/>
  <c r="BJ726" i="21"/>
  <c r="D385" i="21"/>
  <c r="D601" i="21" s="1"/>
  <c r="O711" i="21"/>
  <c r="C710" i="21"/>
  <c r="D707" i="21" s="1"/>
  <c r="D708" i="21"/>
  <c r="E708" i="21" s="1"/>
  <c r="F708" i="21" s="1"/>
  <c r="G708" i="21" s="1"/>
  <c r="H708" i="21" s="1"/>
  <c r="I708" i="21" s="1"/>
  <c r="J708" i="21" s="1"/>
  <c r="K708" i="21" s="1"/>
  <c r="L708" i="21" s="1"/>
  <c r="M708" i="21" s="1"/>
  <c r="N708" i="21" s="1"/>
  <c r="O708" i="21" s="1"/>
  <c r="P708" i="21" s="1"/>
  <c r="Q708" i="21" s="1"/>
  <c r="R708" i="21" s="1"/>
  <c r="S708" i="21" s="1"/>
  <c r="T708" i="21" s="1"/>
  <c r="U708" i="21" s="1"/>
  <c r="V708" i="21" s="1"/>
  <c r="W708" i="21" s="1"/>
  <c r="X708" i="21" s="1"/>
  <c r="Y708" i="21" s="1"/>
  <c r="Z708" i="21" s="1"/>
  <c r="AA708" i="21" s="1"/>
  <c r="AB708" i="21" s="1"/>
  <c r="AC708" i="21" s="1"/>
  <c r="AD708" i="21" s="1"/>
  <c r="AE708" i="21" s="1"/>
  <c r="AF708" i="21" s="1"/>
  <c r="AG708" i="21" s="1"/>
  <c r="AH708" i="21" s="1"/>
  <c r="AI708" i="21" s="1"/>
  <c r="AJ708" i="21" s="1"/>
  <c r="AK708" i="21" s="1"/>
  <c r="AL708" i="21" s="1"/>
  <c r="AM708" i="21" s="1"/>
  <c r="AN708" i="21" s="1"/>
  <c r="AO708" i="21" s="1"/>
  <c r="AP708" i="21" s="1"/>
  <c r="AQ708" i="21" s="1"/>
  <c r="AR708" i="21" s="1"/>
  <c r="AS708" i="21" s="1"/>
  <c r="AT708" i="21" s="1"/>
  <c r="AU708" i="21" s="1"/>
  <c r="AV708" i="21" s="1"/>
  <c r="AW708" i="21" s="1"/>
  <c r="AX708" i="21" s="1"/>
  <c r="AY708" i="21" s="1"/>
  <c r="AZ708" i="21" s="1"/>
  <c r="BA708" i="21" s="1"/>
  <c r="BB708" i="21" s="1"/>
  <c r="BC708" i="21" s="1"/>
  <c r="BD708" i="21" s="1"/>
  <c r="BE708" i="21" s="1"/>
  <c r="BF708" i="21" s="1"/>
  <c r="BG708" i="21" s="1"/>
  <c r="BH708" i="21" s="1"/>
  <c r="BI708" i="21" s="1"/>
  <c r="BJ708" i="21" s="1"/>
  <c r="P711" i="21"/>
  <c r="Q711" i="21"/>
  <c r="R711" i="21"/>
  <c r="S711" i="21"/>
  <c r="T711" i="21"/>
  <c r="U711" i="21"/>
  <c r="V711" i="21"/>
  <c r="W711" i="21"/>
  <c r="X711" i="21"/>
  <c r="Y711" i="21"/>
  <c r="Z711" i="21"/>
  <c r="AA711" i="21"/>
  <c r="AB711" i="21"/>
  <c r="AC711" i="21"/>
  <c r="AD711" i="21"/>
  <c r="AE711" i="21"/>
  <c r="AF711" i="21"/>
  <c r="AG711" i="21"/>
  <c r="AH711" i="21"/>
  <c r="AI711" i="21"/>
  <c r="AJ711" i="21"/>
  <c r="AK711" i="21"/>
  <c r="AL711" i="21"/>
  <c r="AM711" i="21"/>
  <c r="AN711" i="21"/>
  <c r="AO711" i="21"/>
  <c r="AP711" i="21"/>
  <c r="AQ711" i="21"/>
  <c r="AR711" i="21"/>
  <c r="AS711" i="21"/>
  <c r="AT711" i="21"/>
  <c r="AU711" i="21"/>
  <c r="AV711" i="21"/>
  <c r="AW711" i="21"/>
  <c r="AX711" i="21"/>
  <c r="AY711" i="21"/>
  <c r="AZ711" i="21"/>
  <c r="BA711" i="21"/>
  <c r="BB711" i="21"/>
  <c r="BC711" i="21"/>
  <c r="BD711" i="21"/>
  <c r="BE711" i="21"/>
  <c r="BF711" i="21"/>
  <c r="BG711" i="21"/>
  <c r="BH711" i="21"/>
  <c r="BI711" i="21"/>
  <c r="BJ711" i="21"/>
  <c r="E132" i="21"/>
  <c r="E165" i="21"/>
  <c r="F166" i="21"/>
  <c r="G166" i="21" s="1"/>
  <c r="D168" i="21" s="1"/>
  <c r="E168" i="21" s="1"/>
  <c r="F168" i="21" s="1"/>
  <c r="G168" i="21" s="1"/>
  <c r="D170" i="21" s="1"/>
  <c r="E170" i="21" s="1"/>
  <c r="F170" i="21" s="1"/>
  <c r="G170" i="21" s="1"/>
  <c r="D172" i="21" s="1"/>
  <c r="E172" i="21" s="1"/>
  <c r="F172" i="21" s="1"/>
  <c r="G172" i="21" s="1"/>
  <c r="D174" i="21" s="1"/>
  <c r="E174" i="21" s="1"/>
  <c r="F174" i="21" s="1"/>
  <c r="G174" i="21" s="1"/>
  <c r="H696" i="21"/>
  <c r="C695" i="21"/>
  <c r="D693" i="21"/>
  <c r="E693" i="21" s="1"/>
  <c r="F693" i="21" s="1"/>
  <c r="G693" i="21" s="1"/>
  <c r="H693" i="21" s="1"/>
  <c r="I693" i="21" s="1"/>
  <c r="J693" i="21" s="1"/>
  <c r="K693" i="21" s="1"/>
  <c r="L693" i="21" s="1"/>
  <c r="M693" i="21" s="1"/>
  <c r="N693" i="21" s="1"/>
  <c r="O693" i="21" s="1"/>
  <c r="P693" i="21" s="1"/>
  <c r="Q693" i="21" s="1"/>
  <c r="R693" i="21" s="1"/>
  <c r="S693" i="21" s="1"/>
  <c r="T693" i="21" s="1"/>
  <c r="U693" i="21" s="1"/>
  <c r="V693" i="21" s="1"/>
  <c r="W693" i="21" s="1"/>
  <c r="X693" i="21" s="1"/>
  <c r="Y693" i="21" s="1"/>
  <c r="Z693" i="21" s="1"/>
  <c r="AA693" i="21" s="1"/>
  <c r="AB693" i="21" s="1"/>
  <c r="AC693" i="21" s="1"/>
  <c r="AD693" i="21" s="1"/>
  <c r="AE693" i="21" s="1"/>
  <c r="AF693" i="21" s="1"/>
  <c r="AG693" i="21" s="1"/>
  <c r="AH693" i="21" s="1"/>
  <c r="AI693" i="21" s="1"/>
  <c r="AJ693" i="21" s="1"/>
  <c r="AK693" i="21" s="1"/>
  <c r="AL693" i="21" s="1"/>
  <c r="AM693" i="21" s="1"/>
  <c r="AN693" i="21" s="1"/>
  <c r="AO693" i="21" s="1"/>
  <c r="AP693" i="21" s="1"/>
  <c r="AQ693" i="21" s="1"/>
  <c r="AR693" i="21" s="1"/>
  <c r="AS693" i="21" s="1"/>
  <c r="AT693" i="21" s="1"/>
  <c r="AU693" i="21" s="1"/>
  <c r="AV693" i="21" s="1"/>
  <c r="AW693" i="21" s="1"/>
  <c r="AX693" i="21" s="1"/>
  <c r="AY693" i="21" s="1"/>
  <c r="AZ693" i="21" s="1"/>
  <c r="BA693" i="21" s="1"/>
  <c r="BB693" i="21" s="1"/>
  <c r="BC693" i="21" s="1"/>
  <c r="BD693" i="21" s="1"/>
  <c r="BE693" i="21" s="1"/>
  <c r="BF693" i="21" s="1"/>
  <c r="BG693" i="21" s="1"/>
  <c r="BH693" i="21" s="1"/>
  <c r="BI693" i="21" s="1"/>
  <c r="BJ693" i="21" s="1"/>
  <c r="H666" i="21"/>
  <c r="H681" i="21"/>
  <c r="C680" i="21"/>
  <c r="D678" i="21"/>
  <c r="E678" i="21" s="1"/>
  <c r="F678" i="21" s="1"/>
  <c r="G678" i="21" s="1"/>
  <c r="H678" i="21" s="1"/>
  <c r="I678" i="21" s="1"/>
  <c r="J678" i="21" s="1"/>
  <c r="K678" i="21" s="1"/>
  <c r="L678" i="21" s="1"/>
  <c r="M678" i="21" s="1"/>
  <c r="N678" i="21" s="1"/>
  <c r="O678" i="21" s="1"/>
  <c r="P678" i="21" s="1"/>
  <c r="Q678" i="21" s="1"/>
  <c r="R678" i="21" s="1"/>
  <c r="S678" i="21" s="1"/>
  <c r="T678" i="21" s="1"/>
  <c r="U678" i="21" s="1"/>
  <c r="V678" i="21" s="1"/>
  <c r="W678" i="21" s="1"/>
  <c r="X678" i="21" s="1"/>
  <c r="Y678" i="21" s="1"/>
  <c r="Z678" i="21" s="1"/>
  <c r="AA678" i="21" s="1"/>
  <c r="AB678" i="21" s="1"/>
  <c r="AC678" i="21" s="1"/>
  <c r="AD678" i="21" s="1"/>
  <c r="AE678" i="21" s="1"/>
  <c r="AF678" i="21" s="1"/>
  <c r="AG678" i="21" s="1"/>
  <c r="AH678" i="21" s="1"/>
  <c r="AI678" i="21" s="1"/>
  <c r="AJ678" i="21" s="1"/>
  <c r="AK678" i="21" s="1"/>
  <c r="AL678" i="21" s="1"/>
  <c r="AM678" i="21" s="1"/>
  <c r="AN678" i="21" s="1"/>
  <c r="AO678" i="21" s="1"/>
  <c r="AP678" i="21" s="1"/>
  <c r="AQ678" i="21" s="1"/>
  <c r="AR678" i="21" s="1"/>
  <c r="AS678" i="21" s="1"/>
  <c r="AT678" i="21" s="1"/>
  <c r="AU678" i="21" s="1"/>
  <c r="AV678" i="21" s="1"/>
  <c r="AW678" i="21" s="1"/>
  <c r="AX678" i="21" s="1"/>
  <c r="AY678" i="21" s="1"/>
  <c r="AZ678" i="21" s="1"/>
  <c r="BA678" i="21" s="1"/>
  <c r="BB678" i="21" s="1"/>
  <c r="BC678" i="21" s="1"/>
  <c r="BD678" i="21" s="1"/>
  <c r="BE678" i="21" s="1"/>
  <c r="BF678" i="21" s="1"/>
  <c r="BG678" i="21" s="1"/>
  <c r="BH678" i="21" s="1"/>
  <c r="BI678" i="21" s="1"/>
  <c r="BJ678" i="21" s="1"/>
  <c r="H711" i="21"/>
  <c r="H726" i="21"/>
  <c r="H735" i="21"/>
  <c r="H753" i="21" s="1"/>
  <c r="H743" i="21"/>
  <c r="H754" i="21" s="1"/>
  <c r="E223" i="21"/>
  <c r="F224" i="21"/>
  <c r="G224" i="21" s="1"/>
  <c r="D226" i="21"/>
  <c r="E226" i="21" s="1"/>
  <c r="F226" i="21" s="1"/>
  <c r="G226" i="21" s="1"/>
  <c r="D228" i="21" s="1"/>
  <c r="E228" i="21" s="1"/>
  <c r="F228" i="21" s="1"/>
  <c r="G228" i="21" s="1"/>
  <c r="D230" i="21" s="1"/>
  <c r="E230" i="21" s="1"/>
  <c r="F230" i="21" s="1"/>
  <c r="G230" i="21" s="1"/>
  <c r="D232" i="21" s="1"/>
  <c r="E232" i="21" s="1"/>
  <c r="F232" i="21" s="1"/>
  <c r="G232" i="21" s="1"/>
  <c r="E281" i="21"/>
  <c r="F282" i="21"/>
  <c r="G282" i="21" s="1"/>
  <c r="D284" i="21" s="1"/>
  <c r="E284" i="21" s="1"/>
  <c r="F284" i="21" s="1"/>
  <c r="G284" i="21" s="1"/>
  <c r="D286" i="21" s="1"/>
  <c r="E286" i="21" s="1"/>
  <c r="F286" i="21" s="1"/>
  <c r="G286" i="21" s="1"/>
  <c r="D288" i="21" s="1"/>
  <c r="E288" i="21" s="1"/>
  <c r="F288" i="21" s="1"/>
  <c r="G288" i="21" s="1"/>
  <c r="D290" i="21" s="1"/>
  <c r="E290" i="21" s="1"/>
  <c r="F290" i="21" s="1"/>
  <c r="G290" i="21" s="1"/>
  <c r="E339" i="21"/>
  <c r="F339" i="21" s="1"/>
  <c r="G339" i="21" s="1"/>
  <c r="F340" i="21"/>
  <c r="G340" i="21" s="1"/>
  <c r="D342" i="21" s="1"/>
  <c r="E342" i="21" s="1"/>
  <c r="F342" i="21" s="1"/>
  <c r="G342" i="21" s="1"/>
  <c r="D344" i="21" s="1"/>
  <c r="E344" i="21" s="1"/>
  <c r="F344" i="21" s="1"/>
  <c r="G344" i="21" s="1"/>
  <c r="D346" i="21" s="1"/>
  <c r="E346" i="21" s="1"/>
  <c r="F346" i="21" s="1"/>
  <c r="G346" i="21" s="1"/>
  <c r="D348" i="21" s="1"/>
  <c r="E348" i="21" s="1"/>
  <c r="F348" i="21" s="1"/>
  <c r="G348" i="21" s="1"/>
  <c r="E397" i="21"/>
  <c r="F398" i="21"/>
  <c r="G398" i="21" s="1"/>
  <c r="D400" i="21" s="1"/>
  <c r="E400" i="21" s="1"/>
  <c r="F400" i="21" s="1"/>
  <c r="G400" i="21" s="1"/>
  <c r="D402" i="21" s="1"/>
  <c r="E402" i="21" s="1"/>
  <c r="F402" i="21" s="1"/>
  <c r="G402" i="21" s="1"/>
  <c r="D404" i="21" s="1"/>
  <c r="E404" i="21" s="1"/>
  <c r="F404" i="21" s="1"/>
  <c r="G404" i="21" s="1"/>
  <c r="D406" i="21" s="1"/>
  <c r="E406" i="21" s="1"/>
  <c r="F406" i="21" s="1"/>
  <c r="G406" i="21" s="1"/>
  <c r="E455" i="21"/>
  <c r="F456" i="21"/>
  <c r="G456" i="21" s="1"/>
  <c r="D458" i="21" s="1"/>
  <c r="E458" i="21" s="1"/>
  <c r="F458" i="21" s="1"/>
  <c r="G458" i="21" s="1"/>
  <c r="D460" i="21" s="1"/>
  <c r="E460" i="21" s="1"/>
  <c r="F460" i="21" s="1"/>
  <c r="G460" i="21" s="1"/>
  <c r="D462" i="21" s="1"/>
  <c r="E462" i="21" s="1"/>
  <c r="F462" i="21" s="1"/>
  <c r="G462" i="21" s="1"/>
  <c r="D464" i="21" s="1"/>
  <c r="E464" i="21" s="1"/>
  <c r="F464" i="21" s="1"/>
  <c r="G464" i="21" s="1"/>
  <c r="E513" i="21"/>
  <c r="F514" i="21"/>
  <c r="G514" i="21" s="1"/>
  <c r="D516" i="21" s="1"/>
  <c r="E516" i="21" s="1"/>
  <c r="F516" i="21" s="1"/>
  <c r="G516" i="21" s="1"/>
  <c r="D518" i="21" s="1"/>
  <c r="E518" i="21" s="1"/>
  <c r="F518" i="21" s="1"/>
  <c r="G518" i="21" s="1"/>
  <c r="D520" i="21" s="1"/>
  <c r="E520" i="21" s="1"/>
  <c r="F520" i="21" s="1"/>
  <c r="G520" i="21" s="1"/>
  <c r="D522" i="21" s="1"/>
  <c r="E522" i="21" s="1"/>
  <c r="F522" i="21" s="1"/>
  <c r="G522" i="21" s="1"/>
  <c r="E571" i="21"/>
  <c r="F572" i="21"/>
  <c r="G572" i="21" s="1"/>
  <c r="D574" i="21" s="1"/>
  <c r="E574" i="21" s="1"/>
  <c r="F574" i="21" s="1"/>
  <c r="G574" i="21" s="1"/>
  <c r="D576" i="21" s="1"/>
  <c r="E576" i="21" s="1"/>
  <c r="F576" i="21" s="1"/>
  <c r="G576" i="21" s="1"/>
  <c r="D578" i="21" s="1"/>
  <c r="E578" i="21" s="1"/>
  <c r="F578" i="21" s="1"/>
  <c r="G578" i="21" s="1"/>
  <c r="D580" i="21" s="1"/>
  <c r="E580" i="21" s="1"/>
  <c r="F580" i="21" s="1"/>
  <c r="G580" i="21" s="1"/>
  <c r="D735" i="21"/>
  <c r="D753" i="21" s="1"/>
  <c r="E735" i="21"/>
  <c r="E753" i="21"/>
  <c r="F735" i="21"/>
  <c r="F753" i="21" s="1"/>
  <c r="G735" i="21"/>
  <c r="G753" i="21"/>
  <c r="D726" i="21"/>
  <c r="E726" i="21"/>
  <c r="F726" i="21"/>
  <c r="G726" i="21"/>
  <c r="D711" i="21"/>
  <c r="E711" i="21"/>
  <c r="F711" i="21"/>
  <c r="G711" i="21"/>
  <c r="E107" i="21"/>
  <c r="F108" i="21"/>
  <c r="G108" i="21" s="1"/>
  <c r="D110" i="21" s="1"/>
  <c r="E110" i="21" s="1"/>
  <c r="F110" i="21" s="1"/>
  <c r="G110" i="21" s="1"/>
  <c r="D112" i="21" s="1"/>
  <c r="E112" i="21" s="1"/>
  <c r="F112" i="21" s="1"/>
  <c r="G112" i="21" s="1"/>
  <c r="D114" i="21" s="1"/>
  <c r="E114" i="21" s="1"/>
  <c r="F114" i="21" s="1"/>
  <c r="G114" i="21" s="1"/>
  <c r="D116" i="21" s="1"/>
  <c r="E116" i="21" s="1"/>
  <c r="F116" i="21" s="1"/>
  <c r="G116" i="21" s="1"/>
  <c r="N726" i="21"/>
  <c r="M726" i="21"/>
  <c r="L726" i="21"/>
  <c r="K726" i="21"/>
  <c r="J726" i="21"/>
  <c r="I726" i="21"/>
  <c r="C726" i="21"/>
  <c r="C727" i="21" s="1"/>
  <c r="C752" i="21" s="1"/>
  <c r="N711" i="21"/>
  <c r="M711" i="21"/>
  <c r="L711" i="21"/>
  <c r="K711" i="21"/>
  <c r="J711" i="21"/>
  <c r="I711" i="21"/>
  <c r="C711" i="21"/>
  <c r="BJ696" i="21"/>
  <c r="BI696" i="21"/>
  <c r="BH696" i="21"/>
  <c r="BG696" i="21"/>
  <c r="BF696" i="21"/>
  <c r="BE696" i="21"/>
  <c r="BD696" i="21"/>
  <c r="BC696" i="21"/>
  <c r="BB696" i="21"/>
  <c r="BA696" i="21"/>
  <c r="AZ696" i="21"/>
  <c r="AY696" i="21"/>
  <c r="AX696" i="21"/>
  <c r="AW696" i="21"/>
  <c r="AV696" i="21"/>
  <c r="AU696" i="21"/>
  <c r="AT696" i="21"/>
  <c r="AS696" i="21"/>
  <c r="AR696" i="21"/>
  <c r="AQ696" i="21"/>
  <c r="AP696" i="21"/>
  <c r="AO696" i="21"/>
  <c r="AN696" i="21"/>
  <c r="AM696" i="21"/>
  <c r="AL696" i="21"/>
  <c r="AK696" i="21"/>
  <c r="AJ696" i="21"/>
  <c r="AI696" i="21"/>
  <c r="AH696" i="21"/>
  <c r="AG696" i="21"/>
  <c r="AF696" i="21"/>
  <c r="AE696" i="21"/>
  <c r="AD696" i="21"/>
  <c r="AC696" i="21"/>
  <c r="AB696" i="21"/>
  <c r="AA696" i="21"/>
  <c r="Z696" i="21"/>
  <c r="Y696" i="21"/>
  <c r="X696" i="21"/>
  <c r="W696" i="21"/>
  <c r="V696" i="21"/>
  <c r="U696" i="21"/>
  <c r="T696" i="21"/>
  <c r="S696" i="21"/>
  <c r="R696" i="21"/>
  <c r="Q696" i="21"/>
  <c r="P696" i="21"/>
  <c r="O696" i="21"/>
  <c r="N696" i="21"/>
  <c r="M696" i="21"/>
  <c r="L696" i="21"/>
  <c r="K696" i="21"/>
  <c r="J696" i="21"/>
  <c r="I696" i="21"/>
  <c r="G696" i="21"/>
  <c r="F696" i="21"/>
  <c r="E696" i="21"/>
  <c r="D696" i="21"/>
  <c r="C696" i="21"/>
  <c r="C697" i="21" s="1"/>
  <c r="C750" i="21" s="1"/>
  <c r="BJ681" i="21"/>
  <c r="BI681" i="21"/>
  <c r="BH681" i="21"/>
  <c r="BG681" i="21"/>
  <c r="BF681" i="21"/>
  <c r="BE681" i="21"/>
  <c r="BD681" i="21"/>
  <c r="BC681" i="21"/>
  <c r="BB681" i="21"/>
  <c r="BA681" i="21"/>
  <c r="AZ681" i="21"/>
  <c r="AY681" i="21"/>
  <c r="AX681" i="21"/>
  <c r="AW681" i="21"/>
  <c r="AV681" i="21"/>
  <c r="AU681" i="21"/>
  <c r="AT681" i="21"/>
  <c r="AS681" i="21"/>
  <c r="AR681" i="21"/>
  <c r="AQ681" i="21"/>
  <c r="AP681" i="21"/>
  <c r="AO681" i="21"/>
  <c r="AN681" i="21"/>
  <c r="AM681" i="21"/>
  <c r="AL681" i="21"/>
  <c r="AK681" i="21"/>
  <c r="AJ681" i="21"/>
  <c r="AI681" i="21"/>
  <c r="AH681" i="21"/>
  <c r="AG681" i="21"/>
  <c r="AF681" i="21"/>
  <c r="AE681" i="21"/>
  <c r="AD681" i="21"/>
  <c r="AC681" i="21"/>
  <c r="AB681" i="21"/>
  <c r="AA681" i="21"/>
  <c r="Z681" i="21"/>
  <c r="Y681" i="21"/>
  <c r="X681" i="21"/>
  <c r="W681" i="21"/>
  <c r="V681" i="21"/>
  <c r="U681" i="21"/>
  <c r="T681" i="21"/>
  <c r="S681" i="21"/>
  <c r="R681" i="21"/>
  <c r="Q681" i="21"/>
  <c r="P681" i="21"/>
  <c r="O681" i="21"/>
  <c r="N681" i="21"/>
  <c r="M681" i="21"/>
  <c r="L681" i="21"/>
  <c r="K681" i="21"/>
  <c r="J681" i="21"/>
  <c r="I681" i="21"/>
  <c r="G681" i="21"/>
  <c r="F681" i="21"/>
  <c r="E681" i="21"/>
  <c r="D681" i="21"/>
  <c r="C681" i="21"/>
  <c r="C682" i="21" s="1"/>
  <c r="BJ666" i="21"/>
  <c r="BI666" i="21"/>
  <c r="BH666" i="21"/>
  <c r="BG666" i="21"/>
  <c r="BF666" i="21"/>
  <c r="BE666" i="21"/>
  <c r="BD666" i="21"/>
  <c r="BC666" i="21"/>
  <c r="BB666" i="21"/>
  <c r="BA666" i="21"/>
  <c r="AZ666" i="21"/>
  <c r="AY666" i="21"/>
  <c r="AX666" i="21"/>
  <c r="AW666" i="21"/>
  <c r="AV666" i="21"/>
  <c r="AU666" i="21"/>
  <c r="AT666" i="21"/>
  <c r="AS666" i="21"/>
  <c r="AR666" i="21"/>
  <c r="AQ666" i="21"/>
  <c r="AP666" i="21"/>
  <c r="AO666" i="21"/>
  <c r="AN666" i="21"/>
  <c r="AM666" i="21"/>
  <c r="AL666" i="21"/>
  <c r="AK666" i="21"/>
  <c r="AJ666" i="21"/>
  <c r="AI666" i="21"/>
  <c r="AH666" i="21"/>
  <c r="AG666" i="21"/>
  <c r="AF666" i="21"/>
  <c r="AE666" i="21"/>
  <c r="AD666" i="21"/>
  <c r="AC666" i="21"/>
  <c r="AB666" i="21"/>
  <c r="AA666" i="21"/>
  <c r="Z666" i="21"/>
  <c r="Y666" i="21"/>
  <c r="X666" i="21"/>
  <c r="W666" i="21"/>
  <c r="V666" i="21"/>
  <c r="U666" i="21"/>
  <c r="T666" i="21"/>
  <c r="S666" i="21"/>
  <c r="R666" i="21"/>
  <c r="Q666" i="21"/>
  <c r="P666" i="21"/>
  <c r="O666" i="21"/>
  <c r="N666" i="21"/>
  <c r="M666" i="21"/>
  <c r="L666" i="21"/>
  <c r="K666" i="21"/>
  <c r="J666" i="21"/>
  <c r="I666" i="21"/>
  <c r="G666" i="21"/>
  <c r="F666" i="21"/>
  <c r="E666" i="21"/>
  <c r="D666" i="21"/>
  <c r="C666" i="21"/>
  <c r="C667" i="21" s="1"/>
  <c r="C748" i="21" s="1"/>
  <c r="AY743" i="21"/>
  <c r="AY754" i="21" s="1"/>
  <c r="AZ743" i="21"/>
  <c r="AZ754" i="21" s="1"/>
  <c r="BA743" i="21"/>
  <c r="BA754" i="21" s="1"/>
  <c r="BB743" i="21"/>
  <c r="BB754" i="21" s="1"/>
  <c r="BC743" i="21"/>
  <c r="BC754" i="21"/>
  <c r="BD743" i="21"/>
  <c r="BD754" i="21" s="1"/>
  <c r="BE743" i="21"/>
  <c r="BE754" i="21" s="1"/>
  <c r="BF743" i="21"/>
  <c r="BF754" i="21" s="1"/>
  <c r="BG743" i="21"/>
  <c r="BG754" i="21" s="1"/>
  <c r="BH743" i="21"/>
  <c r="BH754" i="21" s="1"/>
  <c r="BI743" i="21"/>
  <c r="BI754" i="21" s="1"/>
  <c r="BJ743" i="21"/>
  <c r="BJ754" i="21"/>
  <c r="AM743" i="21"/>
  <c r="AM754" i="21" s="1"/>
  <c r="AN743" i="21"/>
  <c r="AN754" i="21" s="1"/>
  <c r="AO743" i="21"/>
  <c r="AO754" i="21"/>
  <c r="AP743" i="21"/>
  <c r="AP754" i="21" s="1"/>
  <c r="AQ743" i="21"/>
  <c r="AQ754" i="21" s="1"/>
  <c r="AR743" i="21"/>
  <c r="AR754" i="21" s="1"/>
  <c r="AS743" i="21"/>
  <c r="AS754" i="21" s="1"/>
  <c r="AT743" i="21"/>
  <c r="AT754" i="21"/>
  <c r="AU743" i="21"/>
  <c r="AU754" i="21" s="1"/>
  <c r="AV743" i="21"/>
  <c r="AV754" i="21" s="1"/>
  <c r="AW743" i="21"/>
  <c r="AW754" i="21" s="1"/>
  <c r="AX743" i="21"/>
  <c r="AX754" i="21" s="1"/>
  <c r="AA743" i="21"/>
  <c r="AA754" i="21" s="1"/>
  <c r="AB743" i="21"/>
  <c r="AB754" i="21"/>
  <c r="AC743" i="21"/>
  <c r="AC754" i="21" s="1"/>
  <c r="AD743" i="21"/>
  <c r="AD754" i="21" s="1"/>
  <c r="AE743" i="21"/>
  <c r="AE754" i="21" s="1"/>
  <c r="AF743" i="21"/>
  <c r="AF754" i="21" s="1"/>
  <c r="AG743" i="21"/>
  <c r="AG754" i="21" s="1"/>
  <c r="AH743" i="21"/>
  <c r="AH754" i="21" s="1"/>
  <c r="AI743" i="21"/>
  <c r="AI754" i="21"/>
  <c r="AJ743" i="21"/>
  <c r="AJ754" i="21" s="1"/>
  <c r="AK743" i="21"/>
  <c r="AK754" i="21" s="1"/>
  <c r="AL743" i="21"/>
  <c r="AL754" i="21" s="1"/>
  <c r="O743" i="21"/>
  <c r="O754" i="21" s="1"/>
  <c r="P743" i="21"/>
  <c r="P754" i="21" s="1"/>
  <c r="Q743" i="21"/>
  <c r="Q754" i="21" s="1"/>
  <c r="R743" i="21"/>
  <c r="R754" i="21"/>
  <c r="S743" i="21"/>
  <c r="S754" i="21"/>
  <c r="T743" i="21"/>
  <c r="T754" i="21" s="1"/>
  <c r="U743" i="21"/>
  <c r="U754" i="21" s="1"/>
  <c r="V743" i="21"/>
  <c r="V754" i="21" s="1"/>
  <c r="W743" i="21"/>
  <c r="W754" i="21" s="1"/>
  <c r="X743" i="21"/>
  <c r="X754" i="21" s="1"/>
  <c r="Y743" i="21"/>
  <c r="Y754" i="21" s="1"/>
  <c r="Z743" i="21"/>
  <c r="Z754" i="21" s="1"/>
  <c r="C749" i="21"/>
  <c r="C735" i="21"/>
  <c r="C753" i="21" s="1"/>
  <c r="I735" i="21"/>
  <c r="I753" i="21" s="1"/>
  <c r="J735" i="21"/>
  <c r="J753" i="21" s="1"/>
  <c r="K735" i="21"/>
  <c r="K753" i="21"/>
  <c r="L735" i="21"/>
  <c r="L753" i="21" s="1"/>
  <c r="M735" i="21"/>
  <c r="M753" i="21" s="1"/>
  <c r="N735" i="21"/>
  <c r="N753" i="21" s="1"/>
  <c r="C743" i="21"/>
  <c r="C754" i="21" s="1"/>
  <c r="D743" i="21"/>
  <c r="D754" i="21" s="1"/>
  <c r="E743" i="21"/>
  <c r="E754" i="21" s="1"/>
  <c r="F743" i="21"/>
  <c r="F754" i="21" s="1"/>
  <c r="G743" i="21"/>
  <c r="G754" i="21" s="1"/>
  <c r="I743" i="21"/>
  <c r="I754" i="21" s="1"/>
  <c r="J743" i="21"/>
  <c r="J754" i="21" s="1"/>
  <c r="K743" i="21"/>
  <c r="K754" i="21" s="1"/>
  <c r="L743" i="21"/>
  <c r="L754" i="21"/>
  <c r="M743" i="21"/>
  <c r="M754" i="21"/>
  <c r="N743" i="21"/>
  <c r="N754" i="21" s="1"/>
  <c r="B779" i="21"/>
  <c r="B754" i="21"/>
  <c r="B778" i="21" s="1"/>
  <c r="B753" i="21"/>
  <c r="B765" i="21" s="1"/>
  <c r="B752" i="21"/>
  <c r="B776" i="21" s="1"/>
  <c r="B751" i="21"/>
  <c r="B775" i="21" s="1"/>
  <c r="B750" i="21"/>
  <c r="B749" i="21"/>
  <c r="B761" i="21" s="1"/>
  <c r="B748" i="21"/>
  <c r="B760" i="21" s="1"/>
  <c r="B772" i="21"/>
  <c r="B767" i="21"/>
  <c r="B764" i="21"/>
  <c r="D10" i="6"/>
  <c r="D9" i="6"/>
  <c r="D11" i="6" s="1"/>
  <c r="E26" i="7"/>
  <c r="E49" i="3"/>
  <c r="E50" i="21" s="1"/>
  <c r="F50" i="21" s="1"/>
  <c r="G50" i="21" s="1"/>
  <c r="D52" i="21" s="1"/>
  <c r="E52" i="21" s="1"/>
  <c r="F52" i="21" s="1"/>
  <c r="G52" i="21" s="1"/>
  <c r="D54" i="21" s="1"/>
  <c r="E54" i="21" s="1"/>
  <c r="F54" i="21" s="1"/>
  <c r="G54" i="21" s="1"/>
  <c r="D56" i="21" s="1"/>
  <c r="E56" i="21" s="1"/>
  <c r="F56" i="21" s="1"/>
  <c r="G56" i="21" s="1"/>
  <c r="D58" i="21" s="1"/>
  <c r="E58" i="21" s="1"/>
  <c r="F58" i="21" s="1"/>
  <c r="G58" i="21" s="1"/>
  <c r="E13" i="3"/>
  <c r="E14" i="21" s="1"/>
  <c r="F14" i="21" s="1"/>
  <c r="G14" i="21" s="1"/>
  <c r="D16" i="21" s="1"/>
  <c r="E16" i="21" s="1"/>
  <c r="F16" i="21" s="1"/>
  <c r="G16" i="21" s="1"/>
  <c r="D18" i="21" s="1"/>
  <c r="E18" i="21" s="1"/>
  <c r="F18" i="21" s="1"/>
  <c r="G18" i="21" s="1"/>
  <c r="D20" i="21" s="1"/>
  <c r="E20" i="21" s="1"/>
  <c r="F20" i="21" s="1"/>
  <c r="G20" i="21" s="1"/>
  <c r="D22" i="21" s="1"/>
  <c r="E22" i="21" s="1"/>
  <c r="F22" i="21" s="1"/>
  <c r="G22" i="21" s="1"/>
  <c r="E25" i="3"/>
  <c r="E26" i="21" s="1"/>
  <c r="F26" i="21" s="1"/>
  <c r="G26" i="21" s="1"/>
  <c r="D28" i="21" s="1"/>
  <c r="E28" i="21" s="1"/>
  <c r="F28" i="21" s="1"/>
  <c r="G28" i="21" s="1"/>
  <c r="D30" i="21" s="1"/>
  <c r="E30" i="21" s="1"/>
  <c r="F30" i="21" s="1"/>
  <c r="G30" i="21" s="1"/>
  <c r="D32" i="21" s="1"/>
  <c r="E32" i="21" s="1"/>
  <c r="F32" i="21" s="1"/>
  <c r="G32" i="21" s="1"/>
  <c r="D34" i="21" s="1"/>
  <c r="E34" i="21" s="1"/>
  <c r="F34" i="21" s="1"/>
  <c r="G34" i="21" s="1"/>
  <c r="D48" i="3"/>
  <c r="D49" i="21" s="1"/>
  <c r="D24" i="3"/>
  <c r="D25" i="21" s="1"/>
  <c r="D12" i="3"/>
  <c r="D13" i="21" s="1"/>
  <c r="D583" i="21"/>
  <c r="D617" i="21" s="1"/>
  <c r="F550" i="21"/>
  <c r="G550" i="21" s="1"/>
  <c r="D552" i="21" s="1"/>
  <c r="E552" i="21" s="1"/>
  <c r="F552" i="21" s="1"/>
  <c r="G552" i="21" s="1"/>
  <c r="D554" i="21" s="1"/>
  <c r="E554" i="21" s="1"/>
  <c r="F554" i="21" s="1"/>
  <c r="G554" i="21" s="1"/>
  <c r="D556" i="21" s="1"/>
  <c r="E556" i="21" s="1"/>
  <c r="F556" i="21" s="1"/>
  <c r="G556" i="21" s="1"/>
  <c r="D559" i="21"/>
  <c r="D525" i="21"/>
  <c r="D467" i="21"/>
  <c r="E434" i="21"/>
  <c r="F434" i="21" s="1"/>
  <c r="G434" i="21" s="1"/>
  <c r="D436" i="21" s="1"/>
  <c r="E436" i="21" s="1"/>
  <c r="F436" i="21" s="1"/>
  <c r="G436" i="21" s="1"/>
  <c r="D438" i="21" s="1"/>
  <c r="E438" i="21" s="1"/>
  <c r="F438" i="21" s="1"/>
  <c r="G438" i="21" s="1"/>
  <c r="D440" i="21" s="1"/>
  <c r="E440" i="21" s="1"/>
  <c r="F440" i="21" s="1"/>
  <c r="G440" i="21" s="1"/>
  <c r="D409" i="21"/>
  <c r="D614" i="21" s="1"/>
  <c r="E376" i="21"/>
  <c r="F376" i="21" s="1"/>
  <c r="G376" i="21" s="1"/>
  <c r="D378" i="21" s="1"/>
  <c r="E378" i="21" s="1"/>
  <c r="F378" i="21" s="1"/>
  <c r="G378" i="21" s="1"/>
  <c r="D380" i="21" s="1"/>
  <c r="E380" i="21" s="1"/>
  <c r="F380" i="21" s="1"/>
  <c r="G380" i="21" s="1"/>
  <c r="D382" i="21" s="1"/>
  <c r="E382" i="21" s="1"/>
  <c r="F382" i="21" s="1"/>
  <c r="G382" i="21" s="1"/>
  <c r="E351" i="21"/>
  <c r="E613" i="21" s="1"/>
  <c r="D351" i="21"/>
  <c r="E318" i="21"/>
  <c r="F318" i="21" s="1"/>
  <c r="G318" i="21" s="1"/>
  <c r="D320" i="21" s="1"/>
  <c r="E320" i="21" s="1"/>
  <c r="F320" i="21" s="1"/>
  <c r="G320" i="21" s="1"/>
  <c r="D322" i="21" s="1"/>
  <c r="E322" i="21" s="1"/>
  <c r="F322" i="21" s="1"/>
  <c r="G322" i="21" s="1"/>
  <c r="D324" i="21" s="1"/>
  <c r="E324" i="21" s="1"/>
  <c r="F324" i="21" s="1"/>
  <c r="G324" i="21" s="1"/>
  <c r="D327" i="21"/>
  <c r="D600" i="21" s="1"/>
  <c r="D293" i="21"/>
  <c r="D269" i="21"/>
  <c r="D599" i="21" s="1"/>
  <c r="D235" i="21"/>
  <c r="E211" i="21"/>
  <c r="E598" i="21" s="1"/>
  <c r="D211" i="21"/>
  <c r="D598" i="21" s="1"/>
  <c r="E177" i="21"/>
  <c r="E610" i="21" s="1"/>
  <c r="D177" i="21"/>
  <c r="D610" i="21" s="1"/>
  <c r="E144" i="21"/>
  <c r="F144" i="21" s="1"/>
  <c r="G144" i="21" s="1"/>
  <c r="D146" i="21" s="1"/>
  <c r="E146" i="21" s="1"/>
  <c r="F146" i="21" s="1"/>
  <c r="G146" i="21" s="1"/>
  <c r="D148" i="21" s="1"/>
  <c r="E148" i="21" s="1"/>
  <c r="F148" i="21" s="1"/>
  <c r="G148" i="21" s="1"/>
  <c r="D150" i="21" s="1"/>
  <c r="E150" i="21" s="1"/>
  <c r="F150" i="21" s="1"/>
  <c r="G150" i="21" s="1"/>
  <c r="E153" i="21"/>
  <c r="E597" i="21" s="1"/>
  <c r="D153" i="21"/>
  <c r="D597" i="21" s="1"/>
  <c r="E119" i="21"/>
  <c r="E609" i="21" s="1"/>
  <c r="D119" i="21"/>
  <c r="D609" i="21" s="1"/>
  <c r="F86" i="21"/>
  <c r="G86" i="21" s="1"/>
  <c r="D88" i="21" s="1"/>
  <c r="E88" i="21" s="1"/>
  <c r="F88" i="21" s="1"/>
  <c r="G88" i="21" s="1"/>
  <c r="D90" i="21" s="1"/>
  <c r="E90" i="21" s="1"/>
  <c r="F90" i="21" s="1"/>
  <c r="G90" i="21" s="1"/>
  <c r="D92" i="21" s="1"/>
  <c r="E92" i="21" s="1"/>
  <c r="F92" i="21" s="1"/>
  <c r="G92" i="21" s="1"/>
  <c r="E95" i="21"/>
  <c r="E596" i="21" s="1"/>
  <c r="D95" i="21"/>
  <c r="D596" i="21" s="1"/>
  <c r="D611" i="21"/>
  <c r="D612" i="21"/>
  <c r="D613" i="21"/>
  <c r="D615" i="21"/>
  <c r="D616" i="21"/>
  <c r="D604" i="21"/>
  <c r="E13" i="10"/>
  <c r="F13" i="10" s="1"/>
  <c r="G13" i="10" s="1"/>
  <c r="H13" i="10" s="1"/>
  <c r="H132" i="3"/>
  <c r="E14" i="10"/>
  <c r="E15" i="10"/>
  <c r="E16" i="10"/>
  <c r="F16" i="10" s="1"/>
  <c r="F24" i="10"/>
  <c r="H133" i="3"/>
  <c r="J27" i="10"/>
  <c r="F25" i="10"/>
  <c r="J25" i="10" s="1"/>
  <c r="J28" i="10"/>
  <c r="X28" i="10" s="1"/>
  <c r="C110" i="3"/>
  <c r="E12" i="10" s="1"/>
  <c r="H131" i="3"/>
  <c r="F32" i="10"/>
  <c r="G32" i="10" s="1"/>
  <c r="K27" i="10"/>
  <c r="K28" i="10"/>
  <c r="L27" i="10"/>
  <c r="L28" i="10"/>
  <c r="M27" i="10"/>
  <c r="M28" i="10"/>
  <c r="D69" i="3"/>
  <c r="E19" i="5" s="1"/>
  <c r="E70" i="3"/>
  <c r="F70" i="3"/>
  <c r="G70" i="3" s="1"/>
  <c r="D72" i="3" s="1"/>
  <c r="E72" i="3" s="1"/>
  <c r="F72" i="3" s="1"/>
  <c r="G72" i="3" s="1"/>
  <c r="D74" i="3" s="1"/>
  <c r="E74" i="3" s="1"/>
  <c r="F74" i="3" s="1"/>
  <c r="G74" i="3" s="1"/>
  <c r="D76" i="3" s="1"/>
  <c r="E76" i="3" s="1"/>
  <c r="F76" i="3" s="1"/>
  <c r="G76" i="3" s="1"/>
  <c r="D78" i="3" s="1"/>
  <c r="E78" i="3" s="1"/>
  <c r="F78" i="3" s="1"/>
  <c r="G78" i="3" s="1"/>
  <c r="D81" i="3"/>
  <c r="E82" i="3"/>
  <c r="F82" i="3" s="1"/>
  <c r="G82" i="3" s="1"/>
  <c r="D84" i="3" s="1"/>
  <c r="E84" i="3" s="1"/>
  <c r="F84" i="3" s="1"/>
  <c r="G84" i="3" s="1"/>
  <c r="D86" i="3" s="1"/>
  <c r="E86" i="3" s="1"/>
  <c r="F86" i="3" s="1"/>
  <c r="G86" i="3" s="1"/>
  <c r="D88" i="3" s="1"/>
  <c r="E88" i="3" s="1"/>
  <c r="F88" i="3" s="1"/>
  <c r="G88" i="3" s="1"/>
  <c r="D90" i="3" s="1"/>
  <c r="E90" i="3" s="1"/>
  <c r="F90" i="3" s="1"/>
  <c r="G90" i="3" s="1"/>
  <c r="D93" i="3"/>
  <c r="E21" i="5" s="1"/>
  <c r="F94" i="3"/>
  <c r="G94" i="3" s="1"/>
  <c r="D96" i="3" s="1"/>
  <c r="E96" i="3" s="1"/>
  <c r="F96" i="3" s="1"/>
  <c r="G96" i="3" s="1"/>
  <c r="D98" i="3" s="1"/>
  <c r="E98" i="3" s="1"/>
  <c r="F98" i="3" s="1"/>
  <c r="G98" i="3" s="1"/>
  <c r="D100" i="3" s="1"/>
  <c r="E100" i="3" s="1"/>
  <c r="F100" i="3" s="1"/>
  <c r="G100" i="3" s="1"/>
  <c r="D102" i="3" s="1"/>
  <c r="E102" i="3" s="1"/>
  <c r="F102" i="3" s="1"/>
  <c r="G102" i="3" s="1"/>
  <c r="N27" i="10"/>
  <c r="N28" i="10"/>
  <c r="O27" i="10"/>
  <c r="O28" i="10"/>
  <c r="P27" i="10"/>
  <c r="P28" i="10"/>
  <c r="Q27" i="10"/>
  <c r="Q28" i="10"/>
  <c r="F15" i="10"/>
  <c r="G15" i="10" s="1"/>
  <c r="F27" i="10"/>
  <c r="F17" i="10" s="1"/>
  <c r="F28" i="10"/>
  <c r="G24" i="10"/>
  <c r="H24" i="10" s="1"/>
  <c r="G27" i="10"/>
  <c r="G28" i="10"/>
  <c r="H27" i="10"/>
  <c r="H28" i="10"/>
  <c r="I27" i="10"/>
  <c r="I28" i="10"/>
  <c r="E20" i="5"/>
  <c r="H127" i="3"/>
  <c r="H128" i="3" s="1"/>
  <c r="Z28" i="10" s="1"/>
  <c r="H121" i="3"/>
  <c r="H122" i="3" s="1"/>
  <c r="Z27" i="10" s="1"/>
  <c r="T32" i="10"/>
  <c r="T31" i="10"/>
  <c r="R31" i="10"/>
  <c r="S31" i="10"/>
  <c r="T36" i="10"/>
  <c r="T37" i="10"/>
  <c r="F38" i="10"/>
  <c r="T38" i="10"/>
  <c r="T39" i="10"/>
  <c r="T40" i="10"/>
  <c r="T28" i="10"/>
  <c r="T27" i="10"/>
  <c r="T22" i="10"/>
  <c r="T13" i="10"/>
  <c r="T14" i="10"/>
  <c r="T15" i="10"/>
  <c r="T16" i="10"/>
  <c r="T17" i="10"/>
  <c r="T18" i="10"/>
  <c r="T12" i="10"/>
  <c r="E17" i="10"/>
  <c r="E18" i="10"/>
  <c r="G173" i="3"/>
  <c r="B61" i="20"/>
  <c r="G174" i="3" s="1"/>
  <c r="D150" i="3"/>
  <c r="G5" i="11" s="1"/>
  <c r="D157" i="3"/>
  <c r="I8" i="12"/>
  <c r="L22" i="7" s="1"/>
  <c r="M8" i="12"/>
  <c r="P22" i="7" s="1"/>
  <c r="N8" i="12"/>
  <c r="Z22" i="7" s="1"/>
  <c r="F49" i="3"/>
  <c r="F5" i="11"/>
  <c r="F50" i="11"/>
  <c r="H6" i="11"/>
  <c r="H25" i="11" s="1"/>
  <c r="I7" i="11"/>
  <c r="I25" i="11" s="1"/>
  <c r="J8" i="11"/>
  <c r="J25" i="11" s="1"/>
  <c r="K9" i="11"/>
  <c r="L10" i="11"/>
  <c r="L25" i="11" s="1"/>
  <c r="M11" i="11"/>
  <c r="M25" i="11" s="1"/>
  <c r="N12" i="11"/>
  <c r="O13" i="11"/>
  <c r="P14" i="11"/>
  <c r="P25" i="11" s="1"/>
  <c r="Q15" i="11"/>
  <c r="Q25" i="11" s="1"/>
  <c r="R16" i="11"/>
  <c r="S17" i="11"/>
  <c r="S25" i="11" s="1"/>
  <c r="T18" i="11"/>
  <c r="U19" i="11"/>
  <c r="U25" i="11" s="1"/>
  <c r="V20" i="11"/>
  <c r="W21" i="11"/>
  <c r="W25" i="11" s="1"/>
  <c r="X22" i="11"/>
  <c r="Y23" i="11"/>
  <c r="Y25" i="11" s="1"/>
  <c r="Z24" i="11"/>
  <c r="Z25" i="11" s="1"/>
  <c r="F78" i="11"/>
  <c r="F98" i="11" s="1"/>
  <c r="F123" i="11"/>
  <c r="G78" i="11"/>
  <c r="G101" i="11" s="1"/>
  <c r="G124" i="11" s="1"/>
  <c r="H79" i="11"/>
  <c r="I80" i="11"/>
  <c r="J81" i="11"/>
  <c r="K82" i="11"/>
  <c r="K98" i="11" s="1"/>
  <c r="L83" i="11"/>
  <c r="L98" i="11" s="1"/>
  <c r="M84" i="11"/>
  <c r="N85" i="11"/>
  <c r="O86" i="11"/>
  <c r="P87" i="11"/>
  <c r="Q88" i="11"/>
  <c r="R89" i="11"/>
  <c r="S90" i="11"/>
  <c r="T91" i="11"/>
  <c r="U92" i="11"/>
  <c r="V93" i="11"/>
  <c r="W94" i="11"/>
  <c r="X95" i="11"/>
  <c r="Y96" i="11"/>
  <c r="Z97" i="11"/>
  <c r="Z98" i="11" s="1"/>
  <c r="E26" i="5"/>
  <c r="H119" i="3"/>
  <c r="H157" i="3"/>
  <c r="X10" i="9" s="1"/>
  <c r="AA17" i="7" s="1"/>
  <c r="G157" i="3"/>
  <c r="F157" i="3"/>
  <c r="E157" i="3"/>
  <c r="H146" i="3"/>
  <c r="X9" i="9" s="1"/>
  <c r="G146" i="3"/>
  <c r="W9" i="9" s="1"/>
  <c r="Z16" i="7" s="1"/>
  <c r="Z18" i="7" s="1"/>
  <c r="F146" i="3"/>
  <c r="E146" i="3"/>
  <c r="D197" i="3"/>
  <c r="D189" i="3"/>
  <c r="D185" i="3"/>
  <c r="U15" i="6"/>
  <c r="U14" i="6"/>
  <c r="U13" i="6"/>
  <c r="D30" i="6"/>
  <c r="D27" i="6"/>
  <c r="D26" i="6"/>
  <c r="D13" i="6"/>
  <c r="D14" i="6"/>
  <c r="D17" i="6"/>
  <c r="D18" i="6"/>
  <c r="D19" i="6" s="1"/>
  <c r="D21" i="6"/>
  <c r="U21" i="6"/>
  <c r="T2" i="6"/>
  <c r="T25" i="6"/>
  <c r="U28" i="6"/>
  <c r="U32" i="6"/>
  <c r="U27" i="6"/>
  <c r="U31" i="6"/>
  <c r="U30" i="6"/>
  <c r="U26" i="6"/>
  <c r="U19" i="6"/>
  <c r="U18" i="6"/>
  <c r="U17" i="6"/>
  <c r="U11" i="6"/>
  <c r="U10" i="6"/>
  <c r="U9" i="6"/>
  <c r="AA5" i="6"/>
  <c r="Z5" i="6"/>
  <c r="P6" i="6"/>
  <c r="O6" i="6"/>
  <c r="N6" i="6"/>
  <c r="M6" i="6"/>
  <c r="L6" i="6"/>
  <c r="K6" i="6"/>
  <c r="J6" i="6"/>
  <c r="I6" i="6"/>
  <c r="H6" i="6"/>
  <c r="G6" i="6"/>
  <c r="F6" i="6"/>
  <c r="E6" i="6"/>
  <c r="Y4" i="5"/>
  <c r="Y5" i="6"/>
  <c r="X4" i="5"/>
  <c r="X5" i="6" s="1"/>
  <c r="W4" i="5"/>
  <c r="W5" i="6"/>
  <c r="F22" i="7"/>
  <c r="G22" i="7"/>
  <c r="H22" i="7"/>
  <c r="H23" i="7" s="1"/>
  <c r="E14" i="9"/>
  <c r="G9" i="9"/>
  <c r="H9" i="9"/>
  <c r="I9" i="9"/>
  <c r="H16" i="7" s="1"/>
  <c r="J9" i="9"/>
  <c r="J11" i="9" s="1"/>
  <c r="K9" i="9"/>
  <c r="L9" i="9"/>
  <c r="M9" i="9"/>
  <c r="L16" i="7" s="1"/>
  <c r="N9" i="9"/>
  <c r="M16" i="7" s="1"/>
  <c r="O9" i="9"/>
  <c r="P9" i="9"/>
  <c r="V9" i="9" s="1"/>
  <c r="O16" i="7"/>
  <c r="P10" i="9"/>
  <c r="O17" i="7" s="1"/>
  <c r="Q9" i="9"/>
  <c r="E18" i="9"/>
  <c r="F18" i="9" s="1"/>
  <c r="F10" i="9"/>
  <c r="E17" i="7" s="1"/>
  <c r="G10" i="9"/>
  <c r="G11" i="9" s="1"/>
  <c r="H10" i="9"/>
  <c r="G17" i="7" s="1"/>
  <c r="I10" i="9"/>
  <c r="H17" i="7" s="1"/>
  <c r="J10" i="9"/>
  <c r="K10" i="9"/>
  <c r="K11" i="9" s="1"/>
  <c r="L10" i="9"/>
  <c r="K17" i="7"/>
  <c r="M10" i="9"/>
  <c r="N10" i="9"/>
  <c r="M17" i="7" s="1"/>
  <c r="O10" i="9"/>
  <c r="N17" i="7" s="1"/>
  <c r="Q10" i="9"/>
  <c r="W10" i="9"/>
  <c r="Z17" i="7" s="1"/>
  <c r="I22" i="7"/>
  <c r="J22" i="7"/>
  <c r="K22" i="7"/>
  <c r="I21" i="7"/>
  <c r="M21" i="7"/>
  <c r="Y21" i="7" s="1"/>
  <c r="Z21" i="7"/>
  <c r="AA21" i="7"/>
  <c r="G52" i="11"/>
  <c r="G53" i="11"/>
  <c r="H53" i="11" s="1"/>
  <c r="G54" i="11"/>
  <c r="H54" i="11" s="1"/>
  <c r="I54" i="11" s="1"/>
  <c r="G55" i="11"/>
  <c r="H55" i="11" s="1"/>
  <c r="I55" i="11" s="1"/>
  <c r="J55" i="11" s="1"/>
  <c r="G56" i="11"/>
  <c r="H56" i="11" s="1"/>
  <c r="I56" i="11" s="1"/>
  <c r="J56" i="11" s="1"/>
  <c r="K56" i="11" s="1"/>
  <c r="G57" i="11"/>
  <c r="H57" i="11" s="1"/>
  <c r="I57" i="11" s="1"/>
  <c r="J57" i="11" s="1"/>
  <c r="K57" i="11" s="1"/>
  <c r="L57" i="11" s="1"/>
  <c r="G58" i="11"/>
  <c r="H58" i="11" s="1"/>
  <c r="I58" i="11" s="1"/>
  <c r="J58" i="11" s="1"/>
  <c r="K58" i="11" s="1"/>
  <c r="L58" i="11" s="1"/>
  <c r="M58" i="11" s="1"/>
  <c r="G59" i="11"/>
  <c r="H59" i="11" s="1"/>
  <c r="I59" i="11" s="1"/>
  <c r="J59" i="11" s="1"/>
  <c r="K59" i="11" s="1"/>
  <c r="L59" i="11" s="1"/>
  <c r="M59" i="11" s="1"/>
  <c r="N59" i="11" s="1"/>
  <c r="G60" i="11"/>
  <c r="H60" i="11" s="1"/>
  <c r="I60" i="11" s="1"/>
  <c r="J60" i="11" s="1"/>
  <c r="K60" i="11" s="1"/>
  <c r="L60" i="11" s="1"/>
  <c r="M60" i="11" s="1"/>
  <c r="N60" i="11" s="1"/>
  <c r="O60" i="11" s="1"/>
  <c r="G61" i="11"/>
  <c r="H61" i="11" s="1"/>
  <c r="I61" i="11" s="1"/>
  <c r="J61" i="11" s="1"/>
  <c r="K61" i="11" s="1"/>
  <c r="L61" i="11" s="1"/>
  <c r="M61" i="11" s="1"/>
  <c r="N61" i="11" s="1"/>
  <c r="O61" i="11" s="1"/>
  <c r="P61" i="11" s="1"/>
  <c r="G62" i="11"/>
  <c r="H62" i="11" s="1"/>
  <c r="I62" i="11" s="1"/>
  <c r="J62" i="11" s="1"/>
  <c r="K62" i="11" s="1"/>
  <c r="L62" i="11" s="1"/>
  <c r="M62" i="11" s="1"/>
  <c r="N62" i="11" s="1"/>
  <c r="O62" i="11" s="1"/>
  <c r="P62" i="11" s="1"/>
  <c r="Q62" i="11" s="1"/>
  <c r="G63" i="11"/>
  <c r="H63" i="11" s="1"/>
  <c r="I63" i="11" s="1"/>
  <c r="J63" i="11" s="1"/>
  <c r="K63" i="11" s="1"/>
  <c r="L63" i="11" s="1"/>
  <c r="M63" i="11" s="1"/>
  <c r="N63" i="11" s="1"/>
  <c r="O63" i="11" s="1"/>
  <c r="P63" i="11" s="1"/>
  <c r="Q63" i="11" s="1"/>
  <c r="R63" i="11" s="1"/>
  <c r="G64" i="11"/>
  <c r="H64" i="11" s="1"/>
  <c r="I64" i="11" s="1"/>
  <c r="J64" i="11" s="1"/>
  <c r="K64" i="11" s="1"/>
  <c r="L64" i="11" s="1"/>
  <c r="M64" i="11" s="1"/>
  <c r="N64" i="11" s="1"/>
  <c r="O64" i="11" s="1"/>
  <c r="P64" i="11" s="1"/>
  <c r="Q64" i="11" s="1"/>
  <c r="R64" i="11" s="1"/>
  <c r="S64" i="11" s="1"/>
  <c r="G65" i="11"/>
  <c r="H65" i="11" s="1"/>
  <c r="I65" i="11" s="1"/>
  <c r="J65" i="11" s="1"/>
  <c r="K65" i="11" s="1"/>
  <c r="L65" i="11" s="1"/>
  <c r="M65" i="11" s="1"/>
  <c r="N65" i="11" s="1"/>
  <c r="O65" i="11" s="1"/>
  <c r="P65" i="11" s="1"/>
  <c r="Q65" i="11" s="1"/>
  <c r="R65" i="11" s="1"/>
  <c r="S65" i="11" s="1"/>
  <c r="T65" i="11" s="1"/>
  <c r="G66" i="11"/>
  <c r="H66" i="11" s="1"/>
  <c r="I66" i="11" s="1"/>
  <c r="J66" i="11" s="1"/>
  <c r="K66" i="11" s="1"/>
  <c r="L66" i="11" s="1"/>
  <c r="M66" i="11" s="1"/>
  <c r="N66" i="11" s="1"/>
  <c r="O66" i="11" s="1"/>
  <c r="P66" i="11" s="1"/>
  <c r="Q66" i="11" s="1"/>
  <c r="R66" i="11" s="1"/>
  <c r="S66" i="11" s="1"/>
  <c r="T66" i="11" s="1"/>
  <c r="U66" i="11" s="1"/>
  <c r="G67" i="11"/>
  <c r="H67" i="11" s="1"/>
  <c r="I67" i="11" s="1"/>
  <c r="J67" i="11" s="1"/>
  <c r="K67" i="11" s="1"/>
  <c r="L67" i="11" s="1"/>
  <c r="M67" i="11" s="1"/>
  <c r="N67" i="11" s="1"/>
  <c r="O67" i="11" s="1"/>
  <c r="P67" i="11" s="1"/>
  <c r="Q67" i="11" s="1"/>
  <c r="R67" i="11" s="1"/>
  <c r="S67" i="11" s="1"/>
  <c r="T67" i="11" s="1"/>
  <c r="U67" i="11" s="1"/>
  <c r="V67" i="11" s="1"/>
  <c r="G68" i="11"/>
  <c r="H68" i="11" s="1"/>
  <c r="I68" i="11" s="1"/>
  <c r="J68" i="11" s="1"/>
  <c r="K68" i="11" s="1"/>
  <c r="L68" i="11" s="1"/>
  <c r="M68" i="11" s="1"/>
  <c r="N68" i="11" s="1"/>
  <c r="O68" i="11" s="1"/>
  <c r="P68" i="11" s="1"/>
  <c r="Q68" i="11" s="1"/>
  <c r="R68" i="11" s="1"/>
  <c r="S68" i="11" s="1"/>
  <c r="T68" i="11" s="1"/>
  <c r="U68" i="11" s="1"/>
  <c r="V68" i="11" s="1"/>
  <c r="W68" i="11" s="1"/>
  <c r="G69" i="11"/>
  <c r="H69" i="11" s="1"/>
  <c r="I69" i="11" s="1"/>
  <c r="J69" i="11" s="1"/>
  <c r="K69" i="11" s="1"/>
  <c r="L69" i="11" s="1"/>
  <c r="M69" i="11" s="1"/>
  <c r="N69" i="11" s="1"/>
  <c r="O69" i="11" s="1"/>
  <c r="P69" i="11" s="1"/>
  <c r="Q69" i="11" s="1"/>
  <c r="R69" i="11" s="1"/>
  <c r="S69" i="11" s="1"/>
  <c r="T69" i="11" s="1"/>
  <c r="U69" i="11" s="1"/>
  <c r="V69" i="11" s="1"/>
  <c r="W69" i="11" s="1"/>
  <c r="X69" i="11" s="1"/>
  <c r="G70" i="11"/>
  <c r="H70" i="11" s="1"/>
  <c r="I70" i="11" s="1"/>
  <c r="J70" i="11" s="1"/>
  <c r="K70" i="11" s="1"/>
  <c r="L70" i="11" s="1"/>
  <c r="M70" i="11" s="1"/>
  <c r="N70" i="11" s="1"/>
  <c r="O70" i="11" s="1"/>
  <c r="P70" i="11" s="1"/>
  <c r="Q70" i="11" s="1"/>
  <c r="R70" i="11" s="1"/>
  <c r="S70" i="11" s="1"/>
  <c r="T70" i="11" s="1"/>
  <c r="U70" i="11" s="1"/>
  <c r="V70" i="11" s="1"/>
  <c r="W70" i="11" s="1"/>
  <c r="X70" i="11" s="1"/>
  <c r="Y70" i="11" s="1"/>
  <c r="G125" i="11"/>
  <c r="G126" i="11"/>
  <c r="H126" i="11" s="1"/>
  <c r="I103" i="11" s="1"/>
  <c r="G127" i="11"/>
  <c r="H127" i="11" s="1"/>
  <c r="I127" i="11" s="1"/>
  <c r="J98" i="11"/>
  <c r="G128" i="11"/>
  <c r="H128" i="11" s="1"/>
  <c r="I128" i="11" s="1"/>
  <c r="J128" i="11" s="1"/>
  <c r="G129" i="11"/>
  <c r="H129" i="11" s="1"/>
  <c r="I129" i="11" s="1"/>
  <c r="J129" i="11" s="1"/>
  <c r="K129" i="11" s="1"/>
  <c r="G130" i="11"/>
  <c r="H130" i="11" s="1"/>
  <c r="I130" i="11" s="1"/>
  <c r="J130" i="11" s="1"/>
  <c r="K130" i="11" s="1"/>
  <c r="L130" i="11" s="1"/>
  <c r="G131" i="11"/>
  <c r="H131" i="11" s="1"/>
  <c r="I131" i="11" s="1"/>
  <c r="J131" i="11" s="1"/>
  <c r="K131" i="11" s="1"/>
  <c r="L131" i="11" s="1"/>
  <c r="M131" i="11" s="1"/>
  <c r="G132" i="11"/>
  <c r="H132" i="11" s="1"/>
  <c r="I132" i="11" s="1"/>
  <c r="J132" i="11" s="1"/>
  <c r="K132" i="11" s="1"/>
  <c r="L132" i="11" s="1"/>
  <c r="M132" i="11" s="1"/>
  <c r="N132" i="11" s="1"/>
  <c r="G133" i="11"/>
  <c r="H133" i="11" s="1"/>
  <c r="I133" i="11" s="1"/>
  <c r="J133" i="11" s="1"/>
  <c r="K133" i="11" s="1"/>
  <c r="L133" i="11" s="1"/>
  <c r="M133" i="11" s="1"/>
  <c r="N133" i="11" s="1"/>
  <c r="O133" i="11" s="1"/>
  <c r="G134" i="11"/>
  <c r="H134" i="11" s="1"/>
  <c r="I134" i="11" s="1"/>
  <c r="J134" i="11" s="1"/>
  <c r="K134" i="11" s="1"/>
  <c r="L134" i="11" s="1"/>
  <c r="M134" i="11" s="1"/>
  <c r="N134" i="11" s="1"/>
  <c r="O134" i="11" s="1"/>
  <c r="P134" i="11" s="1"/>
  <c r="G135" i="11"/>
  <c r="H135" i="11" s="1"/>
  <c r="I135" i="11" s="1"/>
  <c r="J135" i="11" s="1"/>
  <c r="K135" i="11" s="1"/>
  <c r="L135" i="11" s="1"/>
  <c r="M135" i="11" s="1"/>
  <c r="N135" i="11" s="1"/>
  <c r="O135" i="11" s="1"/>
  <c r="P135" i="11" s="1"/>
  <c r="Q135" i="11" s="1"/>
  <c r="G136" i="11"/>
  <c r="H136" i="11" s="1"/>
  <c r="I136" i="11" s="1"/>
  <c r="J136" i="11" s="1"/>
  <c r="K136" i="11" s="1"/>
  <c r="L136" i="11" s="1"/>
  <c r="M136" i="11" s="1"/>
  <c r="N136" i="11" s="1"/>
  <c r="O136" i="11" s="1"/>
  <c r="P136" i="11" s="1"/>
  <c r="Q136" i="11" s="1"/>
  <c r="R136" i="11" s="1"/>
  <c r="G137" i="11"/>
  <c r="H137" i="11" s="1"/>
  <c r="I137" i="11" s="1"/>
  <c r="J137" i="11" s="1"/>
  <c r="K137" i="11" s="1"/>
  <c r="L137" i="11" s="1"/>
  <c r="M137" i="11" s="1"/>
  <c r="N137" i="11" s="1"/>
  <c r="O137" i="11" s="1"/>
  <c r="P137" i="11" s="1"/>
  <c r="Q137" i="11" s="1"/>
  <c r="R137" i="11" s="1"/>
  <c r="S137" i="11" s="1"/>
  <c r="G138" i="11"/>
  <c r="H138" i="11" s="1"/>
  <c r="I138" i="11" s="1"/>
  <c r="J138" i="11" s="1"/>
  <c r="K138" i="11" s="1"/>
  <c r="L138" i="11" s="1"/>
  <c r="M138" i="11" s="1"/>
  <c r="N138" i="11" s="1"/>
  <c r="O138" i="11" s="1"/>
  <c r="P138" i="11" s="1"/>
  <c r="Q138" i="11" s="1"/>
  <c r="R138" i="11" s="1"/>
  <c r="S138" i="11" s="1"/>
  <c r="T138" i="11" s="1"/>
  <c r="G139" i="11"/>
  <c r="H139" i="11" s="1"/>
  <c r="I139" i="11" s="1"/>
  <c r="J139" i="11" s="1"/>
  <c r="K139" i="11" s="1"/>
  <c r="L139" i="11" s="1"/>
  <c r="M139" i="11" s="1"/>
  <c r="N139" i="11" s="1"/>
  <c r="O139" i="11" s="1"/>
  <c r="P139" i="11" s="1"/>
  <c r="Q139" i="11" s="1"/>
  <c r="R139" i="11" s="1"/>
  <c r="S139" i="11" s="1"/>
  <c r="T139" i="11" s="1"/>
  <c r="U139" i="11" s="1"/>
  <c r="G140" i="11"/>
  <c r="H140" i="11" s="1"/>
  <c r="I140" i="11"/>
  <c r="J140" i="11" s="1"/>
  <c r="K140" i="11" s="1"/>
  <c r="L140" i="11" s="1"/>
  <c r="M140" i="11" s="1"/>
  <c r="N140" i="11" s="1"/>
  <c r="O140" i="11" s="1"/>
  <c r="P140" i="11" s="1"/>
  <c r="Q140" i="11" s="1"/>
  <c r="R140" i="11" s="1"/>
  <c r="S140" i="11" s="1"/>
  <c r="T140" i="11" s="1"/>
  <c r="U140" i="11" s="1"/>
  <c r="V140" i="11" s="1"/>
  <c r="G141" i="11"/>
  <c r="H141" i="11" s="1"/>
  <c r="I141" i="11" s="1"/>
  <c r="J141" i="11" s="1"/>
  <c r="K141" i="11" s="1"/>
  <c r="L141" i="11" s="1"/>
  <c r="M141" i="11" s="1"/>
  <c r="N141" i="11" s="1"/>
  <c r="O141" i="11" s="1"/>
  <c r="P141" i="11" s="1"/>
  <c r="Q141" i="11" s="1"/>
  <c r="R141" i="11" s="1"/>
  <c r="S141" i="11" s="1"/>
  <c r="T141" i="11" s="1"/>
  <c r="U141" i="11" s="1"/>
  <c r="V141" i="11" s="1"/>
  <c r="W141" i="11" s="1"/>
  <c r="G142" i="11"/>
  <c r="H142" i="11" s="1"/>
  <c r="I142" i="11" s="1"/>
  <c r="J142" i="11" s="1"/>
  <c r="K142" i="11" s="1"/>
  <c r="L142" i="11" s="1"/>
  <c r="M142" i="11" s="1"/>
  <c r="N142" i="11" s="1"/>
  <c r="O142" i="11" s="1"/>
  <c r="P142" i="11" s="1"/>
  <c r="Q142" i="11" s="1"/>
  <c r="R142" i="11" s="1"/>
  <c r="S142" i="11" s="1"/>
  <c r="T142" i="11" s="1"/>
  <c r="U142" i="11" s="1"/>
  <c r="V142" i="11" s="1"/>
  <c r="W142" i="11" s="1"/>
  <c r="X142" i="11" s="1"/>
  <c r="G143" i="11"/>
  <c r="H143" i="11" s="1"/>
  <c r="I143" i="11" s="1"/>
  <c r="J143" i="11" s="1"/>
  <c r="K143" i="11" s="1"/>
  <c r="L143" i="11" s="1"/>
  <c r="M143" i="11" s="1"/>
  <c r="N143" i="11" s="1"/>
  <c r="O143" i="11" s="1"/>
  <c r="P143" i="11" s="1"/>
  <c r="Q143" i="11" s="1"/>
  <c r="R143" i="11" s="1"/>
  <c r="S143" i="11" s="1"/>
  <c r="T143" i="11" s="1"/>
  <c r="U143" i="11" s="1"/>
  <c r="V143" i="11" s="1"/>
  <c r="W143" i="11" s="1"/>
  <c r="X143" i="11" s="1"/>
  <c r="Y143" i="11" s="1"/>
  <c r="U98" i="11"/>
  <c r="M22" i="7"/>
  <c r="N22" i="7"/>
  <c r="N23" i="7" s="1"/>
  <c r="O22" i="7"/>
  <c r="O23" i="7" s="1"/>
  <c r="J16" i="7"/>
  <c r="J17" i="7"/>
  <c r="S23" i="9"/>
  <c r="S20" i="9"/>
  <c r="S19" i="9"/>
  <c r="S18" i="9"/>
  <c r="S16" i="9"/>
  <c r="S15" i="9"/>
  <c r="S14" i="9"/>
  <c r="S10" i="9"/>
  <c r="S9" i="9"/>
  <c r="E19" i="9"/>
  <c r="E20" i="9" s="1"/>
  <c r="E15" i="9"/>
  <c r="S24" i="9"/>
  <c r="S13" i="9"/>
  <c r="S11" i="9"/>
  <c r="S8" i="9"/>
  <c r="T6" i="9"/>
  <c r="U6" i="9"/>
  <c r="V6" i="9"/>
  <c r="X21" i="7"/>
  <c r="W26" i="7"/>
  <c r="G23" i="7"/>
  <c r="F23" i="7"/>
  <c r="P16" i="7"/>
  <c r="N16" i="7"/>
  <c r="U17" i="7"/>
  <c r="U16" i="7"/>
  <c r="U12" i="7"/>
  <c r="U11" i="7"/>
  <c r="U10" i="7"/>
  <c r="U9" i="7"/>
  <c r="U8" i="7"/>
  <c r="T2" i="7"/>
  <c r="U22" i="7"/>
  <c r="AA4" i="7"/>
  <c r="Z4" i="7"/>
  <c r="P5" i="7"/>
  <c r="O5" i="7"/>
  <c r="N5" i="7"/>
  <c r="M5" i="7"/>
  <c r="L5" i="7"/>
  <c r="K5" i="7"/>
  <c r="J5" i="7"/>
  <c r="I5" i="7"/>
  <c r="H5" i="7"/>
  <c r="G5" i="7"/>
  <c r="F5" i="7"/>
  <c r="E5" i="7"/>
  <c r="M4" i="7"/>
  <c r="I4" i="7"/>
  <c r="E4" i="7"/>
  <c r="K23" i="7"/>
  <c r="J23" i="7"/>
  <c r="Y4" i="7"/>
  <c r="X4" i="7"/>
  <c r="W4" i="7"/>
  <c r="X98" i="11"/>
  <c r="T98" i="11"/>
  <c r="P98" i="11"/>
  <c r="N98" i="11"/>
  <c r="I98" i="11"/>
  <c r="H98" i="11"/>
  <c r="K25" i="11"/>
  <c r="X25" i="11"/>
  <c r="V25" i="11"/>
  <c r="T25" i="11"/>
  <c r="O25" i="11"/>
  <c r="S4" i="10"/>
  <c r="Y8" i="10"/>
  <c r="X8" i="10"/>
  <c r="U28" i="5"/>
  <c r="U26" i="5"/>
  <c r="U25" i="5"/>
  <c r="U24" i="5"/>
  <c r="T22" i="5"/>
  <c r="U20" i="5"/>
  <c r="U19" i="5"/>
  <c r="T17" i="5"/>
  <c r="T15" i="5"/>
  <c r="T14" i="5"/>
  <c r="T12" i="5"/>
  <c r="U11" i="5"/>
  <c r="T10" i="5"/>
  <c r="T8" i="5"/>
  <c r="T6" i="5"/>
  <c r="U7" i="5"/>
  <c r="U18" i="5"/>
  <c r="U21" i="5"/>
  <c r="I19" i="2"/>
  <c r="M98" i="11"/>
  <c r="F16" i="7"/>
  <c r="W98" i="11"/>
  <c r="Q98" i="11"/>
  <c r="N25" i="11"/>
  <c r="H126" i="3"/>
  <c r="H125" i="3"/>
  <c r="H120" i="3"/>
  <c r="F455" i="21" l="1"/>
  <c r="G455" i="21" s="1"/>
  <c r="E409" i="21"/>
  <c r="E614" i="21" s="1"/>
  <c r="N11" i="9"/>
  <c r="M23" i="7"/>
  <c r="E69" i="3"/>
  <c r="J32" i="10"/>
  <c r="C712" i="21"/>
  <c r="C751" i="21" s="1"/>
  <c r="C755" i="21" s="1"/>
  <c r="L106" i="11"/>
  <c r="F315" i="21"/>
  <c r="I11" i="9"/>
  <c r="F13" i="3"/>
  <c r="G13" i="3" s="1"/>
  <c r="D15" i="3" s="1"/>
  <c r="E15" i="3" s="1"/>
  <c r="F15" i="3" s="1"/>
  <c r="G15" i="3" s="1"/>
  <c r="D17" i="3" s="1"/>
  <c r="E17" i="3" s="1"/>
  <c r="F17" i="3" s="1"/>
  <c r="G17" i="3" s="1"/>
  <c r="D19" i="3" s="1"/>
  <c r="E19" i="3" s="1"/>
  <c r="F19" i="3" s="1"/>
  <c r="G19" i="3" s="1"/>
  <c r="D21" i="3" s="1"/>
  <c r="E21" i="3" s="1"/>
  <c r="F21" i="3" s="1"/>
  <c r="G21" i="3" s="1"/>
  <c r="P766" i="21"/>
  <c r="D765" i="21"/>
  <c r="F199" i="21"/>
  <c r="F83" i="21"/>
  <c r="F257" i="21"/>
  <c r="E12" i="3"/>
  <c r="G18" i="9"/>
  <c r="F13" i="6" s="1"/>
  <c r="Y27" i="10"/>
  <c r="E269" i="21"/>
  <c r="E599" i="21" s="1"/>
  <c r="E327" i="21"/>
  <c r="E600" i="21" s="1"/>
  <c r="B763" i="21"/>
  <c r="E766" i="21"/>
  <c r="D766" i="21"/>
  <c r="E235" i="21"/>
  <c r="E611" i="21" s="1"/>
  <c r="G98" i="11"/>
  <c r="I16" i="7"/>
  <c r="I30" i="11"/>
  <c r="D28" i="6"/>
  <c r="W28" i="10"/>
  <c r="F18" i="10"/>
  <c r="E93" i="3"/>
  <c r="F93" i="3" s="1"/>
  <c r="H339" i="21"/>
  <c r="N766" i="21"/>
  <c r="R766" i="21"/>
  <c r="Q766" i="21"/>
  <c r="F165" i="21"/>
  <c r="U765" i="21"/>
  <c r="E467" i="21"/>
  <c r="E615" i="21" s="1"/>
  <c r="F71" i="21"/>
  <c r="F489" i="21"/>
  <c r="P11" i="9"/>
  <c r="D15" i="6"/>
  <c r="D23" i="6" s="1"/>
  <c r="D31" i="6" s="1"/>
  <c r="H102" i="11"/>
  <c r="Z23" i="7"/>
  <c r="E48" i="3"/>
  <c r="G25" i="10"/>
  <c r="H25" i="10" s="1"/>
  <c r="I25" i="10" s="1"/>
  <c r="X27" i="10"/>
  <c r="J24" i="10"/>
  <c r="H455" i="21"/>
  <c r="E293" i="21"/>
  <c r="E612" i="21" s="1"/>
  <c r="C766" i="21"/>
  <c r="F281" i="21"/>
  <c r="K765" i="21"/>
  <c r="X22" i="7"/>
  <c r="X23" i="7" s="1"/>
  <c r="L23" i="7"/>
  <c r="P23" i="7"/>
  <c r="Y22" i="7"/>
  <c r="Y23" i="7" s="1"/>
  <c r="D60" i="3"/>
  <c r="D36" i="3"/>
  <c r="G16" i="10"/>
  <c r="H16" i="10" s="1"/>
  <c r="I16" i="10" s="1"/>
  <c r="G25" i="11"/>
  <c r="G28" i="11"/>
  <c r="G51" i="11" s="1"/>
  <c r="E13" i="6"/>
  <c r="W11" i="9"/>
  <c r="M18" i="7"/>
  <c r="F9" i="9"/>
  <c r="D146" i="3"/>
  <c r="W27" i="10"/>
  <c r="H129" i="3"/>
  <c r="AA28" i="10" s="1"/>
  <c r="E81" i="3"/>
  <c r="F20" i="5" s="1"/>
  <c r="J13" i="10"/>
  <c r="K13" i="10" s="1"/>
  <c r="L13" i="10" s="1"/>
  <c r="M13" i="10" s="1"/>
  <c r="X13" i="10" s="1"/>
  <c r="C765" i="21"/>
  <c r="F571" i="21"/>
  <c r="I765" i="21"/>
  <c r="G245" i="21"/>
  <c r="D247" i="21" s="1"/>
  <c r="F293" i="21"/>
  <c r="F612" i="21" s="1"/>
  <c r="F269" i="21"/>
  <c r="F599" i="21" s="1"/>
  <c r="F535" i="21"/>
  <c r="E583" i="21"/>
  <c r="E617" i="21" s="1"/>
  <c r="U9" i="9"/>
  <c r="D192" i="3"/>
  <c r="I126" i="11"/>
  <c r="F25" i="3"/>
  <c r="G25" i="3" s="1"/>
  <c r="D27" i="3" s="1"/>
  <c r="E27" i="3" s="1"/>
  <c r="F27" i="3" s="1"/>
  <c r="G27" i="3" s="1"/>
  <c r="D29" i="3" s="1"/>
  <c r="E29" i="3" s="1"/>
  <c r="F29" i="3" s="1"/>
  <c r="G29" i="3" s="1"/>
  <c r="D31" i="3" s="1"/>
  <c r="E31" i="3" s="1"/>
  <c r="F31" i="3" s="1"/>
  <c r="G31" i="3" s="1"/>
  <c r="D33" i="3" s="1"/>
  <c r="E33" i="3" s="1"/>
  <c r="F33" i="3" s="1"/>
  <c r="G33" i="3" s="1"/>
  <c r="I18" i="10"/>
  <c r="J15" i="10"/>
  <c r="K15" i="10" s="1"/>
  <c r="L15" i="10" s="1"/>
  <c r="M15" i="10" s="1"/>
  <c r="B766" i="21"/>
  <c r="F765" i="21"/>
  <c r="O766" i="21"/>
  <c r="V766" i="21"/>
  <c r="D664" i="21"/>
  <c r="D662" i="21"/>
  <c r="F419" i="21"/>
  <c r="E443" i="21"/>
  <c r="E602" i="21" s="1"/>
  <c r="N18" i="7"/>
  <c r="E16" i="9"/>
  <c r="O18" i="7"/>
  <c r="O11" i="9"/>
  <c r="H101" i="11"/>
  <c r="E24" i="3"/>
  <c r="Y28" i="10"/>
  <c r="E559" i="21"/>
  <c r="E604" i="21" s="1"/>
  <c r="B774" i="21"/>
  <c r="B762" i="21"/>
  <c r="G766" i="21"/>
  <c r="F132" i="21"/>
  <c r="G132" i="21" s="1"/>
  <c r="D134" i="21" s="1"/>
  <c r="E134" i="21" s="1"/>
  <c r="F134" i="21" s="1"/>
  <c r="G134" i="21" s="1"/>
  <c r="D136" i="21" s="1"/>
  <c r="E136" i="21" s="1"/>
  <c r="F136" i="21" s="1"/>
  <c r="G136" i="21" s="1"/>
  <c r="D138" i="21" s="1"/>
  <c r="E138" i="21" s="1"/>
  <c r="F138" i="21" s="1"/>
  <c r="G138" i="21" s="1"/>
  <c r="D724" i="21"/>
  <c r="D722" i="21"/>
  <c r="D725" i="21" s="1"/>
  <c r="F477" i="21"/>
  <c r="F501" i="21" s="1"/>
  <c r="E501" i="21"/>
  <c r="E603" i="21" s="1"/>
  <c r="E525" i="21"/>
  <c r="E616" i="21" s="1"/>
  <c r="F361" i="21"/>
  <c r="E385" i="21"/>
  <c r="E601" i="21" s="1"/>
  <c r="I766" i="21"/>
  <c r="S766" i="21"/>
  <c r="F513" i="21"/>
  <c r="G513" i="21" s="1"/>
  <c r="D709" i="21"/>
  <c r="J765" i="21"/>
  <c r="H765" i="21"/>
  <c r="G765" i="21"/>
  <c r="F303" i="21"/>
  <c r="F397" i="21"/>
  <c r="S765" i="21"/>
  <c r="N765" i="21"/>
  <c r="M765" i="21"/>
  <c r="L765" i="21"/>
  <c r="F129" i="21"/>
  <c r="F547" i="21"/>
  <c r="G547" i="21" s="1"/>
  <c r="H547" i="21" s="1"/>
  <c r="F373" i="21"/>
  <c r="M766" i="21"/>
  <c r="U115" i="11"/>
  <c r="U138" i="11" s="1"/>
  <c r="O109" i="11"/>
  <c r="O132" i="11" s="1"/>
  <c r="P109" i="11" s="1"/>
  <c r="X45" i="11"/>
  <c r="X68" i="11" s="1"/>
  <c r="Q38" i="11"/>
  <c r="Q61" i="11" s="1"/>
  <c r="Z120" i="11"/>
  <c r="Z143" i="11" s="1"/>
  <c r="X118" i="11"/>
  <c r="X141" i="11" s="1"/>
  <c r="T114" i="11"/>
  <c r="T137" i="11" s="1"/>
  <c r="Q111" i="11"/>
  <c r="Q134" i="11" s="1"/>
  <c r="Z47" i="11"/>
  <c r="Z70" i="11" s="1"/>
  <c r="P110" i="11"/>
  <c r="P133" i="11" s="1"/>
  <c r="K32" i="11"/>
  <c r="K55" i="11" s="1"/>
  <c r="E21" i="6"/>
  <c r="F26" i="5"/>
  <c r="F12" i="7" s="1"/>
  <c r="K105" i="11"/>
  <c r="K128" i="11" s="1"/>
  <c r="P37" i="11"/>
  <c r="P60" i="11" s="1"/>
  <c r="F14" i="10"/>
  <c r="J14" i="10"/>
  <c r="H18" i="9"/>
  <c r="L33" i="11"/>
  <c r="L56" i="11" s="1"/>
  <c r="H29" i="11"/>
  <c r="H52" i="11" s="1"/>
  <c r="I23" i="7"/>
  <c r="Q11" i="9"/>
  <c r="V10" i="9"/>
  <c r="V11" i="9" s="1"/>
  <c r="P17" i="7"/>
  <c r="P18" i="7" s="1"/>
  <c r="M11" i="9"/>
  <c r="L17" i="7"/>
  <c r="L18" i="7" s="1"/>
  <c r="I17" i="7"/>
  <c r="U10" i="9"/>
  <c r="T10" i="9"/>
  <c r="F17" i="7"/>
  <c r="AA16" i="7"/>
  <c r="AA18" i="7" s="1"/>
  <c r="X11" i="9"/>
  <c r="V116" i="11"/>
  <c r="V139" i="11" s="1"/>
  <c r="V98" i="11"/>
  <c r="S113" i="11"/>
  <c r="S136" i="11" s="1"/>
  <c r="S98" i="11"/>
  <c r="O36" i="11"/>
  <c r="O59" i="11" s="1"/>
  <c r="G27" i="11"/>
  <c r="F25" i="11"/>
  <c r="I13" i="10"/>
  <c r="W13" i="10" s="1"/>
  <c r="W25" i="10"/>
  <c r="N14" i="10"/>
  <c r="L129" i="11"/>
  <c r="J103" i="11"/>
  <c r="J126" i="11" s="1"/>
  <c r="R39" i="11"/>
  <c r="R62" i="11" s="1"/>
  <c r="R25" i="11"/>
  <c r="J18" i="10"/>
  <c r="N25" i="10"/>
  <c r="K25" i="10"/>
  <c r="E12" i="7"/>
  <c r="H18" i="7"/>
  <c r="J18" i="7"/>
  <c r="L11" i="9"/>
  <c r="K16" i="7"/>
  <c r="H11" i="9"/>
  <c r="G16" i="7"/>
  <c r="Y98" i="11"/>
  <c r="Y119" i="11"/>
  <c r="Y142" i="11" s="1"/>
  <c r="N108" i="11"/>
  <c r="N131" i="11" s="1"/>
  <c r="M107" i="11"/>
  <c r="M130" i="11" s="1"/>
  <c r="M106" i="11"/>
  <c r="J104" i="11"/>
  <c r="J127" i="11" s="1"/>
  <c r="W44" i="11"/>
  <c r="W67" i="11" s="1"/>
  <c r="F69" i="3"/>
  <c r="F19" i="5"/>
  <c r="Y16" i="7"/>
  <c r="H125" i="11"/>
  <c r="W117" i="11"/>
  <c r="W140" i="11" s="1"/>
  <c r="X117" i="11" s="1"/>
  <c r="R98" i="11"/>
  <c r="R112" i="11"/>
  <c r="R135" i="11" s="1"/>
  <c r="O98" i="11"/>
  <c r="F81" i="3"/>
  <c r="H124" i="11"/>
  <c r="Y46" i="11"/>
  <c r="Y69" i="11" s="1"/>
  <c r="U42" i="11"/>
  <c r="U65" i="11" s="1"/>
  <c r="M34" i="11"/>
  <c r="M57" i="11" s="1"/>
  <c r="J31" i="11"/>
  <c r="J54" i="11" s="1"/>
  <c r="G49" i="3"/>
  <c r="D51" i="3" s="1"/>
  <c r="E51" i="3" s="1"/>
  <c r="F51" i="3" s="1"/>
  <c r="G51" i="3" s="1"/>
  <c r="D53" i="3" s="1"/>
  <c r="E53" i="3" s="1"/>
  <c r="F53" i="3" s="1"/>
  <c r="G53" i="3" s="1"/>
  <c r="D55" i="3" s="1"/>
  <c r="E55" i="3" s="1"/>
  <c r="F55" i="3" s="1"/>
  <c r="G55" i="3" s="1"/>
  <c r="D57" i="3" s="1"/>
  <c r="E57" i="3" s="1"/>
  <c r="F57" i="3" s="1"/>
  <c r="G57" i="3" s="1"/>
  <c r="F48" i="3"/>
  <c r="H17" i="10"/>
  <c r="I24" i="10"/>
  <c r="I17" i="10" s="1"/>
  <c r="H15" i="10"/>
  <c r="I15" i="10" s="1"/>
  <c r="J17" i="10"/>
  <c r="K24" i="10"/>
  <c r="N24" i="10"/>
  <c r="V43" i="11"/>
  <c r="V66" i="11" s="1"/>
  <c r="S40" i="11"/>
  <c r="S63" i="11" s="1"/>
  <c r="H28" i="11"/>
  <c r="H51" i="11" s="1"/>
  <c r="E60" i="3"/>
  <c r="F12" i="3"/>
  <c r="G38" i="10"/>
  <c r="H32" i="10"/>
  <c r="F21" i="5"/>
  <c r="J12" i="10"/>
  <c r="N12" i="10"/>
  <c r="F12" i="10"/>
  <c r="G100" i="11"/>
  <c r="T41" i="11"/>
  <c r="T64" i="11" s="1"/>
  <c r="U41" i="11" s="1"/>
  <c r="I53" i="11"/>
  <c r="G17" i="10"/>
  <c r="W17" i="10" s="1"/>
  <c r="N16" i="10"/>
  <c r="J16" i="10"/>
  <c r="N35" i="11"/>
  <c r="N58" i="11" s="1"/>
  <c r="N15" i="10"/>
  <c r="E765" i="21"/>
  <c r="H123" i="3"/>
  <c r="AA27" i="10" s="1"/>
  <c r="N13" i="10"/>
  <c r="E13" i="21"/>
  <c r="D37" i="21"/>
  <c r="D61" i="21"/>
  <c r="F766" i="21"/>
  <c r="J766" i="21"/>
  <c r="E25" i="21"/>
  <c r="F25" i="21" s="1"/>
  <c r="G25" i="21" s="1"/>
  <c r="D27" i="21" s="1"/>
  <c r="B773" i="21"/>
  <c r="B777" i="21"/>
  <c r="H766" i="21"/>
  <c r="U766" i="21"/>
  <c r="L766" i="21"/>
  <c r="K766" i="21"/>
  <c r="E49" i="21"/>
  <c r="T766" i="21"/>
  <c r="D457" i="21"/>
  <c r="D694" i="21"/>
  <c r="D692" i="21"/>
  <c r="D341" i="21"/>
  <c r="F107" i="21"/>
  <c r="G281" i="21"/>
  <c r="F223" i="21"/>
  <c r="D679" i="21"/>
  <c r="D677" i="21"/>
  <c r="G165" i="21"/>
  <c r="D710" i="21"/>
  <c r="G315" i="21"/>
  <c r="H315" i="21" s="1"/>
  <c r="T765" i="21"/>
  <c r="R765" i="21"/>
  <c r="Q765" i="21"/>
  <c r="O765" i="21"/>
  <c r="G141" i="21"/>
  <c r="G489" i="21"/>
  <c r="D491" i="21" s="1"/>
  <c r="G257" i="21"/>
  <c r="H257" i="21" s="1"/>
  <c r="F187" i="21"/>
  <c r="G373" i="21"/>
  <c r="D375" i="21" s="1"/>
  <c r="V765" i="21"/>
  <c r="G199" i="21"/>
  <c r="F431" i="21"/>
  <c r="G477" i="21" l="1"/>
  <c r="D479" i="21" s="1"/>
  <c r="H18" i="10"/>
  <c r="F95" i="21"/>
  <c r="F596" i="21" s="1"/>
  <c r="G777" i="21"/>
  <c r="K32" i="10"/>
  <c r="J38" i="10"/>
  <c r="N32" i="10"/>
  <c r="G83" i="21"/>
  <c r="D85" i="21" s="1"/>
  <c r="E85" i="21" s="1"/>
  <c r="F85" i="21" s="1"/>
  <c r="G85" i="21" s="1"/>
  <c r="C778" i="21"/>
  <c r="F778" i="21"/>
  <c r="U11" i="9"/>
  <c r="E777" i="21"/>
  <c r="D32" i="6"/>
  <c r="D33" i="6" s="1"/>
  <c r="D34" i="6" s="1"/>
  <c r="C777" i="21"/>
  <c r="D695" i="21"/>
  <c r="D777" i="21"/>
  <c r="W16" i="10"/>
  <c r="G18" i="10"/>
  <c r="W18" i="10" s="1"/>
  <c r="G71" i="21"/>
  <c r="D73" i="21" s="1"/>
  <c r="D778" i="21"/>
  <c r="H535" i="21"/>
  <c r="F777" i="21"/>
  <c r="G778" i="21"/>
  <c r="G129" i="21"/>
  <c r="F177" i="21"/>
  <c r="F610" i="21" s="1"/>
  <c r="F153" i="21"/>
  <c r="F597" i="21" s="1"/>
  <c r="F525" i="21"/>
  <c r="F616" i="21" s="1"/>
  <c r="D665" i="21"/>
  <c r="E247" i="21"/>
  <c r="H245" i="21"/>
  <c r="E724" i="21"/>
  <c r="E722" i="21"/>
  <c r="D727" i="21"/>
  <c r="D752" i="21" s="1"/>
  <c r="G535" i="21"/>
  <c r="D537" i="21" s="1"/>
  <c r="F559" i="21"/>
  <c r="F604" i="21" s="1"/>
  <c r="F583" i="21"/>
  <c r="T9" i="9"/>
  <c r="T11" i="9" s="1"/>
  <c r="E16" i="7"/>
  <c r="E18" i="7" s="1"/>
  <c r="F11" i="9"/>
  <c r="G397" i="21"/>
  <c r="D399" i="21" s="1"/>
  <c r="F385" i="21"/>
  <c r="F601" i="21" s="1"/>
  <c r="F409" i="21"/>
  <c r="F614" i="21" s="1"/>
  <c r="X15" i="10"/>
  <c r="G303" i="21"/>
  <c r="D305" i="21" s="1"/>
  <c r="F351" i="21"/>
  <c r="H303" i="21"/>
  <c r="F327" i="21"/>
  <c r="F600" i="21" s="1"/>
  <c r="G419" i="21"/>
  <c r="D421" i="21" s="1"/>
  <c r="F467" i="21"/>
  <c r="G571" i="21"/>
  <c r="D573" i="21" s="1"/>
  <c r="E573" i="21" s="1"/>
  <c r="G361" i="21"/>
  <c r="D363" i="21" s="1"/>
  <c r="E36" i="3"/>
  <c r="F24" i="3"/>
  <c r="F36" i="3" s="1"/>
  <c r="F14" i="9"/>
  <c r="P36" i="11"/>
  <c r="P59" i="11" s="1"/>
  <c r="W116" i="11"/>
  <c r="W139" i="11" s="1"/>
  <c r="Q37" i="11"/>
  <c r="Q60" i="11" s="1"/>
  <c r="T40" i="11"/>
  <c r="T63" i="11" s="1"/>
  <c r="W43" i="11"/>
  <c r="W66" i="11" s="1"/>
  <c r="N107" i="11"/>
  <c r="N130" i="11" s="1"/>
  <c r="S39" i="11"/>
  <c r="S62" i="11" s="1"/>
  <c r="Q110" i="11"/>
  <c r="Q133" i="11" s="1"/>
  <c r="Y45" i="11"/>
  <c r="Y68" i="11" s="1"/>
  <c r="O35" i="11"/>
  <c r="O58" i="11" s="1"/>
  <c r="O108" i="11"/>
  <c r="O131" i="11" s="1"/>
  <c r="K31" i="11"/>
  <c r="K54" i="11" s="1"/>
  <c r="K104" i="11"/>
  <c r="K127" i="11" s="1"/>
  <c r="Z119" i="11"/>
  <c r="Z142" i="11" s="1"/>
  <c r="R38" i="11"/>
  <c r="R61" i="11" s="1"/>
  <c r="Z69" i="11"/>
  <c r="Z46" i="11"/>
  <c r="N34" i="11"/>
  <c r="N57" i="11" s="1"/>
  <c r="S112" i="11"/>
  <c r="S135" i="11" s="1"/>
  <c r="T136" i="11"/>
  <c r="T113" i="11"/>
  <c r="R111" i="11"/>
  <c r="R134" i="11" s="1"/>
  <c r="V115" i="11"/>
  <c r="V138" i="11" s="1"/>
  <c r="D201" i="21"/>
  <c r="H199" i="21"/>
  <c r="F247" i="21"/>
  <c r="D283" i="21"/>
  <c r="G293" i="21"/>
  <c r="H281" i="21"/>
  <c r="E341" i="21"/>
  <c r="D87" i="21"/>
  <c r="H85" i="21"/>
  <c r="O12" i="10"/>
  <c r="N31" i="10"/>
  <c r="G21" i="5"/>
  <c r="G93" i="3"/>
  <c r="G50" i="11"/>
  <c r="G48" i="11"/>
  <c r="F24" i="9" s="1"/>
  <c r="X140" i="11"/>
  <c r="H373" i="21"/>
  <c r="G95" i="21"/>
  <c r="H71" i="21"/>
  <c r="D259" i="21"/>
  <c r="G269" i="21"/>
  <c r="D143" i="21"/>
  <c r="G153" i="21"/>
  <c r="H141" i="21"/>
  <c r="E778" i="21"/>
  <c r="E27" i="21"/>
  <c r="F27" i="21" s="1"/>
  <c r="G27" i="21" s="1"/>
  <c r="D29" i="21" s="1"/>
  <c r="O16" i="10"/>
  <c r="P16" i="10" s="1"/>
  <c r="Q16" i="10" s="1"/>
  <c r="F19" i="10"/>
  <c r="F31" i="10"/>
  <c r="G12" i="10"/>
  <c r="F60" i="3"/>
  <c r="G12" i="3"/>
  <c r="H12" i="3" s="1"/>
  <c r="W15" i="10"/>
  <c r="I101" i="11"/>
  <c r="I124" i="11" s="1"/>
  <c r="I125" i="11"/>
  <c r="I102" i="11"/>
  <c r="L25" i="10"/>
  <c r="K18" i="10"/>
  <c r="M33" i="11"/>
  <c r="M56" i="11" s="1"/>
  <c r="K14" i="10"/>
  <c r="L14" i="10" s="1"/>
  <c r="M14" i="10" s="1"/>
  <c r="G26" i="5"/>
  <c r="G12" i="7" s="1"/>
  <c r="E375" i="21"/>
  <c r="F375" i="21" s="1"/>
  <c r="G375" i="21" s="1"/>
  <c r="D377" i="21" s="1"/>
  <c r="D317" i="21"/>
  <c r="G327" i="21"/>
  <c r="N17" i="10"/>
  <c r="O24" i="10"/>
  <c r="G18" i="7"/>
  <c r="O25" i="10"/>
  <c r="N18" i="10"/>
  <c r="K103" i="11"/>
  <c r="K126" i="11" s="1"/>
  <c r="Y118" i="11"/>
  <c r="Y141" i="11" s="1"/>
  <c r="E491" i="21"/>
  <c r="F491" i="21" s="1"/>
  <c r="G491" i="21" s="1"/>
  <c r="D493" i="21" s="1"/>
  <c r="D515" i="21"/>
  <c r="H513" i="21"/>
  <c r="E694" i="21"/>
  <c r="E692" i="21"/>
  <c r="D697" i="21"/>
  <c r="D750" i="21" s="1"/>
  <c r="E457" i="21"/>
  <c r="F49" i="21"/>
  <c r="G49" i="21" s="1"/>
  <c r="D51" i="21" s="1"/>
  <c r="D595" i="21"/>
  <c r="V42" i="11"/>
  <c r="V65" i="11" s="1"/>
  <c r="G123" i="11"/>
  <c r="G121" i="11"/>
  <c r="F23" i="9" s="1"/>
  <c r="J19" i="10"/>
  <c r="J31" i="10"/>
  <c r="K12" i="10"/>
  <c r="I32" i="10"/>
  <c r="I38" i="10" s="1"/>
  <c r="H38" i="10"/>
  <c r="I28" i="11"/>
  <c r="I51" i="11" s="1"/>
  <c r="L24" i="10"/>
  <c r="K17" i="10"/>
  <c r="X44" i="11"/>
  <c r="X67" i="11" s="1"/>
  <c r="M129" i="11"/>
  <c r="O14" i="10"/>
  <c r="P14" i="10" s="1"/>
  <c r="Q14" i="10" s="1"/>
  <c r="W17" i="7"/>
  <c r="F18" i="7"/>
  <c r="I18" i="9"/>
  <c r="G13" i="6"/>
  <c r="F21" i="6"/>
  <c r="U114" i="11"/>
  <c r="U137" i="11" s="1"/>
  <c r="G223" i="21"/>
  <c r="D225" i="21" s="1"/>
  <c r="F573" i="21"/>
  <c r="D608" i="21"/>
  <c r="O15" i="10"/>
  <c r="P15" i="10" s="1"/>
  <c r="Q15" i="10" s="1"/>
  <c r="G172" i="3"/>
  <c r="G48" i="3"/>
  <c r="D50" i="3" s="1"/>
  <c r="I18" i="7"/>
  <c r="X17" i="7"/>
  <c r="I29" i="11"/>
  <c r="I52" i="11" s="1"/>
  <c r="G14" i="10"/>
  <c r="H14" i="10" s="1"/>
  <c r="I14" i="10" s="1"/>
  <c r="L105" i="11"/>
  <c r="L128" i="11" s="1"/>
  <c r="L32" i="11"/>
  <c r="L55" i="11" s="1"/>
  <c r="U64" i="11"/>
  <c r="P132" i="11"/>
  <c r="F603" i="21"/>
  <c r="D167" i="21"/>
  <c r="G177" i="21"/>
  <c r="H165" i="21"/>
  <c r="G431" i="21"/>
  <c r="F443" i="21"/>
  <c r="G501" i="21"/>
  <c r="G603" i="21" s="1"/>
  <c r="H477" i="21"/>
  <c r="G525" i="21"/>
  <c r="G187" i="21"/>
  <c r="D189" i="21" s="1"/>
  <c r="F235" i="21"/>
  <c r="F211" i="21"/>
  <c r="H489" i="21"/>
  <c r="D549" i="21"/>
  <c r="G559" i="21"/>
  <c r="E707" i="21"/>
  <c r="E709" i="21"/>
  <c r="D712" i="21"/>
  <c r="D751" i="21" s="1"/>
  <c r="D680" i="21"/>
  <c r="G107" i="21"/>
  <c r="D109" i="21" s="1"/>
  <c r="F119" i="21"/>
  <c r="H25" i="21"/>
  <c r="E37" i="21"/>
  <c r="E595" i="21" s="1"/>
  <c r="E605" i="21" s="1"/>
  <c r="F13" i="21"/>
  <c r="E61" i="21"/>
  <c r="E608" i="21" s="1"/>
  <c r="E618" i="21" s="1"/>
  <c r="F11" i="5" s="1"/>
  <c r="F12" i="5" s="1"/>
  <c r="O13" i="10"/>
  <c r="P13" i="10" s="1"/>
  <c r="Q13" i="10" s="1"/>
  <c r="K16" i="10"/>
  <c r="L16" i="10" s="1"/>
  <c r="M16" i="10" s="1"/>
  <c r="J30" i="11"/>
  <c r="J53" i="11" s="1"/>
  <c r="H93" i="3"/>
  <c r="W38" i="10"/>
  <c r="W24" i="10"/>
  <c r="G20" i="5"/>
  <c r="G81" i="3"/>
  <c r="H81" i="3" s="1"/>
  <c r="G19" i="5"/>
  <c r="G69" i="3"/>
  <c r="K18" i="7"/>
  <c r="X16" i="7"/>
  <c r="Y17" i="7"/>
  <c r="Y18" i="7" s="1"/>
  <c r="L32" i="10" l="1"/>
  <c r="K38" i="10"/>
  <c r="W16" i="7"/>
  <c r="Y16" i="10"/>
  <c r="Z16" i="10" s="1"/>
  <c r="AA16" i="10" s="1"/>
  <c r="H361" i="21"/>
  <c r="G385" i="21"/>
  <c r="G601" i="21" s="1"/>
  <c r="D630" i="21" s="1"/>
  <c r="O32" i="10"/>
  <c r="N38" i="10"/>
  <c r="X18" i="7"/>
  <c r="W14" i="10"/>
  <c r="E725" i="21"/>
  <c r="F724" i="21" s="1"/>
  <c r="H83" i="21"/>
  <c r="H86" i="21" s="1"/>
  <c r="D131" i="21"/>
  <c r="E131" i="21" s="1"/>
  <c r="F131" i="21" s="1"/>
  <c r="G131" i="21" s="1"/>
  <c r="D632" i="21"/>
  <c r="Y15" i="10"/>
  <c r="Z15" i="10" s="1"/>
  <c r="AA15" i="10" s="1"/>
  <c r="H571" i="21"/>
  <c r="D667" i="21"/>
  <c r="D748" i="21" s="1"/>
  <c r="E662" i="21"/>
  <c r="E664" i="21"/>
  <c r="Y13" i="10"/>
  <c r="Z13" i="10" s="1"/>
  <c r="AA13" i="10" s="1"/>
  <c r="H49" i="21"/>
  <c r="H26" i="5"/>
  <c r="H12" i="7" s="1"/>
  <c r="G409" i="21"/>
  <c r="G614" i="21" s="1"/>
  <c r="D643" i="21" s="1"/>
  <c r="G467" i="21"/>
  <c r="G615" i="21" s="1"/>
  <c r="H419" i="21"/>
  <c r="G351" i="21"/>
  <c r="G613" i="21" s="1"/>
  <c r="H397" i="21"/>
  <c r="G14" i="9"/>
  <c r="E17" i="6"/>
  <c r="E399" i="21"/>
  <c r="F399" i="21" s="1"/>
  <c r="G399" i="21" s="1"/>
  <c r="D401" i="21" s="1"/>
  <c r="E401" i="21" s="1"/>
  <c r="F401" i="21" s="1"/>
  <c r="G401" i="21" s="1"/>
  <c r="D403" i="21" s="1"/>
  <c r="E403" i="21" s="1"/>
  <c r="F403" i="21" s="1"/>
  <c r="G403" i="21" s="1"/>
  <c r="D405" i="21" s="1"/>
  <c r="E405" i="21" s="1"/>
  <c r="F405" i="21" s="1"/>
  <c r="G405" i="21" s="1"/>
  <c r="F617" i="21"/>
  <c r="G21" i="6"/>
  <c r="G24" i="3"/>
  <c r="D26" i="3" s="1"/>
  <c r="W12" i="7"/>
  <c r="X16" i="10"/>
  <c r="H107" i="21"/>
  <c r="H48" i="3"/>
  <c r="N19" i="10"/>
  <c r="H375" i="21"/>
  <c r="H376" i="21" s="1"/>
  <c r="F615" i="21"/>
  <c r="D644" i="21" s="1"/>
  <c r="H467" i="21"/>
  <c r="F613" i="21"/>
  <c r="D642" i="21" s="1"/>
  <c r="H351" i="21"/>
  <c r="G583" i="21"/>
  <c r="G617" i="21" s="1"/>
  <c r="H129" i="21"/>
  <c r="J29" i="11"/>
  <c r="J52" i="11"/>
  <c r="K30" i="11"/>
  <c r="K53" i="11" s="1"/>
  <c r="Y44" i="11"/>
  <c r="Y67" i="11" s="1"/>
  <c r="J101" i="11"/>
  <c r="J124" i="11" s="1"/>
  <c r="L104" i="11"/>
  <c r="L127" i="11" s="1"/>
  <c r="O107" i="11"/>
  <c r="O130" i="11" s="1"/>
  <c r="R37" i="11"/>
  <c r="R60" i="11" s="1"/>
  <c r="T112" i="11"/>
  <c r="T135" i="11" s="1"/>
  <c r="S38" i="11"/>
  <c r="S61" i="11" s="1"/>
  <c r="M105" i="11"/>
  <c r="M128" i="11" s="1"/>
  <c r="Z118" i="11"/>
  <c r="Z141" i="11" s="1"/>
  <c r="S111" i="11"/>
  <c r="S134" i="11" s="1"/>
  <c r="O34" i="11"/>
  <c r="O57" i="11" s="1"/>
  <c r="J28" i="11"/>
  <c r="J51" i="11" s="1"/>
  <c r="X43" i="11"/>
  <c r="X66" i="11" s="1"/>
  <c r="V114" i="11"/>
  <c r="V137" i="11" s="1"/>
  <c r="T39" i="11"/>
  <c r="T62" i="11" s="1"/>
  <c r="Q36" i="11"/>
  <c r="Q59" i="11" s="1"/>
  <c r="D502" i="21"/>
  <c r="E479" i="21"/>
  <c r="D526" i="21"/>
  <c r="E25" i="5"/>
  <c r="J102" i="11"/>
  <c r="J125" i="11" s="1"/>
  <c r="E259" i="21"/>
  <c r="D270" i="21"/>
  <c r="D96" i="21"/>
  <c r="E73" i="21"/>
  <c r="D120" i="21"/>
  <c r="G13" i="21"/>
  <c r="F37" i="21"/>
  <c r="F595" i="21" s="1"/>
  <c r="F61" i="21"/>
  <c r="F608" i="21" s="1"/>
  <c r="E679" i="21"/>
  <c r="E677" i="21"/>
  <c r="D682" i="21"/>
  <c r="D749" i="21" s="1"/>
  <c r="D560" i="21"/>
  <c r="E549" i="21"/>
  <c r="F611" i="21"/>
  <c r="D433" i="21"/>
  <c r="G443" i="21"/>
  <c r="G602" i="21" s="1"/>
  <c r="H501" i="21"/>
  <c r="D172" i="3"/>
  <c r="E22" i="7" s="1"/>
  <c r="D177" i="3"/>
  <c r="E21" i="7" s="1"/>
  <c r="D618" i="21"/>
  <c r="E11" i="5" s="1"/>
  <c r="E225" i="21"/>
  <c r="F225" i="21" s="1"/>
  <c r="G225" i="21" s="1"/>
  <c r="D227" i="21" s="1"/>
  <c r="L17" i="10"/>
  <c r="X17" i="10" s="1"/>
  <c r="M24" i="10"/>
  <c r="M17" i="10" s="1"/>
  <c r="E695" i="21"/>
  <c r="H491" i="21"/>
  <c r="H492" i="21" s="1"/>
  <c r="E29" i="21"/>
  <c r="F29" i="21" s="1"/>
  <c r="G29" i="21" s="1"/>
  <c r="D31" i="21" s="1"/>
  <c r="E31" i="21" s="1"/>
  <c r="F31" i="21" s="1"/>
  <c r="G31" i="21" s="1"/>
  <c r="D33" i="21" s="1"/>
  <c r="E33" i="21" s="1"/>
  <c r="F33" i="21" s="1"/>
  <c r="G33" i="21" s="1"/>
  <c r="G599" i="21"/>
  <c r="D628" i="21" s="1"/>
  <c r="H269" i="21"/>
  <c r="G119" i="21"/>
  <c r="G609" i="21" s="1"/>
  <c r="Y117" i="11"/>
  <c r="Y140" i="11" s="1"/>
  <c r="D95" i="3"/>
  <c r="H21" i="5"/>
  <c r="W21" i="5" s="1"/>
  <c r="P12" i="10"/>
  <c r="O31" i="10"/>
  <c r="G612" i="21"/>
  <c r="D641" i="21" s="1"/>
  <c r="H293" i="21"/>
  <c r="L31" i="11"/>
  <c r="L54" i="11" s="1"/>
  <c r="G235" i="21"/>
  <c r="G611" i="21" s="1"/>
  <c r="G211" i="21"/>
  <c r="G598" i="21" s="1"/>
  <c r="K31" i="10"/>
  <c r="K19" i="10"/>
  <c r="L12" i="10"/>
  <c r="E493" i="21"/>
  <c r="F493" i="21" s="1"/>
  <c r="G493" i="21" s="1"/>
  <c r="D495" i="21" s="1"/>
  <c r="E495" i="21" s="1"/>
  <c r="F495" i="21" s="1"/>
  <c r="G495" i="21" s="1"/>
  <c r="D497" i="21" s="1"/>
  <c r="E497" i="21" s="1"/>
  <c r="F497" i="21" s="1"/>
  <c r="G497" i="21" s="1"/>
  <c r="M25" i="10"/>
  <c r="M18" i="10" s="1"/>
  <c r="L18" i="10"/>
  <c r="E283" i="21"/>
  <c r="D294" i="21"/>
  <c r="G247" i="21"/>
  <c r="W115" i="11"/>
  <c r="W138" i="11" s="1"/>
  <c r="R110" i="11"/>
  <c r="R133" i="11" s="1"/>
  <c r="U40" i="11"/>
  <c r="U63" i="11" s="1"/>
  <c r="D83" i="3"/>
  <c r="H20" i="5"/>
  <c r="W20" i="5" s="1"/>
  <c r="F609" i="21"/>
  <c r="D638" i="21" s="1"/>
  <c r="H187" i="21"/>
  <c r="G616" i="21"/>
  <c r="D645" i="21" s="1"/>
  <c r="H525" i="21"/>
  <c r="H431" i="21"/>
  <c r="G610" i="21"/>
  <c r="D639" i="21" s="1"/>
  <c r="H177" i="21"/>
  <c r="Q109" i="11"/>
  <c r="Q132" i="11" s="1"/>
  <c r="E50" i="3"/>
  <c r="F50" i="3" s="1"/>
  <c r="G50" i="3" s="1"/>
  <c r="D52" i="3" s="1"/>
  <c r="G573" i="21"/>
  <c r="J18" i="9"/>
  <c r="T18" i="9"/>
  <c r="H13" i="6"/>
  <c r="Y14" i="10"/>
  <c r="Z14" i="10" s="1"/>
  <c r="AA14" i="10" s="1"/>
  <c r="J33" i="10"/>
  <c r="J39" i="10" s="1"/>
  <c r="J37" i="10"/>
  <c r="G144" i="11"/>
  <c r="F19" i="9" s="1"/>
  <c r="H100" i="11"/>
  <c r="H121" i="11" s="1"/>
  <c r="G23" i="9" s="1"/>
  <c r="F25" i="5" s="1"/>
  <c r="F11" i="7" s="1"/>
  <c r="F457" i="21"/>
  <c r="W42" i="11"/>
  <c r="W65" i="11" s="1"/>
  <c r="L103" i="11"/>
  <c r="L126" i="11" s="1"/>
  <c r="O18" i="10"/>
  <c r="P25" i="10"/>
  <c r="E317" i="21"/>
  <c r="D328" i="21"/>
  <c r="I26" i="5"/>
  <c r="J26" i="5" s="1"/>
  <c r="J12" i="7" s="1"/>
  <c r="D14" i="3"/>
  <c r="G36" i="3"/>
  <c r="H36" i="3" s="1"/>
  <c r="G60" i="3"/>
  <c r="H60" i="3" s="1"/>
  <c r="G597" i="21"/>
  <c r="D626" i="21" s="1"/>
  <c r="H153" i="21"/>
  <c r="G71" i="11"/>
  <c r="F15" i="9" s="1"/>
  <c r="H27" i="11"/>
  <c r="H48" i="11" s="1"/>
  <c r="G24" i="9" s="1"/>
  <c r="F24" i="5" s="1"/>
  <c r="F10" i="7" s="1"/>
  <c r="X24" i="10"/>
  <c r="P131" i="11"/>
  <c r="P108" i="11"/>
  <c r="Z45" i="11"/>
  <c r="Z68" i="11" s="1"/>
  <c r="M32" i="11"/>
  <c r="M55" i="11"/>
  <c r="D605" i="21"/>
  <c r="G600" i="21"/>
  <c r="D629" i="21" s="1"/>
  <c r="H327" i="21"/>
  <c r="N33" i="11"/>
  <c r="N56" i="11" s="1"/>
  <c r="F37" i="10"/>
  <c r="F33" i="10"/>
  <c r="F39" i="10" s="1"/>
  <c r="E24" i="5"/>
  <c r="F341" i="21"/>
  <c r="D386" i="21"/>
  <c r="E363" i="21"/>
  <c r="D410" i="21"/>
  <c r="U136" i="11"/>
  <c r="U113" i="11"/>
  <c r="P58" i="11"/>
  <c r="P35" i="11"/>
  <c r="X116" i="11"/>
  <c r="X139" i="11" s="1"/>
  <c r="D71" i="3"/>
  <c r="H19" i="5"/>
  <c r="W19" i="5" s="1"/>
  <c r="H69" i="3"/>
  <c r="E109" i="21"/>
  <c r="F109" i="21" s="1"/>
  <c r="G109" i="21" s="1"/>
  <c r="D111" i="21" s="1"/>
  <c r="E710" i="21"/>
  <c r="G604" i="21"/>
  <c r="D633" i="21" s="1"/>
  <c r="H559" i="21"/>
  <c r="F598" i="21"/>
  <c r="H211" i="21"/>
  <c r="F602" i="21"/>
  <c r="E167" i="21"/>
  <c r="D178" i="21"/>
  <c r="V41" i="11"/>
  <c r="V64" i="11" s="1"/>
  <c r="H223" i="21"/>
  <c r="W32" i="10"/>
  <c r="N106" i="11"/>
  <c r="N129" i="11" s="1"/>
  <c r="E51" i="21"/>
  <c r="F51" i="21" s="1"/>
  <c r="G51" i="21" s="1"/>
  <c r="D53" i="21" s="1"/>
  <c r="E515" i="21"/>
  <c r="F515" i="21" s="1"/>
  <c r="G515" i="21" s="1"/>
  <c r="D517" i="21" s="1"/>
  <c r="W18" i="7"/>
  <c r="O17" i="10"/>
  <c r="O19" i="10" s="1"/>
  <c r="P24" i="10"/>
  <c r="E377" i="21"/>
  <c r="F377" i="21" s="1"/>
  <c r="G377" i="21" s="1"/>
  <c r="D379" i="21" s="1"/>
  <c r="E379" i="21" s="1"/>
  <c r="F379" i="21" s="1"/>
  <c r="G379" i="21" s="1"/>
  <c r="D381" i="21" s="1"/>
  <c r="E381" i="21" s="1"/>
  <c r="F381" i="21" s="1"/>
  <c r="G381" i="21" s="1"/>
  <c r="X14" i="10"/>
  <c r="G19" i="10"/>
  <c r="H12" i="10"/>
  <c r="G31" i="10"/>
  <c r="H27" i="21"/>
  <c r="H28" i="21" s="1"/>
  <c r="E143" i="21"/>
  <c r="D154" i="21"/>
  <c r="G596" i="21"/>
  <c r="D625" i="21" s="1"/>
  <c r="H95" i="21"/>
  <c r="N37" i="10"/>
  <c r="N33" i="10"/>
  <c r="N39" i="10" s="1"/>
  <c r="E87" i="21"/>
  <c r="F87" i="21" s="1"/>
  <c r="G87" i="21" s="1"/>
  <c r="D89" i="21" s="1"/>
  <c r="E89" i="21" s="1"/>
  <c r="F89" i="21" s="1"/>
  <c r="G89" i="21" s="1"/>
  <c r="D91" i="21" s="1"/>
  <c r="E91" i="21" s="1"/>
  <c r="F91" i="21" s="1"/>
  <c r="G91" i="21" s="1"/>
  <c r="H409" i="21"/>
  <c r="E201" i="21"/>
  <c r="F201" i="21" s="1"/>
  <c r="G201" i="21" s="1"/>
  <c r="D203" i="21" s="1"/>
  <c r="P32" i="10" l="1"/>
  <c r="O38" i="10"/>
  <c r="W26" i="5"/>
  <c r="H24" i="3"/>
  <c r="E680" i="21"/>
  <c r="H21" i="6"/>
  <c r="F722" i="21"/>
  <c r="F725" i="21" s="1"/>
  <c r="G724" i="21" s="1"/>
  <c r="H385" i="21"/>
  <c r="E727" i="21"/>
  <c r="E752" i="21" s="1"/>
  <c r="C764" i="21" s="1"/>
  <c r="X38" i="10"/>
  <c r="H401" i="21"/>
  <c r="H225" i="21"/>
  <c r="L38" i="10"/>
  <c r="M32" i="10"/>
  <c r="M38" i="10" s="1"/>
  <c r="X32" i="10"/>
  <c r="H131" i="21"/>
  <c r="H132" i="21" s="1"/>
  <c r="D133" i="21"/>
  <c r="D627" i="21"/>
  <c r="H13" i="21"/>
  <c r="D15" i="21"/>
  <c r="H247" i="21"/>
  <c r="H248" i="21" s="1"/>
  <c r="D249" i="21"/>
  <c r="H50" i="3"/>
  <c r="H51" i="3" s="1"/>
  <c r="H583" i="21"/>
  <c r="E421" i="21"/>
  <c r="D468" i="21"/>
  <c r="H615" i="21" s="1"/>
  <c r="D646" i="21"/>
  <c r="F17" i="6"/>
  <c r="H14" i="9"/>
  <c r="E305" i="21"/>
  <c r="D352" i="21"/>
  <c r="H613" i="21" s="1"/>
  <c r="H51" i="21"/>
  <c r="H52" i="21" s="1"/>
  <c r="H226" i="21"/>
  <c r="X25" i="10"/>
  <c r="E537" i="21"/>
  <c r="E560" i="21" s="1"/>
  <c r="I604" i="21" s="1"/>
  <c r="D584" i="21"/>
  <c r="H617" i="21" s="1"/>
  <c r="E665" i="21"/>
  <c r="H377" i="21"/>
  <c r="X18" i="10"/>
  <c r="H29" i="21"/>
  <c r="E26" i="3"/>
  <c r="F26" i="3" s="1"/>
  <c r="G26" i="3" s="1"/>
  <c r="D28" i="3" s="1"/>
  <c r="H26" i="3"/>
  <c r="H27" i="3" s="1"/>
  <c r="H399" i="21"/>
  <c r="H400" i="21" s="1"/>
  <c r="M103" i="11"/>
  <c r="M126" i="11" s="1"/>
  <c r="K102" i="11"/>
  <c r="K125" i="11" s="1"/>
  <c r="N105" i="11"/>
  <c r="N128" i="11" s="1"/>
  <c r="O106" i="11"/>
  <c r="O129" i="11" s="1"/>
  <c r="W41" i="11"/>
  <c r="W64" i="11" s="1"/>
  <c r="X42" i="11"/>
  <c r="X65" i="11" s="1"/>
  <c r="K28" i="11"/>
  <c r="K51" i="11" s="1"/>
  <c r="V40" i="11"/>
  <c r="V63" i="11" s="1"/>
  <c r="R36" i="11"/>
  <c r="R59" i="11" s="1"/>
  <c r="M104" i="11"/>
  <c r="M127" i="11" s="1"/>
  <c r="E203" i="21"/>
  <c r="F203" i="21" s="1"/>
  <c r="G203" i="21" s="1"/>
  <c r="D205" i="21" s="1"/>
  <c r="E205" i="21" s="1"/>
  <c r="F205" i="21" s="1"/>
  <c r="G205" i="21" s="1"/>
  <c r="D207" i="21" s="1"/>
  <c r="E207" i="21" s="1"/>
  <c r="F207" i="21" s="1"/>
  <c r="G207" i="21" s="1"/>
  <c r="E111" i="21"/>
  <c r="F111" i="21" s="1"/>
  <c r="G111" i="21" s="1"/>
  <c r="D113" i="21" s="1"/>
  <c r="E113" i="21" s="1"/>
  <c r="F113" i="21" s="1"/>
  <c r="G113" i="21" s="1"/>
  <c r="D115" i="21" s="1"/>
  <c r="E115" i="21" s="1"/>
  <c r="F115" i="21" s="1"/>
  <c r="G115" i="21" s="1"/>
  <c r="V113" i="11"/>
  <c r="V136" i="11" s="1"/>
  <c r="O33" i="11"/>
  <c r="O56" i="11" s="1"/>
  <c r="X115" i="11"/>
  <c r="X138" i="11" s="1"/>
  <c r="W21" i="7"/>
  <c r="E30" i="6"/>
  <c r="F618" i="21"/>
  <c r="G11" i="5" s="1"/>
  <c r="G12" i="5" s="1"/>
  <c r="H599" i="21"/>
  <c r="P34" i="11"/>
  <c r="P57" i="11" s="1"/>
  <c r="P107" i="11"/>
  <c r="P130" i="11" s="1"/>
  <c r="K101" i="11"/>
  <c r="K124" i="11" s="1"/>
  <c r="H597" i="21"/>
  <c r="Q24" i="10"/>
  <c r="Q17" i="10" s="1"/>
  <c r="P17" i="10"/>
  <c r="J20" i="10"/>
  <c r="I18" i="5" s="1"/>
  <c r="H201" i="21"/>
  <c r="H202" i="21" s="1"/>
  <c r="H87" i="21"/>
  <c r="H19" i="10"/>
  <c r="I12" i="10"/>
  <c r="W12" i="10" s="1"/>
  <c r="W19" i="10" s="1"/>
  <c r="H31" i="10"/>
  <c r="H610" i="21"/>
  <c r="H109" i="21"/>
  <c r="H110" i="21" s="1"/>
  <c r="F363" i="21"/>
  <c r="E386" i="21"/>
  <c r="I601" i="21" s="1"/>
  <c r="E410" i="21"/>
  <c r="I614" i="21" s="1"/>
  <c r="E133" i="21"/>
  <c r="E10" i="7"/>
  <c r="H50" i="11"/>
  <c r="F20" i="10"/>
  <c r="E18" i="5" s="1"/>
  <c r="F317" i="21"/>
  <c r="G457" i="21"/>
  <c r="J40" i="10"/>
  <c r="W13" i="6"/>
  <c r="W21" i="6"/>
  <c r="I21" i="6"/>
  <c r="J21" i="6" s="1"/>
  <c r="E52" i="3"/>
  <c r="F52" i="3" s="1"/>
  <c r="G52" i="3" s="1"/>
  <c r="D54" i="3" s="1"/>
  <c r="E54" i="3" s="1"/>
  <c r="F54" i="3" s="1"/>
  <c r="G54" i="3" s="1"/>
  <c r="D56" i="3" s="1"/>
  <c r="E56" i="3" s="1"/>
  <c r="F56" i="3" s="1"/>
  <c r="G56" i="3" s="1"/>
  <c r="H119" i="21"/>
  <c r="F283" i="21"/>
  <c r="E294" i="21"/>
  <c r="I612" i="21" s="1"/>
  <c r="L19" i="10"/>
  <c r="M12" i="10"/>
  <c r="L31" i="10"/>
  <c r="Z117" i="11"/>
  <c r="Z140" i="11" s="1"/>
  <c r="D640" i="21"/>
  <c r="H596" i="21"/>
  <c r="E11" i="7"/>
  <c r="U39" i="11"/>
  <c r="U62" i="11" s="1"/>
  <c r="N20" i="10"/>
  <c r="M18" i="5" s="1"/>
  <c r="U112" i="11"/>
  <c r="U135" i="11" s="1"/>
  <c r="Y116" i="11"/>
  <c r="Y139" i="11" s="1"/>
  <c r="H601" i="21"/>
  <c r="I12" i="7"/>
  <c r="P18" i="10"/>
  <c r="Q25" i="10"/>
  <c r="Q18" i="10" s="1"/>
  <c r="F549" i="21"/>
  <c r="D755" i="21"/>
  <c r="H616" i="21"/>
  <c r="W114" i="11"/>
  <c r="W137" i="11" s="1"/>
  <c r="T38" i="11"/>
  <c r="T61" i="11" s="1"/>
  <c r="Z44" i="11"/>
  <c r="Z67" i="11" s="1"/>
  <c r="E517" i="21"/>
  <c r="F517" i="21" s="1"/>
  <c r="G517" i="21" s="1"/>
  <c r="D519" i="21" s="1"/>
  <c r="E519" i="21" s="1"/>
  <c r="F519" i="21" s="1"/>
  <c r="G519" i="21" s="1"/>
  <c r="D521" i="21" s="1"/>
  <c r="E521" i="21" s="1"/>
  <c r="F521" i="21" s="1"/>
  <c r="G521" i="21" s="1"/>
  <c r="E53" i="21"/>
  <c r="F53" i="21" s="1"/>
  <c r="G53" i="21" s="1"/>
  <c r="D55" i="21" s="1"/>
  <c r="E55" i="21" s="1"/>
  <c r="F55" i="21" s="1"/>
  <c r="G55" i="21" s="1"/>
  <c r="D57" i="21" s="1"/>
  <c r="E57" i="21" s="1"/>
  <c r="F57" i="21" s="1"/>
  <c r="G57" i="21" s="1"/>
  <c r="H443" i="21"/>
  <c r="H402" i="21"/>
  <c r="H404" i="21" s="1"/>
  <c r="H406" i="21" s="1"/>
  <c r="I19" i="5"/>
  <c r="E71" i="3"/>
  <c r="G341" i="21"/>
  <c r="F40" i="10"/>
  <c r="H600" i="21"/>
  <c r="F20" i="9"/>
  <c r="E14" i="6"/>
  <c r="E15" i="6" s="1"/>
  <c r="I13" i="6"/>
  <c r="K18" i="9"/>
  <c r="D575" i="21"/>
  <c r="H573" i="21"/>
  <c r="H574" i="21" s="1"/>
  <c r="H612" i="21"/>
  <c r="H493" i="21"/>
  <c r="K33" i="10"/>
  <c r="K39" i="10" s="1"/>
  <c r="K37" i="10"/>
  <c r="O33" i="10"/>
  <c r="O39" i="10" s="1"/>
  <c r="O37" i="10"/>
  <c r="I21" i="5"/>
  <c r="E95" i="3"/>
  <c r="H30" i="21"/>
  <c r="H32" i="21" s="1"/>
  <c r="H34" i="21" s="1"/>
  <c r="E227" i="21"/>
  <c r="F227" i="21" s="1"/>
  <c r="G227" i="21" s="1"/>
  <c r="D229" i="21" s="1"/>
  <c r="E229" i="21" s="1"/>
  <c r="F229" i="21" s="1"/>
  <c r="G229" i="21" s="1"/>
  <c r="D231" i="21" s="1"/>
  <c r="E231" i="21" s="1"/>
  <c r="F231" i="21" s="1"/>
  <c r="G231" i="21" s="1"/>
  <c r="B6" i="12"/>
  <c r="E23" i="7"/>
  <c r="E433" i="21"/>
  <c r="D444" i="21"/>
  <c r="F679" i="21"/>
  <c r="F677" i="21"/>
  <c r="E682" i="21"/>
  <c r="E749" i="21" s="1"/>
  <c r="F605" i="21"/>
  <c r="H609" i="21"/>
  <c r="K26" i="5"/>
  <c r="K12" i="7" s="1"/>
  <c r="F479" i="21"/>
  <c r="E526" i="21"/>
  <c r="I616" i="21" s="1"/>
  <c r="E502" i="21"/>
  <c r="I603" i="21" s="1"/>
  <c r="T111" i="11"/>
  <c r="T134" i="11" s="1"/>
  <c r="S37" i="11"/>
  <c r="S60" i="11" s="1"/>
  <c r="L30" i="11"/>
  <c r="L53" i="11" s="1"/>
  <c r="K29" i="11"/>
  <c r="K52" i="11" s="1"/>
  <c r="F143" i="21"/>
  <c r="E154" i="21"/>
  <c r="I597" i="21" s="1"/>
  <c r="F167" i="21"/>
  <c r="E178" i="21"/>
  <c r="I610" i="21" s="1"/>
  <c r="R109" i="11"/>
  <c r="R132" i="11" s="1"/>
  <c r="D212" i="21"/>
  <c r="E189" i="21"/>
  <c r="D236" i="21"/>
  <c r="Y43" i="11"/>
  <c r="Y66" i="11" s="1"/>
  <c r="N40" i="10"/>
  <c r="G33" i="10"/>
  <c r="G39" i="10" s="1"/>
  <c r="G37" i="10"/>
  <c r="H515" i="21"/>
  <c r="H516" i="21" s="1"/>
  <c r="D631" i="21"/>
  <c r="F707" i="21"/>
  <c r="F709" i="21"/>
  <c r="E712" i="21"/>
  <c r="E751" i="21" s="1"/>
  <c r="C763" i="21" s="1"/>
  <c r="D13" i="2"/>
  <c r="Q35" i="11"/>
  <c r="Q58" i="11" s="1"/>
  <c r="H614" i="21"/>
  <c r="N32" i="11"/>
  <c r="N55" i="11" s="1"/>
  <c r="Q108" i="11"/>
  <c r="Q131" i="11"/>
  <c r="E18" i="6"/>
  <c r="E19" i="6" s="1"/>
  <c r="F16" i="9"/>
  <c r="D61" i="3"/>
  <c r="D37" i="3"/>
  <c r="E14" i="3"/>
  <c r="H123" i="11"/>
  <c r="I20" i="5"/>
  <c r="E83" i="3"/>
  <c r="S110" i="11"/>
  <c r="S133" i="11" s="1"/>
  <c r="M31" i="11"/>
  <c r="M54" i="11" s="1"/>
  <c r="P31" i="10"/>
  <c r="Q12" i="10"/>
  <c r="Y12" i="10" s="1"/>
  <c r="F694" i="21"/>
  <c r="F692" i="21"/>
  <c r="E697" i="21"/>
  <c r="E750" i="21" s="1"/>
  <c r="C762" i="21" s="1"/>
  <c r="E12" i="5"/>
  <c r="H235" i="21"/>
  <c r="H604" i="21"/>
  <c r="G37" i="21"/>
  <c r="G61" i="21"/>
  <c r="G608" i="21" s="1"/>
  <c r="G618" i="21" s="1"/>
  <c r="H11" i="5" s="1"/>
  <c r="H12" i="5" s="1"/>
  <c r="F73" i="21"/>
  <c r="E120" i="21"/>
  <c r="I609" i="21" s="1"/>
  <c r="E96" i="21"/>
  <c r="I596" i="21" s="1"/>
  <c r="F259" i="21"/>
  <c r="E270" i="21"/>
  <c r="I599" i="21" s="1"/>
  <c r="H603" i="21"/>
  <c r="X12" i="10"/>
  <c r="X19" i="10" s="1"/>
  <c r="F727" i="21" l="1"/>
  <c r="F752" i="21" s="1"/>
  <c r="G722" i="21"/>
  <c r="G725" i="21" s="1"/>
  <c r="H722" i="21" s="1"/>
  <c r="H725" i="21" s="1"/>
  <c r="P38" i="10"/>
  <c r="Q32" i="10"/>
  <c r="H52" i="3"/>
  <c r="H53" i="3" s="1"/>
  <c r="H55" i="3" s="1"/>
  <c r="H57" i="3" s="1"/>
  <c r="Y17" i="10"/>
  <c r="H111" i="21"/>
  <c r="H53" i="21"/>
  <c r="W11" i="5"/>
  <c r="W12" i="5" s="1"/>
  <c r="D6" i="2" s="1"/>
  <c r="H724" i="21"/>
  <c r="F305" i="21"/>
  <c r="F328" i="21" s="1"/>
  <c r="E352" i="21"/>
  <c r="I613" i="21" s="1"/>
  <c r="K21" i="6"/>
  <c r="H378" i="21"/>
  <c r="H380" i="21" s="1"/>
  <c r="H382" i="21" s="1"/>
  <c r="O20" i="10"/>
  <c r="N18" i="5" s="1"/>
  <c r="F421" i="21"/>
  <c r="E468" i="21"/>
  <c r="I615" i="21" s="1"/>
  <c r="F710" i="21"/>
  <c r="G709" i="21" s="1"/>
  <c r="E328" i="21"/>
  <c r="I600" i="21" s="1"/>
  <c r="E28" i="3"/>
  <c r="F28" i="3" s="1"/>
  <c r="G28" i="3" s="1"/>
  <c r="D30" i="3" s="1"/>
  <c r="E30" i="3" s="1"/>
  <c r="F30" i="3" s="1"/>
  <c r="G30" i="3" s="1"/>
  <c r="D32" i="3" s="1"/>
  <c r="E32" i="3" s="1"/>
  <c r="F32" i="3" s="1"/>
  <c r="G32" i="3" s="1"/>
  <c r="F662" i="21"/>
  <c r="E667" i="21"/>
  <c r="E748" i="21" s="1"/>
  <c r="C760" i="21" s="1"/>
  <c r="F664" i="21"/>
  <c r="F537" i="21"/>
  <c r="F560" i="21" s="1"/>
  <c r="J604" i="21" s="1"/>
  <c r="E584" i="21"/>
  <c r="H31" i="21"/>
  <c r="H33" i="21" s="1"/>
  <c r="O40" i="10"/>
  <c r="H203" i="21"/>
  <c r="H204" i="21" s="1"/>
  <c r="H206" i="21" s="1"/>
  <c r="H208" i="21" s="1"/>
  <c r="I14" i="9"/>
  <c r="G17" i="6"/>
  <c r="T110" i="11"/>
  <c r="T133" i="11" s="1"/>
  <c r="L102" i="11"/>
  <c r="L125" i="11" s="1"/>
  <c r="N31" i="11"/>
  <c r="N54" i="11" s="1"/>
  <c r="Z43" i="11"/>
  <c r="Z66" i="11" s="1"/>
  <c r="Z116" i="11"/>
  <c r="Z139" i="11" s="1"/>
  <c r="L28" i="11"/>
  <c r="L51" i="11" s="1"/>
  <c r="R35" i="11"/>
  <c r="R58" i="11" s="1"/>
  <c r="L29" i="11"/>
  <c r="L52" i="11" s="1"/>
  <c r="U38" i="11"/>
  <c r="U61" i="11" s="1"/>
  <c r="L101" i="11"/>
  <c r="L124" i="11" s="1"/>
  <c r="S36" i="11"/>
  <c r="S59" i="11" s="1"/>
  <c r="P106" i="11"/>
  <c r="P129" i="11" s="1"/>
  <c r="T37" i="11"/>
  <c r="T60" i="11" s="1"/>
  <c r="V39" i="11"/>
  <c r="V62" i="11" s="1"/>
  <c r="N104" i="11"/>
  <c r="N127" i="11" s="1"/>
  <c r="X114" i="11"/>
  <c r="X137" i="11" s="1"/>
  <c r="W40" i="11"/>
  <c r="W63" i="11" s="1"/>
  <c r="E15" i="21"/>
  <c r="D38" i="21"/>
  <c r="D62" i="21"/>
  <c r="S109" i="11"/>
  <c r="S132" i="11" s="1"/>
  <c r="M30" i="11"/>
  <c r="M53" i="11" s="1"/>
  <c r="V112" i="11"/>
  <c r="V135" i="11" s="1"/>
  <c r="E22" i="5"/>
  <c r="E26" i="6" s="1"/>
  <c r="G595" i="21"/>
  <c r="H37" i="21"/>
  <c r="F695" i="21"/>
  <c r="P19" i="10"/>
  <c r="F14" i="3"/>
  <c r="E37" i="3"/>
  <c r="E61" i="3"/>
  <c r="G707" i="21"/>
  <c r="G40" i="10"/>
  <c r="G479" i="21"/>
  <c r="D481" i="21" s="1"/>
  <c r="F526" i="21"/>
  <c r="J616" i="21" s="1"/>
  <c r="F502" i="21"/>
  <c r="E444" i="21"/>
  <c r="I602" i="21" s="1"/>
  <c r="F433" i="21"/>
  <c r="K40" i="10"/>
  <c r="E575" i="21"/>
  <c r="D343" i="21"/>
  <c r="H403" i="21"/>
  <c r="H405" i="21" s="1"/>
  <c r="K20" i="10"/>
  <c r="J18" i="5" s="1"/>
  <c r="Y25" i="10"/>
  <c r="Z25" i="10" s="1"/>
  <c r="L26" i="5"/>
  <c r="L21" i="6" s="1"/>
  <c r="M19" i="10"/>
  <c r="M31" i="10"/>
  <c r="X31" i="10" s="1"/>
  <c r="X33" i="10" s="1"/>
  <c r="X20" i="10" s="1"/>
  <c r="G283" i="21"/>
  <c r="H283" i="21" s="1"/>
  <c r="H284" i="21" s="1"/>
  <c r="F294" i="21"/>
  <c r="F133" i="21"/>
  <c r="Y24" i="10"/>
  <c r="Z24" i="10" s="1"/>
  <c r="F30" i="6"/>
  <c r="G20" i="10"/>
  <c r="F18" i="5" s="1"/>
  <c r="F22" i="5" s="1"/>
  <c r="F26" i="6" s="1"/>
  <c r="X41" i="11"/>
  <c r="X64" i="11" s="1"/>
  <c r="O105" i="11"/>
  <c r="O128" i="11" s="1"/>
  <c r="P33" i="10"/>
  <c r="P39" i="10" s="1"/>
  <c r="P37" i="10"/>
  <c r="O32" i="11"/>
  <c r="O55" i="11" s="1"/>
  <c r="H611" i="21"/>
  <c r="G143" i="21"/>
  <c r="F154" i="21"/>
  <c r="W22" i="7"/>
  <c r="W23" i="7" s="1"/>
  <c r="E27" i="6"/>
  <c r="F27" i="6" s="1"/>
  <c r="G27" i="6" s="1"/>
  <c r="H27" i="6" s="1"/>
  <c r="D459" i="21"/>
  <c r="H88" i="21"/>
  <c r="H90" i="21" s="1"/>
  <c r="H92" i="21" s="1"/>
  <c r="Q107" i="11"/>
  <c r="Q130" i="11" s="1"/>
  <c r="W113" i="11"/>
  <c r="W136" i="11" s="1"/>
  <c r="Y42" i="11"/>
  <c r="Y65" i="11" s="1"/>
  <c r="G73" i="21"/>
  <c r="F96" i="21"/>
  <c r="J596" i="21" s="1"/>
  <c r="F120" i="21"/>
  <c r="J609" i="21" s="1"/>
  <c r="Z12" i="10"/>
  <c r="R108" i="11"/>
  <c r="R131" i="11" s="1"/>
  <c r="E212" i="21"/>
  <c r="I598" i="21" s="1"/>
  <c r="F189" i="21"/>
  <c r="E236" i="21"/>
  <c r="I611" i="21" s="1"/>
  <c r="H602" i="21"/>
  <c r="B10" i="12"/>
  <c r="B13" i="12"/>
  <c r="E28" i="5" s="1"/>
  <c r="H494" i="21"/>
  <c r="H496" i="21" s="1"/>
  <c r="H498" i="21" s="1"/>
  <c r="L18" i="9"/>
  <c r="J13" i="6"/>
  <c r="J19" i="5"/>
  <c r="F71" i="3"/>
  <c r="H517" i="21"/>
  <c r="G549" i="21"/>
  <c r="Y18" i="10"/>
  <c r="X26" i="5"/>
  <c r="D637" i="21"/>
  <c r="D647" i="21" s="1"/>
  <c r="H71" i="11"/>
  <c r="G15" i="9" s="1"/>
  <c r="I27" i="11"/>
  <c r="I48" i="11" s="1"/>
  <c r="H24" i="9" s="1"/>
  <c r="H33" i="10"/>
  <c r="H39" i="10" s="1"/>
  <c r="H37" i="10"/>
  <c r="P33" i="11"/>
  <c r="P56" i="11" s="1"/>
  <c r="H112" i="21"/>
  <c r="H114" i="21" s="1"/>
  <c r="H116" i="21" s="1"/>
  <c r="H341" i="21"/>
  <c r="H342" i="21" s="1"/>
  <c r="N103" i="11"/>
  <c r="N126" i="11" s="1"/>
  <c r="J20" i="5"/>
  <c r="F83" i="3"/>
  <c r="G167" i="21"/>
  <c r="F178" i="21"/>
  <c r="U111" i="11"/>
  <c r="U134" i="11" s="1"/>
  <c r="G259" i="21"/>
  <c r="F270" i="21"/>
  <c r="Q31" i="10"/>
  <c r="Q19" i="10"/>
  <c r="H144" i="11"/>
  <c r="G19" i="9" s="1"/>
  <c r="I100" i="11"/>
  <c r="I121" i="11" s="1"/>
  <c r="H23" i="9" s="1"/>
  <c r="H598" i="21"/>
  <c r="F680" i="21"/>
  <c r="H227" i="21"/>
  <c r="J21" i="5"/>
  <c r="F95" i="3"/>
  <c r="H54" i="21"/>
  <c r="H56" i="21" s="1"/>
  <c r="H58" i="21" s="1"/>
  <c r="C761" i="21"/>
  <c r="E249" i="21"/>
  <c r="L33" i="10"/>
  <c r="L39" i="10" s="1"/>
  <c r="L37" i="10"/>
  <c r="H457" i="21"/>
  <c r="H458" i="21" s="1"/>
  <c r="G317" i="21"/>
  <c r="H317" i="21" s="1"/>
  <c r="H318" i="21" s="1"/>
  <c r="G363" i="21"/>
  <c r="F386" i="21"/>
  <c r="F410" i="21"/>
  <c r="J614" i="21" s="1"/>
  <c r="H61" i="21"/>
  <c r="I31" i="10"/>
  <c r="I19" i="10"/>
  <c r="I22" i="5"/>
  <c r="Q34" i="11"/>
  <c r="Q57" i="11" s="1"/>
  <c r="Y115" i="11"/>
  <c r="Y138" i="11"/>
  <c r="H143" i="21"/>
  <c r="H144" i="21" s="1"/>
  <c r="I724" i="21" l="1"/>
  <c r="I722" i="21"/>
  <c r="H727" i="21"/>
  <c r="H752" i="21" s="1"/>
  <c r="Y38" i="10"/>
  <c r="G727" i="21"/>
  <c r="G752" i="21" s="1"/>
  <c r="D764" i="21" s="1"/>
  <c r="Q38" i="10"/>
  <c r="Y32" i="10"/>
  <c r="Z32" i="10" s="1"/>
  <c r="I50" i="11"/>
  <c r="M26" i="5"/>
  <c r="Y19" i="10"/>
  <c r="G710" i="21"/>
  <c r="F665" i="21"/>
  <c r="G664" i="21" s="1"/>
  <c r="H363" i="21"/>
  <c r="H364" i="21" s="1"/>
  <c r="D365" i="21"/>
  <c r="F712" i="21"/>
  <c r="F751" i="21" s="1"/>
  <c r="E755" i="21"/>
  <c r="H73" i="21"/>
  <c r="H74" i="21" s="1"/>
  <c r="D75" i="21"/>
  <c r="H113" i="21"/>
  <c r="H115" i="21" s="1"/>
  <c r="L20" i="10"/>
  <c r="K18" i="5" s="1"/>
  <c r="F28" i="6"/>
  <c r="G537" i="21"/>
  <c r="D539" i="21" s="1"/>
  <c r="F584" i="21"/>
  <c r="J617" i="21" s="1"/>
  <c r="H55" i="21"/>
  <c r="H57" i="21" s="1"/>
  <c r="I123" i="11"/>
  <c r="H495" i="21"/>
  <c r="H497" i="21" s="1"/>
  <c r="H89" i="21"/>
  <c r="H91" i="21" s="1"/>
  <c r="I725" i="21"/>
  <c r="T14" i="9"/>
  <c r="J14" i="9"/>
  <c r="H17" i="6"/>
  <c r="W17" i="6" s="1"/>
  <c r="H28" i="3"/>
  <c r="G421" i="21"/>
  <c r="D423" i="21" s="1"/>
  <c r="F468" i="21"/>
  <c r="J615" i="21" s="1"/>
  <c r="I617" i="21"/>
  <c r="G305" i="21"/>
  <c r="D307" i="21" s="1"/>
  <c r="F352" i="21"/>
  <c r="H379" i="21"/>
  <c r="H381" i="21" s="1"/>
  <c r="R107" i="11"/>
  <c r="R130" i="11" s="1"/>
  <c r="Q106" i="11"/>
  <c r="Q129" i="11" s="1"/>
  <c r="M102" i="11"/>
  <c r="M125" i="11" s="1"/>
  <c r="X113" i="11"/>
  <c r="X136" i="11" s="1"/>
  <c r="W112" i="11"/>
  <c r="W135" i="11" s="1"/>
  <c r="Y114" i="11"/>
  <c r="Y137" i="11" s="1"/>
  <c r="U37" i="11"/>
  <c r="U60" i="11" s="1"/>
  <c r="Q33" i="11"/>
  <c r="Q56" i="11" s="1"/>
  <c r="S35" i="11"/>
  <c r="S58" i="11" s="1"/>
  <c r="V38" i="11"/>
  <c r="V61" i="11" s="1"/>
  <c r="Z42" i="11"/>
  <c r="Z65" i="11" s="1"/>
  <c r="Y41" i="11"/>
  <c r="Y64" i="11" s="1"/>
  <c r="T109" i="11"/>
  <c r="T132" i="11" s="1"/>
  <c r="X40" i="11"/>
  <c r="X63" i="11" s="1"/>
  <c r="W39" i="11"/>
  <c r="W62" i="11" s="1"/>
  <c r="R34" i="11"/>
  <c r="R57" i="11" s="1"/>
  <c r="J600" i="21"/>
  <c r="G679" i="21"/>
  <c r="G677" i="21"/>
  <c r="F682" i="21"/>
  <c r="F749" i="21" s="1"/>
  <c r="I71" i="11"/>
  <c r="H15" i="9" s="1"/>
  <c r="J27" i="11"/>
  <c r="J48" i="11" s="1"/>
  <c r="I24" i="9" s="1"/>
  <c r="H24" i="5" s="1"/>
  <c r="H10" i="7" s="1"/>
  <c r="M33" i="10"/>
  <c r="M39" i="10" s="1"/>
  <c r="X39" i="10" s="1"/>
  <c r="M37" i="10"/>
  <c r="E343" i="21"/>
  <c r="F37" i="3"/>
  <c r="G14" i="3"/>
  <c r="H14" i="3" s="1"/>
  <c r="H15" i="3" s="1"/>
  <c r="F61" i="3"/>
  <c r="O31" i="11"/>
  <c r="O54" i="11" s="1"/>
  <c r="C767" i="21"/>
  <c r="D787" i="21" s="1"/>
  <c r="E7" i="5" s="1"/>
  <c r="H228" i="21"/>
  <c r="H230" i="21" s="1"/>
  <c r="H232" i="21" s="1"/>
  <c r="G328" i="21"/>
  <c r="K600" i="21" s="1"/>
  <c r="D319" i="21"/>
  <c r="H54" i="3"/>
  <c r="H56" i="3" s="1"/>
  <c r="F14" i="6"/>
  <c r="F15" i="6" s="1"/>
  <c r="G20" i="9"/>
  <c r="H40" i="10"/>
  <c r="F18" i="6"/>
  <c r="F19" i="6" s="1"/>
  <c r="G16" i="9"/>
  <c r="D551" i="21"/>
  <c r="H549" i="21"/>
  <c r="H550" i="21" s="1"/>
  <c r="G71" i="3"/>
  <c r="H71" i="3" s="1"/>
  <c r="K19" i="5"/>
  <c r="M18" i="9"/>
  <c r="K13" i="6"/>
  <c r="C6" i="12"/>
  <c r="C10" i="12" s="1"/>
  <c r="C13" i="12"/>
  <c r="F28" i="5" s="1"/>
  <c r="D145" i="21"/>
  <c r="G154" i="21"/>
  <c r="K597" i="21" s="1"/>
  <c r="E28" i="6"/>
  <c r="Z17" i="10"/>
  <c r="Z19" i="10" s="1"/>
  <c r="AA24" i="10"/>
  <c r="AA17" i="10" s="1"/>
  <c r="D285" i="21"/>
  <c r="G294" i="21"/>
  <c r="K612" i="21" s="1"/>
  <c r="L12" i="7"/>
  <c r="X12" i="7" s="1"/>
  <c r="N26" i="5"/>
  <c r="G694" i="21"/>
  <c r="G692" i="21"/>
  <c r="F697" i="21"/>
  <c r="F750" i="21" s="1"/>
  <c r="H608" i="21"/>
  <c r="J601" i="21"/>
  <c r="I144" i="11"/>
  <c r="H19" i="9" s="1"/>
  <c r="J100" i="11"/>
  <c r="J121" i="11" s="1"/>
  <c r="I23" i="9" s="1"/>
  <c r="H25" i="5" s="1"/>
  <c r="H11" i="7" s="1"/>
  <c r="S108" i="11"/>
  <c r="S131" i="11" s="1"/>
  <c r="P105" i="11"/>
  <c r="P128" i="11" s="1"/>
  <c r="Z18" i="10"/>
  <c r="AA25" i="10"/>
  <c r="AA18" i="10" s="1"/>
  <c r="G502" i="21"/>
  <c r="K603" i="21" s="1"/>
  <c r="G526" i="21"/>
  <c r="H595" i="21"/>
  <c r="M28" i="11"/>
  <c r="M51" i="11" s="1"/>
  <c r="G410" i="21"/>
  <c r="G386" i="21"/>
  <c r="K601" i="21" s="1"/>
  <c r="L40" i="10"/>
  <c r="M12" i="7"/>
  <c r="F249" i="21"/>
  <c r="D261" i="21"/>
  <c r="G270" i="21"/>
  <c r="K599" i="21" s="1"/>
  <c r="H205" i="21"/>
  <c r="H207" i="21" s="1"/>
  <c r="D169" i="21"/>
  <c r="G178" i="21"/>
  <c r="K610" i="21" s="1"/>
  <c r="X37" i="10"/>
  <c r="E13" i="2"/>
  <c r="AA12" i="10"/>
  <c r="E459" i="21"/>
  <c r="P40" i="10"/>
  <c r="G133" i="21"/>
  <c r="D135" i="21" s="1"/>
  <c r="J612" i="21"/>
  <c r="J22" i="5"/>
  <c r="H479" i="21"/>
  <c r="H480" i="21" s="1"/>
  <c r="G605" i="21"/>
  <c r="D624" i="21"/>
  <c r="D634" i="21" s="1"/>
  <c r="E38" i="21"/>
  <c r="I595" i="21" s="1"/>
  <c r="I605" i="21" s="1"/>
  <c r="F15" i="21"/>
  <c r="E62" i="21"/>
  <c r="I608" i="21" s="1"/>
  <c r="M101" i="11"/>
  <c r="M124" i="11" s="1"/>
  <c r="H259" i="21"/>
  <c r="H260" i="21" s="1"/>
  <c r="U110" i="11"/>
  <c r="U133" i="11" s="1"/>
  <c r="Z115" i="11"/>
  <c r="Z138" i="11" s="1"/>
  <c r="I37" i="10"/>
  <c r="I33" i="10"/>
  <c r="I39" i="10" s="1"/>
  <c r="W39" i="10" s="1"/>
  <c r="W31" i="10"/>
  <c r="W33" i="10" s="1"/>
  <c r="W20" i="10" s="1"/>
  <c r="G95" i="3"/>
  <c r="K21" i="5"/>
  <c r="Q37" i="10"/>
  <c r="Q33" i="10"/>
  <c r="Q39" i="10" s="1"/>
  <c r="Y39" i="10" s="1"/>
  <c r="J599" i="21"/>
  <c r="J610" i="21"/>
  <c r="H178" i="21"/>
  <c r="F236" i="21"/>
  <c r="G189" i="21"/>
  <c r="D191" i="21" s="1"/>
  <c r="F212" i="21"/>
  <c r="I27" i="6"/>
  <c r="J27" i="6" s="1"/>
  <c r="K27" i="6" s="1"/>
  <c r="L27" i="6" s="1"/>
  <c r="W27" i="6"/>
  <c r="Y31" i="10"/>
  <c r="H20" i="10"/>
  <c r="G18" i="5" s="1"/>
  <c r="G22" i="5" s="1"/>
  <c r="G26" i="6" s="1"/>
  <c r="G28" i="6" s="1"/>
  <c r="H707" i="21"/>
  <c r="H709" i="21"/>
  <c r="G712" i="21"/>
  <c r="G751" i="21" s="1"/>
  <c r="O104" i="11"/>
  <c r="O127" i="11" s="1"/>
  <c r="T36" i="11"/>
  <c r="T59" i="11" s="1"/>
  <c r="G25" i="5"/>
  <c r="T23" i="9"/>
  <c r="V111" i="11"/>
  <c r="V134" i="11" s="1"/>
  <c r="G83" i="3"/>
  <c r="H83" i="3" s="1"/>
  <c r="K20" i="5"/>
  <c r="O103" i="11"/>
  <c r="O126" i="11" s="1"/>
  <c r="G24" i="5"/>
  <c r="T24" i="9"/>
  <c r="H518" i="21"/>
  <c r="H520" i="21" s="1"/>
  <c r="H522" i="21" s="1"/>
  <c r="G96" i="21"/>
  <c r="G120" i="21"/>
  <c r="K609" i="21" s="1"/>
  <c r="E638" i="21" s="1"/>
  <c r="X21" i="6"/>
  <c r="M21" i="6"/>
  <c r="N21" i="6" s="1"/>
  <c r="J597" i="21"/>
  <c r="E626" i="21" s="1"/>
  <c r="H154" i="21"/>
  <c r="P32" i="11"/>
  <c r="P55" i="11" s="1"/>
  <c r="G30" i="6"/>
  <c r="J724" i="21"/>
  <c r="J722" i="21"/>
  <c r="J725" i="21" s="1"/>
  <c r="I727" i="21"/>
  <c r="I752" i="21" s="1"/>
  <c r="F575" i="21"/>
  <c r="G433" i="21"/>
  <c r="F444" i="21"/>
  <c r="J603" i="21"/>
  <c r="P20" i="10"/>
  <c r="O18" i="5" s="1"/>
  <c r="N30" i="11"/>
  <c r="N53" i="11" s="1"/>
  <c r="H167" i="21"/>
  <c r="H168" i="21" s="1"/>
  <c r="M29" i="11"/>
  <c r="M52" i="11" s="1"/>
  <c r="I618" i="21" l="1"/>
  <c r="J11" i="5" s="1"/>
  <c r="J12" i="5" s="1"/>
  <c r="H133" i="21"/>
  <c r="AA32" i="10"/>
  <c r="AA38" i="10" s="1"/>
  <c r="Z38" i="10"/>
  <c r="H710" i="21"/>
  <c r="G560" i="21"/>
  <c r="K604" i="21" s="1"/>
  <c r="E633" i="21" s="1"/>
  <c r="G662" i="21"/>
  <c r="G665" i="21" s="1"/>
  <c r="F667" i="21"/>
  <c r="F748" i="21" s="1"/>
  <c r="E628" i="21"/>
  <c r="J26" i="6"/>
  <c r="J28" i="6" s="1"/>
  <c r="AA19" i="10"/>
  <c r="G680" i="21"/>
  <c r="H270" i="21"/>
  <c r="H294" i="21"/>
  <c r="J123" i="11"/>
  <c r="K22" i="5"/>
  <c r="J50" i="11"/>
  <c r="H29" i="3"/>
  <c r="H31" i="3" s="1"/>
  <c r="H33" i="3" s="1"/>
  <c r="G584" i="21"/>
  <c r="H537" i="21"/>
  <c r="H538" i="21" s="1"/>
  <c r="H120" i="21"/>
  <c r="J613" i="21"/>
  <c r="I17" i="6"/>
  <c r="K14" i="9"/>
  <c r="I40" i="10"/>
  <c r="W37" i="10"/>
  <c r="W40" i="10" s="1"/>
  <c r="G352" i="21"/>
  <c r="K613" i="21" s="1"/>
  <c r="H305" i="21"/>
  <c r="H306" i="21" s="1"/>
  <c r="H421" i="21"/>
  <c r="H422" i="21" s="1"/>
  <c r="G468" i="21"/>
  <c r="W111" i="11"/>
  <c r="W134" i="11" s="1"/>
  <c r="N101" i="11"/>
  <c r="N124" i="11" s="1"/>
  <c r="Q105" i="11"/>
  <c r="Q128" i="11" s="1"/>
  <c r="U109" i="11"/>
  <c r="U132" i="11" s="1"/>
  <c r="R33" i="11"/>
  <c r="R56" i="11" s="1"/>
  <c r="X39" i="11"/>
  <c r="X62" i="11" s="1"/>
  <c r="Y113" i="11"/>
  <c r="Y136" i="11" s="1"/>
  <c r="Y40" i="11"/>
  <c r="Y63" i="11" s="1"/>
  <c r="T35" i="11"/>
  <c r="T58" i="11" s="1"/>
  <c r="Z114" i="11"/>
  <c r="Z137" i="11"/>
  <c r="N102" i="11"/>
  <c r="N125" i="11" s="1"/>
  <c r="D435" i="21"/>
  <c r="G444" i="21"/>
  <c r="K602" i="21" s="1"/>
  <c r="H433" i="21"/>
  <c r="H434" i="21" s="1"/>
  <c r="N28" i="11"/>
  <c r="N51" i="11" s="1"/>
  <c r="T108" i="11"/>
  <c r="T131" i="11" s="1"/>
  <c r="D6" i="12"/>
  <c r="D10" i="12" s="1"/>
  <c r="D13" i="12"/>
  <c r="G28" i="5" s="1"/>
  <c r="W38" i="11"/>
  <c r="W61" i="11" s="1"/>
  <c r="J602" i="21"/>
  <c r="E631" i="21" s="1"/>
  <c r="H30" i="6"/>
  <c r="G10" i="7"/>
  <c r="W10" i="7" s="1"/>
  <c r="W24" i="5"/>
  <c r="D11" i="2" s="1"/>
  <c r="D85" i="3"/>
  <c r="L20" i="5"/>
  <c r="I707" i="21"/>
  <c r="I709" i="21"/>
  <c r="H712" i="21"/>
  <c r="H751" i="21" s="1"/>
  <c r="D763" i="21" s="1"/>
  <c r="Y33" i="10"/>
  <c r="Y20" i="10" s="1"/>
  <c r="Z31" i="10"/>
  <c r="G236" i="21"/>
  <c r="K611" i="21" s="1"/>
  <c r="G212" i="21"/>
  <c r="K598" i="21" s="1"/>
  <c r="V110" i="11"/>
  <c r="V133" i="11" s="1"/>
  <c r="M20" i="10"/>
  <c r="L18" i="5" s="1"/>
  <c r="X40" i="10"/>
  <c r="E261" i="21"/>
  <c r="D271" i="21"/>
  <c r="G249" i="21"/>
  <c r="K616" i="21"/>
  <c r="E645" i="21" s="1"/>
  <c r="H526" i="21"/>
  <c r="G14" i="6"/>
  <c r="G15" i="6" s="1"/>
  <c r="H20" i="9"/>
  <c r="G695" i="21"/>
  <c r="N18" i="9"/>
  <c r="L13" i="6"/>
  <c r="U18" i="9"/>
  <c r="E319" i="21"/>
  <c r="D329" i="21"/>
  <c r="P31" i="11"/>
  <c r="P54" i="11" s="1"/>
  <c r="M40" i="10"/>
  <c r="F755" i="21"/>
  <c r="E629" i="21"/>
  <c r="K724" i="21"/>
  <c r="K722" i="21"/>
  <c r="K725" i="21" s="1"/>
  <c r="J727" i="21"/>
  <c r="J752" i="21" s="1"/>
  <c r="K596" i="21"/>
  <c r="E625" i="21" s="1"/>
  <c r="H96" i="21"/>
  <c r="P104" i="11"/>
  <c r="P127" i="11" s="1"/>
  <c r="J611" i="21"/>
  <c r="K614" i="21"/>
  <c r="E643" i="21" s="1"/>
  <c r="H410" i="21"/>
  <c r="H618" i="21"/>
  <c r="I11" i="5" s="1"/>
  <c r="E551" i="21"/>
  <c r="D561" i="21"/>
  <c r="E8" i="5"/>
  <c r="G18" i="6"/>
  <c r="G19" i="6" s="1"/>
  <c r="H16" i="9"/>
  <c r="S34" i="11"/>
  <c r="S57" i="11" s="1"/>
  <c r="Z41" i="11"/>
  <c r="Z64" i="11" s="1"/>
  <c r="X112" i="11"/>
  <c r="X135" i="11" s="1"/>
  <c r="R129" i="11"/>
  <c r="R106" i="11"/>
  <c r="H502" i="21"/>
  <c r="E75" i="21"/>
  <c r="D121" i="21"/>
  <c r="D97" i="21"/>
  <c r="X27" i="6"/>
  <c r="M27" i="6"/>
  <c r="N27" i="6" s="1"/>
  <c r="O27" i="6" s="1"/>
  <c r="P27" i="6" s="1"/>
  <c r="Y27" i="6" s="1"/>
  <c r="Z27" i="6" s="1"/>
  <c r="E639" i="21"/>
  <c r="Q40" i="10"/>
  <c r="E641" i="21"/>
  <c r="E169" i="21"/>
  <c r="D179" i="21"/>
  <c r="E365" i="21"/>
  <c r="D411" i="21"/>
  <c r="D387" i="21"/>
  <c r="E481" i="21"/>
  <c r="D503" i="21"/>
  <c r="D527" i="21"/>
  <c r="H386" i="21"/>
  <c r="N12" i="7"/>
  <c r="O26" i="5"/>
  <c r="O21" i="6" s="1"/>
  <c r="E285" i="21"/>
  <c r="D295" i="21"/>
  <c r="I20" i="10"/>
  <c r="H18" i="5" s="1"/>
  <c r="H22" i="5" s="1"/>
  <c r="H26" i="6" s="1"/>
  <c r="J71" i="11"/>
  <c r="I15" i="9" s="1"/>
  <c r="K27" i="11"/>
  <c r="K48" i="11" s="1"/>
  <c r="J24" i="9" s="1"/>
  <c r="S107" i="11"/>
  <c r="S130" i="11" s="1"/>
  <c r="P103" i="11"/>
  <c r="P126" i="11" s="1"/>
  <c r="G11" i="7"/>
  <c r="W11" i="7" s="1"/>
  <c r="W25" i="5"/>
  <c r="D12" i="2" s="1"/>
  <c r="D97" i="3"/>
  <c r="L21" i="5"/>
  <c r="X21" i="5" s="1"/>
  <c r="G15" i="21"/>
  <c r="D17" i="21" s="1"/>
  <c r="F38" i="21"/>
  <c r="J595" i="21" s="1"/>
  <c r="F62" i="21"/>
  <c r="J608" i="21" s="1"/>
  <c r="J618" i="21" s="1"/>
  <c r="K11" i="5" s="1"/>
  <c r="K12" i="5" s="1"/>
  <c r="K26" i="6" s="1"/>
  <c r="K28" i="6" s="1"/>
  <c r="J144" i="11"/>
  <c r="I19" i="9" s="1"/>
  <c r="K100" i="11"/>
  <c r="K121" i="11" s="1"/>
  <c r="J23" i="9" s="1"/>
  <c r="H679" i="21"/>
  <c r="H677" i="21"/>
  <c r="G682" i="21"/>
  <c r="G749" i="21" s="1"/>
  <c r="V37" i="11"/>
  <c r="V60" i="11" s="1"/>
  <c r="N29" i="11"/>
  <c r="N52" i="11" s="1"/>
  <c r="O30" i="11"/>
  <c r="O53" i="11" s="1"/>
  <c r="E632" i="21"/>
  <c r="G575" i="21"/>
  <c r="H575" i="21" s="1"/>
  <c r="Q32" i="11"/>
  <c r="Q55" i="11" s="1"/>
  <c r="H519" i="21"/>
  <c r="H521" i="21" s="1"/>
  <c r="X20" i="5"/>
  <c r="U36" i="11"/>
  <c r="U59" i="11" s="1"/>
  <c r="J598" i="21"/>
  <c r="H212" i="21"/>
  <c r="H95" i="3"/>
  <c r="H134" i="21"/>
  <c r="H136" i="21" s="1"/>
  <c r="H138" i="21" s="1"/>
  <c r="Y37" i="10"/>
  <c r="Y40" i="10" s="1"/>
  <c r="F459" i="21"/>
  <c r="H605" i="21"/>
  <c r="E630" i="21"/>
  <c r="E145" i="21"/>
  <c r="D155" i="21"/>
  <c r="D73" i="3"/>
  <c r="L19" i="5"/>
  <c r="X19" i="5" s="1"/>
  <c r="Q20" i="10"/>
  <c r="P18" i="5" s="1"/>
  <c r="H229" i="21"/>
  <c r="H231" i="21" s="1"/>
  <c r="D16" i="3"/>
  <c r="G61" i="3"/>
  <c r="H61" i="3" s="1"/>
  <c r="G37" i="3"/>
  <c r="H37" i="3" s="1"/>
  <c r="F343" i="21"/>
  <c r="H328" i="21"/>
  <c r="H189" i="21"/>
  <c r="H190" i="21" s="1"/>
  <c r="H662" i="21" l="1"/>
  <c r="H664" i="21"/>
  <c r="G667" i="21"/>
  <c r="G748" i="21" s="1"/>
  <c r="H560" i="21"/>
  <c r="H249" i="21"/>
  <c r="D251" i="21"/>
  <c r="E642" i="21"/>
  <c r="H352" i="21"/>
  <c r="E627" i="21"/>
  <c r="H236" i="21"/>
  <c r="E640" i="21"/>
  <c r="E423" i="21"/>
  <c r="D469" i="21"/>
  <c r="L615" i="21" s="1"/>
  <c r="H135" i="21"/>
  <c r="H137" i="21" s="1"/>
  <c r="I710" i="21"/>
  <c r="J709" i="21" s="1"/>
  <c r="K617" i="21"/>
  <c r="E646" i="21" s="1"/>
  <c r="H584" i="21"/>
  <c r="H665" i="21"/>
  <c r="K615" i="21"/>
  <c r="E644" i="21" s="1"/>
  <c r="H468" i="21"/>
  <c r="J17" i="6"/>
  <c r="L14" i="9"/>
  <c r="E539" i="21"/>
  <c r="E561" i="21" s="1"/>
  <c r="M604" i="21" s="1"/>
  <c r="D585" i="21"/>
  <c r="L617" i="21" s="1"/>
  <c r="E307" i="21"/>
  <c r="E329" i="21" s="1"/>
  <c r="M600" i="21" s="1"/>
  <c r="D353" i="21"/>
  <c r="L613" i="21" s="1"/>
  <c r="H30" i="3"/>
  <c r="H32" i="3" s="1"/>
  <c r="O29" i="11"/>
  <c r="O52" i="11" s="1"/>
  <c r="T34" i="11"/>
  <c r="T57" i="11" s="1"/>
  <c r="O28" i="11"/>
  <c r="O51" i="11" s="1"/>
  <c r="R32" i="11"/>
  <c r="R55" i="11" s="1"/>
  <c r="P30" i="11"/>
  <c r="P53" i="11" s="1"/>
  <c r="X38" i="11"/>
  <c r="X61" i="11" s="1"/>
  <c r="U108" i="11"/>
  <c r="U131" i="11" s="1"/>
  <c r="S33" i="11"/>
  <c r="S56" i="11" s="1"/>
  <c r="W37" i="11"/>
  <c r="W60" i="11" s="1"/>
  <c r="Y39" i="11"/>
  <c r="Y62" i="11" s="1"/>
  <c r="O101" i="11"/>
  <c r="O124" i="11" s="1"/>
  <c r="Y112" i="11"/>
  <c r="Y135" i="11" s="1"/>
  <c r="Z40" i="11"/>
  <c r="Z63" i="11" s="1"/>
  <c r="W26" i="6"/>
  <c r="W28" i="6" s="1"/>
  <c r="H28" i="6"/>
  <c r="L616" i="21"/>
  <c r="L610" i="21"/>
  <c r="I12" i="5"/>
  <c r="I26" i="6" s="1"/>
  <c r="I28" i="6" s="1"/>
  <c r="Q31" i="11"/>
  <c r="Q54" i="11" s="1"/>
  <c r="Z33" i="10"/>
  <c r="Z37" i="10"/>
  <c r="AA31" i="10"/>
  <c r="V36" i="11"/>
  <c r="V59" i="11" s="1"/>
  <c r="E97" i="3"/>
  <c r="M21" i="5"/>
  <c r="T107" i="11"/>
  <c r="T130" i="11" s="1"/>
  <c r="O12" i="7"/>
  <c r="P26" i="5"/>
  <c r="P12" i="7" s="1"/>
  <c r="F365" i="21"/>
  <c r="E387" i="21"/>
  <c r="M601" i="21" s="1"/>
  <c r="E411" i="21"/>
  <c r="M614" i="21" s="1"/>
  <c r="F75" i="21"/>
  <c r="E121" i="21"/>
  <c r="M609" i="21" s="1"/>
  <c r="E97" i="21"/>
  <c r="M596" i="21" s="1"/>
  <c r="S106" i="11"/>
  <c r="S129" i="11" s="1"/>
  <c r="E14" i="5"/>
  <c r="E10" i="6"/>
  <c r="F319" i="21"/>
  <c r="D213" i="21"/>
  <c r="E191" i="21"/>
  <c r="D237" i="21"/>
  <c r="H444" i="21"/>
  <c r="E13" i="12"/>
  <c r="H28" i="5" s="1"/>
  <c r="W28" i="5" s="1"/>
  <c r="D14" i="2" s="1"/>
  <c r="E6" i="12"/>
  <c r="E10" i="12" s="1"/>
  <c r="O102" i="11"/>
  <c r="O125" i="11" s="1"/>
  <c r="U35" i="11"/>
  <c r="U58" i="11" s="1"/>
  <c r="Z113" i="11"/>
  <c r="Z136" i="11" s="1"/>
  <c r="F145" i="21"/>
  <c r="E155" i="21"/>
  <c r="M597" i="21" s="1"/>
  <c r="J605" i="21"/>
  <c r="Q103" i="11"/>
  <c r="Q126" i="11" s="1"/>
  <c r="L612" i="21"/>
  <c r="E135" i="21"/>
  <c r="L604" i="21"/>
  <c r="Q104" i="11"/>
  <c r="Q127" i="11" s="1"/>
  <c r="H694" i="21"/>
  <c r="H692" i="21"/>
  <c r="G697" i="21"/>
  <c r="G750" i="21" s="1"/>
  <c r="G755" i="21" s="1"/>
  <c r="W110" i="11"/>
  <c r="W133" i="11" s="1"/>
  <c r="E16" i="3"/>
  <c r="D38" i="3"/>
  <c r="D62" i="3"/>
  <c r="M19" i="5"/>
  <c r="E73" i="3"/>
  <c r="D577" i="21"/>
  <c r="H14" i="6"/>
  <c r="T19" i="9"/>
  <c r="T20" i="9" s="1"/>
  <c r="I20" i="9"/>
  <c r="G38" i="21"/>
  <c r="K595" i="21" s="1"/>
  <c r="K605" i="21" s="1"/>
  <c r="G62" i="21"/>
  <c r="K608" i="21" s="1"/>
  <c r="H15" i="21"/>
  <c r="H16" i="21" s="1"/>
  <c r="T15" i="9"/>
  <c r="T16" i="9" s="1"/>
  <c r="H18" i="6"/>
  <c r="I16" i="9"/>
  <c r="W18" i="5"/>
  <c r="W22" i="5" s="1"/>
  <c r="D9" i="2" s="1"/>
  <c r="L603" i="21"/>
  <c r="L601" i="21"/>
  <c r="L596" i="21"/>
  <c r="F551" i="21"/>
  <c r="X13" i="6"/>
  <c r="W30" i="6"/>
  <c r="I30" i="6"/>
  <c r="Y18" i="5"/>
  <c r="E435" i="21"/>
  <c r="D445" i="21"/>
  <c r="R105" i="11"/>
  <c r="R128" i="11" s="1"/>
  <c r="X111" i="11"/>
  <c r="X134" i="11" s="1"/>
  <c r="I25" i="5"/>
  <c r="I24" i="5"/>
  <c r="L724" i="21"/>
  <c r="L722" i="21"/>
  <c r="K727" i="21"/>
  <c r="K752" i="21" s="1"/>
  <c r="E764" i="21" s="1"/>
  <c r="F261" i="21"/>
  <c r="E271" i="21"/>
  <c r="M599" i="21" s="1"/>
  <c r="H576" i="21"/>
  <c r="H578" i="21" s="1"/>
  <c r="H580" i="21" s="1"/>
  <c r="V109" i="11"/>
  <c r="V132" i="11" s="1"/>
  <c r="G343" i="21"/>
  <c r="L597" i="21"/>
  <c r="G459" i="21"/>
  <c r="H459" i="21" s="1"/>
  <c r="H680" i="21"/>
  <c r="K123" i="11"/>
  <c r="K50" i="11"/>
  <c r="F285" i="21"/>
  <c r="E295" i="21"/>
  <c r="M612" i="21" s="1"/>
  <c r="F481" i="21"/>
  <c r="E527" i="21"/>
  <c r="M616" i="21" s="1"/>
  <c r="E503" i="21"/>
  <c r="M603" i="21" s="1"/>
  <c r="L614" i="21"/>
  <c r="F169" i="21"/>
  <c r="E179" i="21"/>
  <c r="M610" i="21" s="1"/>
  <c r="L609" i="21"/>
  <c r="L600" i="21"/>
  <c r="O18" i="9"/>
  <c r="M13" i="6"/>
  <c r="H250" i="21"/>
  <c r="H252" i="21" s="1"/>
  <c r="H254" i="21" s="1"/>
  <c r="L599" i="21"/>
  <c r="L22" i="5"/>
  <c r="X18" i="5"/>
  <c r="X22" i="5" s="1"/>
  <c r="E9" i="2" s="1"/>
  <c r="M20" i="5"/>
  <c r="E85" i="3"/>
  <c r="J707" i="21" l="1"/>
  <c r="Y26" i="5"/>
  <c r="P21" i="6"/>
  <c r="Y21" i="6" s="1"/>
  <c r="H62" i="21"/>
  <c r="I712" i="21"/>
  <c r="I751" i="21" s="1"/>
  <c r="K618" i="21"/>
  <c r="L11" i="5" s="1"/>
  <c r="L12" i="5" s="1"/>
  <c r="L26" i="6" s="1"/>
  <c r="H251" i="21"/>
  <c r="H253" i="21" s="1"/>
  <c r="E637" i="21"/>
  <c r="E647" i="21" s="1"/>
  <c r="Y12" i="7"/>
  <c r="F539" i="21"/>
  <c r="F561" i="21" s="1"/>
  <c r="N604" i="21" s="1"/>
  <c r="E585" i="21"/>
  <c r="M617" i="21" s="1"/>
  <c r="H577" i="21"/>
  <c r="H579" i="21" s="1"/>
  <c r="L725" i="21"/>
  <c r="F307" i="21"/>
  <c r="F329" i="21" s="1"/>
  <c r="E353" i="21"/>
  <c r="M613" i="21" s="1"/>
  <c r="K17" i="6"/>
  <c r="M14" i="9"/>
  <c r="I664" i="21"/>
  <c r="H667" i="21"/>
  <c r="H748" i="21" s="1"/>
  <c r="D760" i="21" s="1"/>
  <c r="I662" i="21"/>
  <c r="J710" i="21"/>
  <c r="F423" i="21"/>
  <c r="E469" i="21"/>
  <c r="M615" i="21" s="1"/>
  <c r="P102" i="11"/>
  <c r="P125" i="11" s="1"/>
  <c r="P28" i="11"/>
  <c r="P51" i="11" s="1"/>
  <c r="U107" i="11"/>
  <c r="U130" i="11" s="1"/>
  <c r="X37" i="11"/>
  <c r="X60" i="11" s="1"/>
  <c r="Y111" i="11"/>
  <c r="Y134" i="11" s="1"/>
  <c r="H460" i="21"/>
  <c r="H462" i="21" s="1"/>
  <c r="H464" i="21" s="1"/>
  <c r="S105" i="11"/>
  <c r="S128" i="11" s="1"/>
  <c r="Q30" i="11"/>
  <c r="Q53" i="11" s="1"/>
  <c r="U34" i="11"/>
  <c r="U57" i="11" s="1"/>
  <c r="X110" i="11"/>
  <c r="X133" i="11" s="1"/>
  <c r="R104" i="11"/>
  <c r="R127" i="11" s="1"/>
  <c r="W36" i="11"/>
  <c r="W59" i="11" s="1"/>
  <c r="Z112" i="11"/>
  <c r="Z135" i="11" s="1"/>
  <c r="V108" i="11"/>
  <c r="V131" i="11" s="1"/>
  <c r="P29" i="11"/>
  <c r="P52" i="11" s="1"/>
  <c r="K71" i="11"/>
  <c r="J15" i="9" s="1"/>
  <c r="L27" i="11"/>
  <c r="L48" i="11" s="1"/>
  <c r="K24" i="9" s="1"/>
  <c r="F16" i="3"/>
  <c r="E38" i="3"/>
  <c r="E62" i="3"/>
  <c r="R103" i="11"/>
  <c r="R126" i="11" s="1"/>
  <c r="V35" i="11"/>
  <c r="V58" i="11" s="1"/>
  <c r="L611" i="21"/>
  <c r="F13" i="2"/>
  <c r="Z26" i="5"/>
  <c r="Z21" i="6" s="1"/>
  <c r="R31" i="11"/>
  <c r="R54" i="11" s="1"/>
  <c r="T33" i="11"/>
  <c r="T56" i="11" s="1"/>
  <c r="G285" i="21"/>
  <c r="F295" i="21"/>
  <c r="N612" i="21" s="1"/>
  <c r="W109" i="11"/>
  <c r="W132" i="11" s="1"/>
  <c r="I10" i="7"/>
  <c r="F435" i="21"/>
  <c r="E445" i="21"/>
  <c r="M602" i="21" s="1"/>
  <c r="E251" i="21"/>
  <c r="E17" i="21"/>
  <c r="D39" i="21"/>
  <c r="D63" i="21"/>
  <c r="K707" i="21"/>
  <c r="K709" i="21"/>
  <c r="J712" i="21"/>
  <c r="J751" i="21" s="1"/>
  <c r="H695" i="21"/>
  <c r="F6" i="12"/>
  <c r="F10" i="12" s="1"/>
  <c r="F13" i="12"/>
  <c r="I28" i="5" s="1"/>
  <c r="T106" i="11"/>
  <c r="T129" i="11" s="1"/>
  <c r="H38" i="21"/>
  <c r="N21" i="5"/>
  <c r="F97" i="3"/>
  <c r="E624" i="21"/>
  <c r="E634" i="21" s="1"/>
  <c r="S32" i="11"/>
  <c r="S55" i="11" s="1"/>
  <c r="G169" i="21"/>
  <c r="H169" i="21" s="1"/>
  <c r="F179" i="21"/>
  <c r="G145" i="21"/>
  <c r="F155" i="21"/>
  <c r="E9" i="7"/>
  <c r="Z39" i="11"/>
  <c r="Z62" i="11" s="1"/>
  <c r="L100" i="11"/>
  <c r="L121" i="11" s="1"/>
  <c r="K23" i="9" s="1"/>
  <c r="K144" i="11"/>
  <c r="J19" i="9" s="1"/>
  <c r="D345" i="21"/>
  <c r="I11" i="7"/>
  <c r="E577" i="21"/>
  <c r="F135" i="21"/>
  <c r="E213" i="21"/>
  <c r="M598" i="21" s="1"/>
  <c r="F191" i="21"/>
  <c r="E237" i="21"/>
  <c r="M611" i="21" s="1"/>
  <c r="E15" i="5"/>
  <c r="E23" i="5"/>
  <c r="E27" i="5" s="1"/>
  <c r="E29" i="5" s="1"/>
  <c r="H285" i="21"/>
  <c r="M22" i="5"/>
  <c r="G319" i="21"/>
  <c r="H319" i="21" s="1"/>
  <c r="AA33" i="10"/>
  <c r="AA37" i="10"/>
  <c r="P101" i="11"/>
  <c r="P124" i="11" s="1"/>
  <c r="Y38" i="11"/>
  <c r="Y61" i="11" s="1"/>
  <c r="N20" i="5"/>
  <c r="F85" i="3"/>
  <c r="G481" i="21"/>
  <c r="F527" i="21"/>
  <c r="N616" i="21" s="1"/>
  <c r="F503" i="21"/>
  <c r="N603" i="21" s="1"/>
  <c r="D461" i="21"/>
  <c r="M724" i="21"/>
  <c r="M722" i="21"/>
  <c r="L727" i="21"/>
  <c r="L752" i="21" s="1"/>
  <c r="H343" i="21"/>
  <c r="N13" i="6"/>
  <c r="P18" i="9"/>
  <c r="I677" i="21"/>
  <c r="I679" i="21"/>
  <c r="H682" i="21"/>
  <c r="H749" i="21" s="1"/>
  <c r="G261" i="21"/>
  <c r="H261" i="21" s="1"/>
  <c r="F271" i="21"/>
  <c r="L602" i="21"/>
  <c r="J30" i="6"/>
  <c r="G551" i="21"/>
  <c r="H551" i="21"/>
  <c r="W18" i="6"/>
  <c r="W19" i="6" s="1"/>
  <c r="H19" i="6"/>
  <c r="W14" i="6"/>
  <c r="W15" i="6" s="1"/>
  <c r="H15" i="6"/>
  <c r="F73" i="3"/>
  <c r="N19" i="5"/>
  <c r="N22" i="5" s="1"/>
  <c r="L598" i="21"/>
  <c r="G75" i="21"/>
  <c r="F97" i="21"/>
  <c r="F121" i="21"/>
  <c r="G365" i="21"/>
  <c r="F387" i="21"/>
  <c r="F411" i="21"/>
  <c r="N614" i="21" s="1"/>
  <c r="Z39" i="10"/>
  <c r="Z40" i="10" s="1"/>
  <c r="Z20" i="10"/>
  <c r="Z18" i="5" s="1"/>
  <c r="X11" i="5"/>
  <c r="X12" i="5" s="1"/>
  <c r="E6" i="2" s="1"/>
  <c r="H145" i="21"/>
  <c r="H75" i="21" l="1"/>
  <c r="D77" i="21"/>
  <c r="H365" i="21"/>
  <c r="D367" i="21"/>
  <c r="H481" i="21"/>
  <c r="D483" i="21"/>
  <c r="G423" i="21"/>
  <c r="D425" i="21" s="1"/>
  <c r="F469" i="21"/>
  <c r="N615" i="21" s="1"/>
  <c r="G307" i="21"/>
  <c r="F353" i="21"/>
  <c r="G539" i="21"/>
  <c r="F585" i="21"/>
  <c r="K710" i="21"/>
  <c r="L50" i="11"/>
  <c r="L71" i="11" s="1"/>
  <c r="K15" i="9" s="1"/>
  <c r="L17" i="6"/>
  <c r="X17" i="6" s="1"/>
  <c r="U14" i="9"/>
  <c r="N14" i="9"/>
  <c r="I665" i="21"/>
  <c r="H262" i="21"/>
  <c r="H264" i="21" s="1"/>
  <c r="H266" i="21" s="1"/>
  <c r="Q29" i="11"/>
  <c r="Q52" i="11" s="1"/>
  <c r="H482" i="21"/>
  <c r="H484" i="21" s="1"/>
  <c r="H486" i="21" s="1"/>
  <c r="H320" i="21"/>
  <c r="H322" i="21" s="1"/>
  <c r="H324" i="21" s="1"/>
  <c r="X36" i="11"/>
  <c r="X59" i="11" s="1"/>
  <c r="V34" i="11"/>
  <c r="V57" i="11" s="1"/>
  <c r="Z111" i="11"/>
  <c r="Z134" i="11" s="1"/>
  <c r="S31" i="11"/>
  <c r="S54" i="11" s="1"/>
  <c r="R30" i="11"/>
  <c r="R53" i="11" s="1"/>
  <c r="W108" i="11"/>
  <c r="W131" i="11"/>
  <c r="T105" i="11"/>
  <c r="T128" i="11" s="1"/>
  <c r="Q28" i="11"/>
  <c r="Q51" i="11" s="1"/>
  <c r="Q101" i="11"/>
  <c r="Q124" i="11" s="1"/>
  <c r="S103" i="11"/>
  <c r="S126" i="11" s="1"/>
  <c r="Y110" i="11"/>
  <c r="Y133" i="11" s="1"/>
  <c r="Q102" i="11"/>
  <c r="Q125" i="11" s="1"/>
  <c r="D147" i="21"/>
  <c r="G155" i="21"/>
  <c r="O597" i="21" s="1"/>
  <c r="L707" i="21"/>
  <c r="L709" i="21"/>
  <c r="K712" i="21"/>
  <c r="K751" i="21" s="1"/>
  <c r="E763" i="21" s="1"/>
  <c r="Y37" i="11"/>
  <c r="Y60" i="11" s="1"/>
  <c r="H366" i="21"/>
  <c r="H368" i="21" s="1"/>
  <c r="H370" i="21" s="1"/>
  <c r="H76" i="21"/>
  <c r="H78" i="21" s="1"/>
  <c r="H80" i="21" s="1"/>
  <c r="K30" i="6"/>
  <c r="N599" i="21"/>
  <c r="I680" i="21"/>
  <c r="H344" i="21"/>
  <c r="H346" i="21" s="1"/>
  <c r="H348" i="21" s="1"/>
  <c r="N600" i="21"/>
  <c r="E30" i="5"/>
  <c r="E31" i="5" s="1"/>
  <c r="E32" i="5" s="1"/>
  <c r="E33" i="5" s="1"/>
  <c r="F577" i="21"/>
  <c r="L123" i="11"/>
  <c r="N597" i="21"/>
  <c r="D171" i="21"/>
  <c r="G179" i="21"/>
  <c r="O610" i="21" s="1"/>
  <c r="G13" i="12"/>
  <c r="J28" i="5" s="1"/>
  <c r="G6" i="12"/>
  <c r="G10" i="12" s="1"/>
  <c r="L608" i="21"/>
  <c r="F251" i="21"/>
  <c r="U33" i="11"/>
  <c r="U56" i="11" s="1"/>
  <c r="G13" i="2"/>
  <c r="Z12" i="7"/>
  <c r="I18" i="6"/>
  <c r="I19" i="6" s="1"/>
  <c r="J16" i="9"/>
  <c r="H461" i="21"/>
  <c r="H463" i="21" s="1"/>
  <c r="H146" i="21"/>
  <c r="H148" i="21" s="1"/>
  <c r="H150" i="21" s="1"/>
  <c r="N609" i="21"/>
  <c r="H552" i="21"/>
  <c r="H554" i="21" s="1"/>
  <c r="H556" i="21" s="1"/>
  <c r="Z38" i="11"/>
  <c r="Z61" i="11" s="1"/>
  <c r="L28" i="6"/>
  <c r="X26" i="6"/>
  <c r="X28" i="6" s="1"/>
  <c r="T32" i="11"/>
  <c r="T55" i="11" s="1"/>
  <c r="L595" i="21"/>
  <c r="N601" i="21"/>
  <c r="N596" i="21"/>
  <c r="D553" i="21"/>
  <c r="D761" i="21"/>
  <c r="Q18" i="9"/>
  <c r="O13" i="6"/>
  <c r="M725" i="21"/>
  <c r="AA39" i="10"/>
  <c r="AA40" i="10" s="1"/>
  <c r="AA20" i="10"/>
  <c r="AA18" i="5" s="1"/>
  <c r="I14" i="6"/>
  <c r="I15" i="6" s="1"/>
  <c r="J20" i="9"/>
  <c r="O21" i="5"/>
  <c r="G97" i="3"/>
  <c r="I694" i="21"/>
  <c r="I692" i="21"/>
  <c r="H697" i="21"/>
  <c r="H750" i="21" s="1"/>
  <c r="D762" i="21" s="1"/>
  <c r="E39" i="21"/>
  <c r="M595" i="21" s="1"/>
  <c r="M605" i="21" s="1"/>
  <c r="F17" i="21"/>
  <c r="E63" i="21"/>
  <c r="M608" i="21" s="1"/>
  <c r="M618" i="21" s="1"/>
  <c r="N11" i="5" s="1"/>
  <c r="N12" i="5" s="1"/>
  <c r="N26" i="6" s="1"/>
  <c r="N28" i="6" s="1"/>
  <c r="G435" i="21"/>
  <c r="H435" i="21" s="1"/>
  <c r="F445" i="21"/>
  <c r="N602" i="21" s="1"/>
  <c r="D287" i="21"/>
  <c r="G295" i="21"/>
  <c r="F62" i="3"/>
  <c r="G16" i="3"/>
  <c r="F38" i="3"/>
  <c r="D263" i="21"/>
  <c r="G271" i="21"/>
  <c r="O599" i="21" s="1"/>
  <c r="E461" i="21"/>
  <c r="G503" i="21"/>
  <c r="G527" i="21"/>
  <c r="E345" i="21"/>
  <c r="W35" i="11"/>
  <c r="W58" i="11" s="1"/>
  <c r="S104" i="11"/>
  <c r="S127" i="11" s="1"/>
  <c r="H170" i="21"/>
  <c r="H172" i="21" s="1"/>
  <c r="H174" i="21" s="1"/>
  <c r="G411" i="21"/>
  <c r="O614" i="21" s="1"/>
  <c r="F643" i="21" s="1"/>
  <c r="G387" i="21"/>
  <c r="O601" i="21" s="1"/>
  <c r="G97" i="21"/>
  <c r="O596" i="21" s="1"/>
  <c r="G121" i="21"/>
  <c r="O609" i="21" s="1"/>
  <c r="G73" i="3"/>
  <c r="H73" i="3" s="1"/>
  <c r="O19" i="5"/>
  <c r="G85" i="3"/>
  <c r="O20" i="5"/>
  <c r="G329" i="21"/>
  <c r="O600" i="21" s="1"/>
  <c r="D321" i="21"/>
  <c r="H286" i="21"/>
  <c r="H288" i="21" s="1"/>
  <c r="H290" i="21" s="1"/>
  <c r="F237" i="21"/>
  <c r="N611" i="21" s="1"/>
  <c r="G191" i="21"/>
  <c r="D193" i="21" s="1"/>
  <c r="F213" i="21"/>
  <c r="G135" i="21"/>
  <c r="D137" i="21" s="1"/>
  <c r="J25" i="5"/>
  <c r="N610" i="21"/>
  <c r="F639" i="21" s="1"/>
  <c r="U106" i="11"/>
  <c r="U129" i="11" s="1"/>
  <c r="X109" i="11"/>
  <c r="X132" i="11" s="1"/>
  <c r="AA26" i="5"/>
  <c r="J24" i="5"/>
  <c r="V107" i="11"/>
  <c r="V130" i="11" s="1"/>
  <c r="F626" i="21" l="1"/>
  <c r="M27" i="11"/>
  <c r="M48" i="11" s="1"/>
  <c r="L24" i="9" s="1"/>
  <c r="K24" i="5" s="1"/>
  <c r="K10" i="7" s="1"/>
  <c r="H423" i="21"/>
  <c r="H155" i="21"/>
  <c r="H755" i="21"/>
  <c r="G561" i="21"/>
  <c r="H561" i="21" s="1"/>
  <c r="D541" i="21"/>
  <c r="D562" i="21" s="1"/>
  <c r="H171" i="21"/>
  <c r="H173" i="21" s="1"/>
  <c r="H307" i="21"/>
  <c r="H308" i="21" s="1"/>
  <c r="H310" i="21" s="1"/>
  <c r="H312" i="21" s="1"/>
  <c r="D309" i="21"/>
  <c r="H387" i="21"/>
  <c r="H367" i="21"/>
  <c r="H369" i="21" s="1"/>
  <c r="H179" i="21"/>
  <c r="O14" i="9"/>
  <c r="M17" i="6"/>
  <c r="N613" i="21"/>
  <c r="H483" i="21"/>
  <c r="H485" i="21" s="1"/>
  <c r="G353" i="21"/>
  <c r="O613" i="21" s="1"/>
  <c r="H553" i="21"/>
  <c r="H555" i="21" s="1"/>
  <c r="N617" i="21"/>
  <c r="H77" i="21"/>
  <c r="H79" i="21" s="1"/>
  <c r="I667" i="21"/>
  <c r="I748" i="21" s="1"/>
  <c r="J662" i="21"/>
  <c r="J664" i="21"/>
  <c r="H424" i="21"/>
  <c r="H426" i="21" s="1"/>
  <c r="H428" i="21" s="1"/>
  <c r="G585" i="21"/>
  <c r="O617" i="21" s="1"/>
  <c r="H539" i="21"/>
  <c r="G469" i="21"/>
  <c r="Y109" i="11"/>
  <c r="Y132" i="11" s="1"/>
  <c r="T31" i="11"/>
  <c r="T54" i="11" s="1"/>
  <c r="V106" i="11"/>
  <c r="V129" i="11" s="1"/>
  <c r="X35" i="11"/>
  <c r="X58" i="11" s="1"/>
  <c r="S30" i="11"/>
  <c r="S53" i="11"/>
  <c r="W34" i="11"/>
  <c r="W57" i="11" s="1"/>
  <c r="Y36" i="11"/>
  <c r="Y59" i="11" s="1"/>
  <c r="T104" i="11"/>
  <c r="T127" i="11" s="1"/>
  <c r="U32" i="11"/>
  <c r="U55" i="11" s="1"/>
  <c r="R102" i="11"/>
  <c r="R125" i="11" s="1"/>
  <c r="R101" i="11"/>
  <c r="R124" i="11" s="1"/>
  <c r="E34" i="5"/>
  <c r="E31" i="6" s="1"/>
  <c r="Z110" i="11"/>
  <c r="Z133" i="11" s="1"/>
  <c r="R28" i="11"/>
  <c r="R51" i="11" s="1"/>
  <c r="W107" i="11"/>
  <c r="W130" i="11" s="1"/>
  <c r="N598" i="21"/>
  <c r="V33" i="11"/>
  <c r="V56" i="11" s="1"/>
  <c r="G237" i="21"/>
  <c r="G213" i="21"/>
  <c r="O598" i="21" s="1"/>
  <c r="H191" i="21"/>
  <c r="D87" i="3"/>
  <c r="P20" i="5"/>
  <c r="J11" i="7"/>
  <c r="J10" i="7"/>
  <c r="H287" i="21"/>
  <c r="H289" i="21" s="1"/>
  <c r="H85" i="3"/>
  <c r="P19" i="5"/>
  <c r="D75" i="3"/>
  <c r="O616" i="21"/>
  <c r="F645" i="21" s="1"/>
  <c r="H527" i="21"/>
  <c r="F461" i="21"/>
  <c r="D18" i="3"/>
  <c r="G62" i="3"/>
  <c r="H62" i="3" s="1"/>
  <c r="G38" i="3"/>
  <c r="H38" i="3" s="1"/>
  <c r="H16" i="3"/>
  <c r="E287" i="21"/>
  <c r="D296" i="21"/>
  <c r="I695" i="21"/>
  <c r="F625" i="21"/>
  <c r="L605" i="21"/>
  <c r="H147" i="21"/>
  <c r="H149" i="21" s="1"/>
  <c r="L618" i="21"/>
  <c r="M11" i="5" s="1"/>
  <c r="E171" i="21"/>
  <c r="D180" i="21"/>
  <c r="H345" i="21"/>
  <c r="H347" i="21" s="1"/>
  <c r="F628" i="21"/>
  <c r="E147" i="21"/>
  <c r="D156" i="21"/>
  <c r="H321" i="21"/>
  <c r="H323" i="21" s="1"/>
  <c r="Y20" i="5"/>
  <c r="O603" i="21"/>
  <c r="F632" i="21" s="1"/>
  <c r="H503" i="21"/>
  <c r="H411" i="21"/>
  <c r="H436" i="21"/>
  <c r="H438" i="21" s="1"/>
  <c r="H440" i="21" s="1"/>
  <c r="E553" i="21"/>
  <c r="H6" i="12"/>
  <c r="H10" i="12" s="1"/>
  <c r="H13" i="12"/>
  <c r="K28" i="5" s="1"/>
  <c r="G577" i="21"/>
  <c r="U105" i="11"/>
  <c r="U128" i="11" s="1"/>
  <c r="AA12" i="7"/>
  <c r="H13" i="2"/>
  <c r="E321" i="21"/>
  <c r="D330" i="21"/>
  <c r="E367" i="21"/>
  <c r="D388" i="21"/>
  <c r="D412" i="21"/>
  <c r="E483" i="21"/>
  <c r="D528" i="21"/>
  <c r="D504" i="21"/>
  <c r="N724" i="21"/>
  <c r="N722" i="21"/>
  <c r="M727" i="21"/>
  <c r="M752" i="21" s="1"/>
  <c r="F630" i="21"/>
  <c r="H121" i="21"/>
  <c r="H329" i="21"/>
  <c r="J677" i="21"/>
  <c r="J679" i="21"/>
  <c r="I682" i="21"/>
  <c r="I749" i="21" s="1"/>
  <c r="L30" i="6"/>
  <c r="J18" i="6"/>
  <c r="J19" i="6" s="1"/>
  <c r="K16" i="9"/>
  <c r="L710" i="21"/>
  <c r="T103" i="11"/>
  <c r="T126" i="11" s="1"/>
  <c r="X108" i="11"/>
  <c r="X131" i="11" s="1"/>
  <c r="G17" i="21"/>
  <c r="F39" i="21"/>
  <c r="N595" i="21" s="1"/>
  <c r="N605" i="21" s="1"/>
  <c r="F63" i="21"/>
  <c r="N608" i="21" s="1"/>
  <c r="D99" i="3"/>
  <c r="P21" i="5"/>
  <c r="Y21" i="5" s="1"/>
  <c r="H97" i="3"/>
  <c r="V18" i="9"/>
  <c r="P13" i="6"/>
  <c r="G251" i="21"/>
  <c r="D253" i="21" s="1"/>
  <c r="R29" i="11"/>
  <c r="R52" i="11" s="1"/>
  <c r="O22" i="5"/>
  <c r="E77" i="21"/>
  <c r="D122" i="21"/>
  <c r="D98" i="21"/>
  <c r="F345" i="21"/>
  <c r="E263" i="21"/>
  <c r="D272" i="21"/>
  <c r="O612" i="21"/>
  <c r="F641" i="21" s="1"/>
  <c r="H295" i="21"/>
  <c r="D437" i="21"/>
  <c r="G445" i="21"/>
  <c r="O602" i="21" s="1"/>
  <c r="F631" i="21" s="1"/>
  <c r="AA21" i="6"/>
  <c r="Y19" i="5"/>
  <c r="D767" i="21"/>
  <c r="E787" i="21" s="1"/>
  <c r="F7" i="5" s="1"/>
  <c r="H97" i="21"/>
  <c r="F638" i="21"/>
  <c r="L144" i="11"/>
  <c r="K19" i="9" s="1"/>
  <c r="M100" i="11"/>
  <c r="M121" i="11" s="1"/>
  <c r="L23" i="9" s="1"/>
  <c r="F629" i="21"/>
  <c r="H271" i="21"/>
  <c r="Z37" i="11"/>
  <c r="Z60" i="11" s="1"/>
  <c r="M50" i="11"/>
  <c r="H263" i="21"/>
  <c r="H265" i="21" s="1"/>
  <c r="O604" i="21" l="1"/>
  <c r="F633" i="21" s="1"/>
  <c r="J680" i="21"/>
  <c r="H17" i="21"/>
  <c r="D19" i="21"/>
  <c r="F646" i="21"/>
  <c r="N618" i="21"/>
  <c r="O11" i="5" s="1"/>
  <c r="O12" i="5" s="1"/>
  <c r="O26" i="6" s="1"/>
  <c r="O28" i="6" s="1"/>
  <c r="F642" i="21"/>
  <c r="H353" i="21"/>
  <c r="H585" i="21"/>
  <c r="H437" i="21"/>
  <c r="H439" i="21" s="1"/>
  <c r="O615" i="21"/>
  <c r="F644" i="21" s="1"/>
  <c r="H469" i="21"/>
  <c r="E541" i="21"/>
  <c r="E562" i="21" s="1"/>
  <c r="D586" i="21"/>
  <c r="J665" i="21"/>
  <c r="E425" i="21"/>
  <c r="D470" i="21"/>
  <c r="H309" i="21"/>
  <c r="H311" i="21" s="1"/>
  <c r="E309" i="21"/>
  <c r="E330" i="21" s="1"/>
  <c r="D354" i="21"/>
  <c r="H540" i="21"/>
  <c r="H542" i="21" s="1"/>
  <c r="H544" i="21" s="1"/>
  <c r="H541" i="21"/>
  <c r="H543" i="21" s="1"/>
  <c r="H425" i="21"/>
  <c r="H427" i="21" s="1"/>
  <c r="N17" i="6"/>
  <c r="P14" i="9"/>
  <c r="Y108" i="11"/>
  <c r="Y131" i="11" s="1"/>
  <c r="V105" i="11"/>
  <c r="V128" i="11" s="1"/>
  <c r="W106" i="11"/>
  <c r="W129" i="11" s="1"/>
  <c r="V32" i="11"/>
  <c r="V55" i="11" s="1"/>
  <c r="X34" i="11"/>
  <c r="X57" i="11" s="1"/>
  <c r="S29" i="11"/>
  <c r="S52" i="11" s="1"/>
  <c r="W33" i="11"/>
  <c r="W56" i="11" s="1"/>
  <c r="S101" i="11"/>
  <c r="S124" i="11" s="1"/>
  <c r="U104" i="11"/>
  <c r="U127" i="11" s="1"/>
  <c r="Z109" i="11"/>
  <c r="Z132" i="11" s="1"/>
  <c r="G345" i="21"/>
  <c r="M707" i="21"/>
  <c r="M709" i="21"/>
  <c r="L712" i="21"/>
  <c r="L751" i="21" s="1"/>
  <c r="F321" i="21"/>
  <c r="I6" i="12"/>
  <c r="I10" i="12" s="1"/>
  <c r="I13" i="12"/>
  <c r="L28" i="5" s="1"/>
  <c r="X28" i="5" s="1"/>
  <c r="E14" i="2" s="1"/>
  <c r="H192" i="21"/>
  <c r="H194" i="21" s="1"/>
  <c r="H196" i="21" s="1"/>
  <c r="T30" i="11"/>
  <c r="T53" i="11" s="1"/>
  <c r="K25" i="5"/>
  <c r="F8" i="5"/>
  <c r="F77" i="21"/>
  <c r="E122" i="21"/>
  <c r="E98" i="21"/>
  <c r="W18" i="9"/>
  <c r="H18" i="21"/>
  <c r="H20" i="21" s="1"/>
  <c r="H22" i="21" s="1"/>
  <c r="U103" i="11"/>
  <c r="U126" i="11" s="1"/>
  <c r="M30" i="6"/>
  <c r="X30" i="6"/>
  <c r="K677" i="21"/>
  <c r="J682" i="21"/>
  <c r="J749" i="21" s="1"/>
  <c r="K679" i="21"/>
  <c r="F147" i="21"/>
  <c r="E156" i="21"/>
  <c r="G461" i="21"/>
  <c r="P22" i="5"/>
  <c r="E87" i="3"/>
  <c r="F87" i="3" s="1"/>
  <c r="G87" i="3" s="1"/>
  <c r="D89" i="3" s="1"/>
  <c r="E193" i="21"/>
  <c r="D238" i="21"/>
  <c r="D214" i="21"/>
  <c r="F627" i="21"/>
  <c r="Y35" i="11"/>
  <c r="Y58" i="11" s="1"/>
  <c r="J14" i="6"/>
  <c r="J15" i="6" s="1"/>
  <c r="K20" i="9"/>
  <c r="F171" i="21"/>
  <c r="E180" i="21"/>
  <c r="H445" i="21"/>
  <c r="Z36" i="11"/>
  <c r="Z59" i="11" s="1"/>
  <c r="U31" i="11"/>
  <c r="U54" i="11" s="1"/>
  <c r="Y22" i="5"/>
  <c r="F9" i="2" s="1"/>
  <c r="F263" i="21"/>
  <c r="E272" i="21"/>
  <c r="M12" i="5"/>
  <c r="M26" i="6" s="1"/>
  <c r="M28" i="6" s="1"/>
  <c r="F287" i="21"/>
  <c r="E296" i="21"/>
  <c r="D63" i="3"/>
  <c r="D39" i="3"/>
  <c r="E18" i="3"/>
  <c r="S28" i="11"/>
  <c r="S51" i="11" s="1"/>
  <c r="E8" i="7"/>
  <c r="E32" i="6"/>
  <c r="E33" i="6" s="1"/>
  <c r="E35" i="5"/>
  <c r="S102" i="11"/>
  <c r="S125" i="11" s="1"/>
  <c r="E137" i="21"/>
  <c r="X107" i="11"/>
  <c r="X130" i="11" s="1"/>
  <c r="M123" i="11"/>
  <c r="E437" i="21"/>
  <c r="D446" i="21"/>
  <c r="M71" i="11"/>
  <c r="L15" i="9" s="1"/>
  <c r="N27" i="11"/>
  <c r="N48" i="11" s="1"/>
  <c r="M24" i="9" s="1"/>
  <c r="Y13" i="6"/>
  <c r="E99" i="3"/>
  <c r="F99" i="3" s="1"/>
  <c r="G99" i="3" s="1"/>
  <c r="D101" i="3" s="1"/>
  <c r="G39" i="21"/>
  <c r="G63" i="21"/>
  <c r="O608" i="21" s="1"/>
  <c r="F637" i="21" s="1"/>
  <c r="N725" i="21"/>
  <c r="F483" i="21"/>
  <c r="E528" i="21"/>
  <c r="E504" i="21"/>
  <c r="F367" i="21"/>
  <c r="E412" i="21"/>
  <c r="E388" i="21"/>
  <c r="D579" i="21"/>
  <c r="F553" i="21"/>
  <c r="J694" i="21"/>
  <c r="J692" i="21"/>
  <c r="I697" i="21"/>
  <c r="I750" i="21" s="1"/>
  <c r="I755" i="21" s="1"/>
  <c r="H17" i="3"/>
  <c r="H19" i="3" s="1"/>
  <c r="H21" i="3" s="1"/>
  <c r="E75" i="3"/>
  <c r="F75" i="3" s="1"/>
  <c r="G75" i="3" s="1"/>
  <c r="D77" i="3" s="1"/>
  <c r="O611" i="21"/>
  <c r="F640" i="21" s="1"/>
  <c r="H237" i="21"/>
  <c r="H213" i="21"/>
  <c r="N50" i="11" l="1"/>
  <c r="H19" i="21"/>
  <c r="H21" i="21" s="1"/>
  <c r="H87" i="3"/>
  <c r="Z20" i="5" s="1"/>
  <c r="F309" i="21"/>
  <c r="F330" i="21" s="1"/>
  <c r="E354" i="21"/>
  <c r="F425" i="21"/>
  <c r="E470" i="21"/>
  <c r="K664" i="21"/>
  <c r="K662" i="21"/>
  <c r="J667" i="21"/>
  <c r="J748" i="21" s="1"/>
  <c r="O17" i="6"/>
  <c r="Q14" i="9"/>
  <c r="H63" i="21"/>
  <c r="F541" i="21"/>
  <c r="F562" i="21" s="1"/>
  <c r="E586" i="21"/>
  <c r="V31" i="11"/>
  <c r="V54" i="11" s="1"/>
  <c r="W105" i="11"/>
  <c r="W128" i="11" s="1"/>
  <c r="T28" i="11"/>
  <c r="T51" i="11" s="1"/>
  <c r="V104" i="11"/>
  <c r="V127" i="11" s="1"/>
  <c r="T29" i="11"/>
  <c r="T52" i="11" s="1"/>
  <c r="X106" i="11"/>
  <c r="X129" i="11" s="1"/>
  <c r="T101" i="11"/>
  <c r="T124" i="11" s="1"/>
  <c r="W32" i="11"/>
  <c r="W55" i="11" s="1"/>
  <c r="O595" i="21"/>
  <c r="H39" i="21"/>
  <c r="E253" i="21"/>
  <c r="G171" i="21"/>
  <c r="F180" i="21"/>
  <c r="Z108" i="11"/>
  <c r="Z131" i="11" s="1"/>
  <c r="E77" i="3"/>
  <c r="F77" i="3" s="1"/>
  <c r="G77" i="3" s="1"/>
  <c r="F647" i="21"/>
  <c r="G367" i="21"/>
  <c r="D369" i="21" s="1"/>
  <c r="F388" i="21"/>
  <c r="F412" i="21"/>
  <c r="O724" i="21"/>
  <c r="O722" i="21"/>
  <c r="N727" i="21"/>
  <c r="N752" i="21" s="1"/>
  <c r="F764" i="21" s="1"/>
  <c r="C776" i="21" s="1"/>
  <c r="H75" i="3"/>
  <c r="Z19" i="5" s="1"/>
  <c r="J695" i="21"/>
  <c r="E579" i="21"/>
  <c r="O618" i="21"/>
  <c r="P11" i="5" s="1"/>
  <c r="H99" i="3"/>
  <c r="Z21" i="5" s="1"/>
  <c r="L24" i="5"/>
  <c r="U24" i="9"/>
  <c r="E89" i="3"/>
  <c r="F89" i="3" s="1"/>
  <c r="G89" i="3" s="1"/>
  <c r="D463" i="21"/>
  <c r="X18" i="9"/>
  <c r="Z13" i="6"/>
  <c r="G321" i="21"/>
  <c r="K18" i="6"/>
  <c r="K19" i="6" s="1"/>
  <c r="L16" i="9"/>
  <c r="F18" i="3"/>
  <c r="E39" i="3"/>
  <c r="E63" i="3"/>
  <c r="Z35" i="11"/>
  <c r="Z58" i="11" s="1"/>
  <c r="Y34" i="11"/>
  <c r="Y57" i="11"/>
  <c r="H18" i="3"/>
  <c r="H20" i="3" s="1"/>
  <c r="G553" i="21"/>
  <c r="G483" i="21"/>
  <c r="D485" i="21" s="1"/>
  <c r="F528" i="21"/>
  <c r="F504" i="21"/>
  <c r="E19" i="21"/>
  <c r="D40" i="21"/>
  <c r="D64" i="21"/>
  <c r="N71" i="11"/>
  <c r="M15" i="9" s="1"/>
  <c r="O27" i="11"/>
  <c r="O48" i="11" s="1"/>
  <c r="N24" i="9" s="1"/>
  <c r="N100" i="11"/>
  <c r="N121" i="11" s="1"/>
  <c r="M23" i="9" s="1"/>
  <c r="M144" i="11"/>
  <c r="L19" i="9" s="1"/>
  <c r="E13" i="7"/>
  <c r="E25" i="7" s="1"/>
  <c r="E27" i="7" s="1"/>
  <c r="E214" i="21"/>
  <c r="E238" i="21"/>
  <c r="F193" i="21"/>
  <c r="N30" i="6"/>
  <c r="H193" i="21"/>
  <c r="H195" i="21" s="1"/>
  <c r="J6" i="12"/>
  <c r="J10" i="12" s="1"/>
  <c r="J13" i="12"/>
  <c r="M28" i="5" s="1"/>
  <c r="F437" i="21"/>
  <c r="E446" i="21"/>
  <c r="G287" i="21"/>
  <c r="F296" i="21"/>
  <c r="G263" i="21"/>
  <c r="F272" i="21"/>
  <c r="F14" i="5"/>
  <c r="F10" i="6"/>
  <c r="U30" i="11"/>
  <c r="U53" i="11" s="1"/>
  <c r="D347" i="21"/>
  <c r="X33" i="11"/>
  <c r="X56" i="11" s="1"/>
  <c r="E101" i="3"/>
  <c r="F101" i="3" s="1"/>
  <c r="G101" i="3" s="1"/>
  <c r="Y107" i="11"/>
  <c r="Y130" i="11" s="1"/>
  <c r="F137" i="21"/>
  <c r="T102" i="11"/>
  <c r="T125" i="11" s="1"/>
  <c r="G147" i="21"/>
  <c r="F156" i="21"/>
  <c r="K680" i="21"/>
  <c r="V103" i="11"/>
  <c r="V126" i="11" s="1"/>
  <c r="G77" i="21"/>
  <c r="D79" i="21" s="1"/>
  <c r="F98" i="21"/>
  <c r="F122" i="21"/>
  <c r="K11" i="7"/>
  <c r="M710" i="21"/>
  <c r="K665" i="21" l="1"/>
  <c r="G541" i="21"/>
  <c r="F586" i="21"/>
  <c r="E760" i="21"/>
  <c r="G425" i="21"/>
  <c r="D427" i="21" s="1"/>
  <c r="F470" i="21"/>
  <c r="N123" i="11"/>
  <c r="N144" i="11" s="1"/>
  <c r="M19" i="9" s="1"/>
  <c r="L662" i="21"/>
  <c r="L664" i="21"/>
  <c r="K667" i="21"/>
  <c r="K748" i="21" s="1"/>
  <c r="V14" i="9"/>
  <c r="W14" i="9" s="1"/>
  <c r="P17" i="6"/>
  <c r="Y17" i="6" s="1"/>
  <c r="G309" i="21"/>
  <c r="D311" i="21" s="1"/>
  <c r="F354" i="21"/>
  <c r="U28" i="11"/>
  <c r="U51" i="11" s="1"/>
  <c r="W103" i="11"/>
  <c r="W126" i="11" s="1"/>
  <c r="V30" i="11"/>
  <c r="V53" i="11" s="1"/>
  <c r="U29" i="11"/>
  <c r="U52" i="11" s="1"/>
  <c r="X105" i="11"/>
  <c r="X128" i="11" s="1"/>
  <c r="U101" i="11"/>
  <c r="U124" i="11" s="1"/>
  <c r="W31" i="11"/>
  <c r="W54" i="11" s="1"/>
  <c r="Y33" i="11"/>
  <c r="Y56" i="11" s="1"/>
  <c r="K694" i="21"/>
  <c r="K692" i="21"/>
  <c r="J697" i="21"/>
  <c r="J750" i="21" s="1"/>
  <c r="U102" i="11"/>
  <c r="U125" i="11" s="1"/>
  <c r="L677" i="21"/>
  <c r="L679" i="21"/>
  <c r="K682" i="21"/>
  <c r="K749" i="21" s="1"/>
  <c r="Z107" i="11"/>
  <c r="Z130" i="11" s="1"/>
  <c r="E347" i="21"/>
  <c r="G98" i="21"/>
  <c r="H98" i="21" s="1"/>
  <c r="G625" i="21" s="1"/>
  <c r="G122" i="21"/>
  <c r="H122" i="21" s="1"/>
  <c r="G638" i="21" s="1"/>
  <c r="D289" i="21"/>
  <c r="G296" i="21"/>
  <c r="H296" i="21" s="1"/>
  <c r="G641" i="21" s="1"/>
  <c r="O30" i="6"/>
  <c r="Z17" i="6"/>
  <c r="X14" i="9"/>
  <c r="L25" i="5"/>
  <c r="U23" i="9"/>
  <c r="O50" i="11"/>
  <c r="F39" i="3"/>
  <c r="G18" i="3"/>
  <c r="F63" i="3"/>
  <c r="H89" i="3"/>
  <c r="AA20" i="5" s="1"/>
  <c r="L10" i="7"/>
  <c r="X10" i="7" s="1"/>
  <c r="X24" i="5"/>
  <c r="E11" i="2" s="1"/>
  <c r="F579" i="21"/>
  <c r="O725" i="21"/>
  <c r="G412" i="21"/>
  <c r="H412" i="21" s="1"/>
  <c r="G643" i="21" s="1"/>
  <c r="G388" i="21"/>
  <c r="H388" i="21" s="1"/>
  <c r="G630" i="21" s="1"/>
  <c r="D173" i="21"/>
  <c r="G180" i="21"/>
  <c r="H180" i="21" s="1"/>
  <c r="G639" i="21" s="1"/>
  <c r="F253" i="21"/>
  <c r="K6" i="12"/>
  <c r="K10" i="12" s="1"/>
  <c r="K13" i="12"/>
  <c r="N28" i="5" s="1"/>
  <c r="O100" i="11"/>
  <c r="O121" i="11" s="1"/>
  <c r="N23" i="9" s="1"/>
  <c r="Y106" i="11"/>
  <c r="Y129" i="11" s="1"/>
  <c r="W104" i="11"/>
  <c r="W127" i="11" s="1"/>
  <c r="H101" i="3"/>
  <c r="AA21" i="5" s="1"/>
  <c r="F9" i="7"/>
  <c r="D265" i="21"/>
  <c r="G272" i="21"/>
  <c r="H272" i="21" s="1"/>
  <c r="G628" i="21" s="1"/>
  <c r="G437" i="21"/>
  <c r="F446" i="21"/>
  <c r="M24" i="5"/>
  <c r="G528" i="21"/>
  <c r="H528" i="21" s="1"/>
  <c r="G645" i="21" s="1"/>
  <c r="G504" i="21"/>
  <c r="H504" i="21" s="1"/>
  <c r="G632" i="21" s="1"/>
  <c r="Z34" i="11"/>
  <c r="Z57" i="11" s="1"/>
  <c r="P12" i="5"/>
  <c r="P26" i="6" s="1"/>
  <c r="Y11" i="5"/>
  <c r="Y12" i="5" s="1"/>
  <c r="F6" i="2" s="1"/>
  <c r="Z22" i="5"/>
  <c r="G9" i="2" s="1"/>
  <c r="O605" i="21"/>
  <c r="F624" i="21"/>
  <c r="F634" i="21" s="1"/>
  <c r="D149" i="21"/>
  <c r="G156" i="21"/>
  <c r="H156" i="21" s="1"/>
  <c r="G626" i="21" s="1"/>
  <c r="G137" i="21"/>
  <c r="F26" i="7"/>
  <c r="E9" i="6"/>
  <c r="E11" i="6" s="1"/>
  <c r="E23" i="6" s="1"/>
  <c r="E34" i="6" s="1"/>
  <c r="N707" i="21"/>
  <c r="N709" i="21"/>
  <c r="M712" i="21"/>
  <c r="M751" i="21" s="1"/>
  <c r="F23" i="5"/>
  <c r="F27" i="5" s="1"/>
  <c r="F29" i="5" s="1"/>
  <c r="F15" i="5"/>
  <c r="F238" i="21"/>
  <c r="G193" i="21"/>
  <c r="D195" i="21" s="1"/>
  <c r="F214" i="21"/>
  <c r="K14" i="6"/>
  <c r="K15" i="6" s="1"/>
  <c r="L20" i="9"/>
  <c r="U15" i="9"/>
  <c r="U16" i="9" s="1"/>
  <c r="L18" i="6"/>
  <c r="M16" i="9"/>
  <c r="F19" i="21"/>
  <c r="E40" i="21"/>
  <c r="E64" i="21"/>
  <c r="D555" i="21"/>
  <c r="G330" i="21"/>
  <c r="H330" i="21" s="1"/>
  <c r="G629" i="21" s="1"/>
  <c r="D323" i="21"/>
  <c r="AA13" i="6"/>
  <c r="E463" i="21"/>
  <c r="H77" i="3"/>
  <c r="AA19" i="5" s="1"/>
  <c r="X32" i="11"/>
  <c r="X55" i="11" s="1"/>
  <c r="L680" i="21" l="1"/>
  <c r="G562" i="21"/>
  <c r="H562" i="21" s="1"/>
  <c r="G633" i="21" s="1"/>
  <c r="D543" i="21"/>
  <c r="D331" i="21"/>
  <c r="G354" i="21"/>
  <c r="H354" i="21" s="1"/>
  <c r="G642" i="21" s="1"/>
  <c r="G470" i="21"/>
  <c r="H470" i="21" s="1"/>
  <c r="G644" i="21" s="1"/>
  <c r="L665" i="21"/>
  <c r="N710" i="21"/>
  <c r="D563" i="21"/>
  <c r="G586" i="21"/>
  <c r="H586" i="21" s="1"/>
  <c r="G646" i="21" s="1"/>
  <c r="V29" i="11"/>
  <c r="V52" i="11" s="1"/>
  <c r="X103" i="11"/>
  <c r="X126" i="11" s="1"/>
  <c r="X104" i="11"/>
  <c r="X127" i="11" s="1"/>
  <c r="M10" i="7"/>
  <c r="E265" i="21"/>
  <c r="D273" i="21"/>
  <c r="L6" i="12"/>
  <c r="L10" i="12" s="1"/>
  <c r="L13" i="12"/>
  <c r="O28" i="5" s="1"/>
  <c r="M677" i="21"/>
  <c r="M679" i="21"/>
  <c r="L682" i="21"/>
  <c r="L749" i="21" s="1"/>
  <c r="X31" i="11"/>
  <c r="X54" i="11" s="1"/>
  <c r="E323" i="21"/>
  <c r="X18" i="6"/>
  <c r="X19" i="6" s="1"/>
  <c r="L19" i="6"/>
  <c r="E149" i="21"/>
  <c r="D157" i="21"/>
  <c r="E485" i="21"/>
  <c r="D505" i="21"/>
  <c r="D529" i="21"/>
  <c r="L14" i="6"/>
  <c r="U19" i="9"/>
  <c r="U20" i="9" s="1"/>
  <c r="M20" i="9"/>
  <c r="E173" i="21"/>
  <c r="D181" i="21"/>
  <c r="P722" i="21"/>
  <c r="P725" i="21" s="1"/>
  <c r="P724" i="21"/>
  <c r="O727" i="21"/>
  <c r="O752" i="21" s="1"/>
  <c r="D20" i="3"/>
  <c r="G63" i="3"/>
  <c r="H63" i="3" s="1"/>
  <c r="G39" i="3"/>
  <c r="L11" i="7"/>
  <c r="X11" i="7" s="1"/>
  <c r="X25" i="5"/>
  <c r="E12" i="2" s="1"/>
  <c r="E289" i="21"/>
  <c r="D297" i="21"/>
  <c r="D123" i="21"/>
  <c r="E79" i="21"/>
  <c r="D99" i="21"/>
  <c r="K695" i="21"/>
  <c r="E369" i="21"/>
  <c r="D413" i="21"/>
  <c r="D389" i="21"/>
  <c r="Z33" i="11"/>
  <c r="Z56" i="11" s="1"/>
  <c r="V102" i="11"/>
  <c r="V125" i="11" s="1"/>
  <c r="V28" i="11"/>
  <c r="V51" i="11" s="1"/>
  <c r="Y32" i="11"/>
  <c r="Y55" i="11" s="1"/>
  <c r="O707" i="21"/>
  <c r="O709" i="21"/>
  <c r="N712" i="21"/>
  <c r="N751" i="21" s="1"/>
  <c r="F763" i="21" s="1"/>
  <c r="C775" i="21" s="1"/>
  <c r="M25" i="5"/>
  <c r="J755" i="21"/>
  <c r="Y105" i="11"/>
  <c r="Y128" i="11" s="1"/>
  <c r="F30" i="5"/>
  <c r="F31" i="5" s="1"/>
  <c r="F32" i="5" s="1"/>
  <c r="F33" i="5" s="1"/>
  <c r="F463" i="21"/>
  <c r="G214" i="21"/>
  <c r="H214" i="21" s="1"/>
  <c r="G627" i="21" s="1"/>
  <c r="G238" i="21"/>
  <c r="H238" i="21" s="1"/>
  <c r="G640" i="21" s="1"/>
  <c r="D439" i="21"/>
  <c r="G446" i="21"/>
  <c r="H446" i="21" s="1"/>
  <c r="G631" i="21" s="1"/>
  <c r="Z106" i="11"/>
  <c r="Z129" i="11" s="1"/>
  <c r="O123" i="11"/>
  <c r="H39" i="3"/>
  <c r="P30" i="6"/>
  <c r="E761" i="21"/>
  <c r="V101" i="11"/>
  <c r="V124" i="11" s="1"/>
  <c r="W30" i="11"/>
  <c r="W53" i="11" s="1"/>
  <c r="AA22" i="5"/>
  <c r="H9" i="2" s="1"/>
  <c r="E555" i="21"/>
  <c r="G19" i="21"/>
  <c r="D21" i="21" s="1"/>
  <c r="F40" i="21"/>
  <c r="F64" i="21"/>
  <c r="P28" i="6"/>
  <c r="Y26" i="6"/>
  <c r="Y28" i="6" s="1"/>
  <c r="G253" i="21"/>
  <c r="G579" i="21"/>
  <c r="O71" i="11"/>
  <c r="N15" i="9" s="1"/>
  <c r="P27" i="11"/>
  <c r="P48" i="11" s="1"/>
  <c r="O24" i="9" s="1"/>
  <c r="AA17" i="6"/>
  <c r="F347" i="21"/>
  <c r="O710" i="21" l="1"/>
  <c r="E543" i="21"/>
  <c r="E563" i="21" s="1"/>
  <c r="D587" i="21"/>
  <c r="E427" i="21"/>
  <c r="D471" i="21"/>
  <c r="M680" i="21"/>
  <c r="N679" i="21" s="1"/>
  <c r="M662" i="21"/>
  <c r="M664" i="21"/>
  <c r="L667" i="21"/>
  <c r="L748" i="21" s="1"/>
  <c r="E311" i="21"/>
  <c r="E331" i="21" s="1"/>
  <c r="D355" i="21"/>
  <c r="W101" i="11"/>
  <c r="W124" i="11" s="1"/>
  <c r="Z105" i="11"/>
  <c r="Z128" i="11"/>
  <c r="W102" i="11"/>
  <c r="W125" i="11" s="1"/>
  <c r="Y31" i="11"/>
  <c r="Y54" i="11" s="1"/>
  <c r="Z32" i="11"/>
  <c r="Z55" i="11" s="1"/>
  <c r="F34" i="5"/>
  <c r="W28" i="11"/>
  <c r="W51" i="11" s="1"/>
  <c r="W29" i="11"/>
  <c r="W52" i="11" s="1"/>
  <c r="F289" i="21"/>
  <c r="E297" i="21"/>
  <c r="Q722" i="21"/>
  <c r="Q724" i="21"/>
  <c r="P727" i="21"/>
  <c r="P752" i="21" s="1"/>
  <c r="N677" i="21"/>
  <c r="M682" i="21"/>
  <c r="M749" i="21" s="1"/>
  <c r="F265" i="21"/>
  <c r="E273" i="21"/>
  <c r="Y103" i="11"/>
  <c r="Y126" i="11" s="1"/>
  <c r="G347" i="21"/>
  <c r="M18" i="6"/>
  <c r="M19" i="6" s="1"/>
  <c r="N16" i="9"/>
  <c r="F555" i="21"/>
  <c r="D215" i="21"/>
  <c r="E195" i="21"/>
  <c r="D239" i="21"/>
  <c r="F79" i="21"/>
  <c r="E123" i="21"/>
  <c r="E99" i="21"/>
  <c r="D64" i="3"/>
  <c r="D40" i="3"/>
  <c r="E20" i="3"/>
  <c r="X14" i="6"/>
  <c r="X15" i="6" s="1"/>
  <c r="L15" i="6"/>
  <c r="F485" i="21"/>
  <c r="E529" i="21"/>
  <c r="E505" i="21"/>
  <c r="Y30" i="6"/>
  <c r="E439" i="21"/>
  <c r="D447" i="21"/>
  <c r="F369" i="21"/>
  <c r="E389" i="21"/>
  <c r="E413" i="21"/>
  <c r="F173" i="21"/>
  <c r="E181" i="21"/>
  <c r="M6" i="12"/>
  <c r="M10" i="12" s="1"/>
  <c r="M13" i="12"/>
  <c r="P28" i="5" s="1"/>
  <c r="Y28" i="5" s="1"/>
  <c r="F14" i="2" s="1"/>
  <c r="Y104" i="11"/>
  <c r="Y127" i="11" s="1"/>
  <c r="N24" i="5"/>
  <c r="X30" i="11"/>
  <c r="X53" i="11"/>
  <c r="P50" i="11"/>
  <c r="O144" i="11"/>
  <c r="N19" i="9" s="1"/>
  <c r="P100" i="11"/>
  <c r="P121" i="11" s="1"/>
  <c r="O23" i="9" s="1"/>
  <c r="O712" i="21"/>
  <c r="O751" i="21" s="1"/>
  <c r="P709" i="21"/>
  <c r="P707" i="21"/>
  <c r="G40" i="21"/>
  <c r="H40" i="21" s="1"/>
  <c r="G624" i="21" s="1"/>
  <c r="G634" i="21" s="1"/>
  <c r="G64" i="21"/>
  <c r="H64" i="21" s="1"/>
  <c r="G637" i="21" s="1"/>
  <c r="G647" i="21" s="1"/>
  <c r="Z11" i="5" s="1"/>
  <c r="Z12" i="5" s="1"/>
  <c r="G463" i="21"/>
  <c r="M11" i="7"/>
  <c r="L694" i="21"/>
  <c r="L692" i="21"/>
  <c r="L695" i="21" s="1"/>
  <c r="K697" i="21"/>
  <c r="K750" i="21" s="1"/>
  <c r="F149" i="21"/>
  <c r="E157" i="21"/>
  <c r="F323" i="21"/>
  <c r="F427" i="21" l="1"/>
  <c r="E471" i="21"/>
  <c r="M665" i="21"/>
  <c r="F311" i="21"/>
  <c r="F331" i="21" s="1"/>
  <c r="E355" i="21"/>
  <c r="F543" i="21"/>
  <c r="E587" i="21"/>
  <c r="Z103" i="11"/>
  <c r="Z126" i="11" s="1"/>
  <c r="Z31" i="11"/>
  <c r="Z54" i="11" s="1"/>
  <c r="Z104" i="11"/>
  <c r="Z127" i="11" s="1"/>
  <c r="X102" i="11"/>
  <c r="X125" i="11" s="1"/>
  <c r="Y30" i="11"/>
  <c r="Y53" i="11" s="1"/>
  <c r="N6" i="12"/>
  <c r="N10" i="12" s="1"/>
  <c r="N13" i="12"/>
  <c r="Z28" i="5" s="1"/>
  <c r="G14" i="2" s="1"/>
  <c r="G79" i="21"/>
  <c r="F123" i="21"/>
  <c r="F99" i="21"/>
  <c r="X28" i="11"/>
  <c r="X51" i="11" s="1"/>
  <c r="P710" i="21"/>
  <c r="M14" i="6"/>
  <c r="M15" i="6" s="1"/>
  <c r="N20" i="9"/>
  <c r="F439" i="21"/>
  <c r="E447" i="21"/>
  <c r="G555" i="21"/>
  <c r="F563" i="21"/>
  <c r="N680" i="21"/>
  <c r="Q725" i="21"/>
  <c r="F8" i="7"/>
  <c r="F35" i="5"/>
  <c r="F31" i="6"/>
  <c r="F32" i="6" s="1"/>
  <c r="F33" i="6" s="1"/>
  <c r="M694" i="21"/>
  <c r="M692" i="21"/>
  <c r="L697" i="21"/>
  <c r="L750" i="21" s="1"/>
  <c r="D41" i="21"/>
  <c r="E21" i="21"/>
  <c r="D65" i="21"/>
  <c r="G323" i="21"/>
  <c r="G265" i="21"/>
  <c r="G273" i="21" s="1"/>
  <c r="F273" i="21"/>
  <c r="X29" i="11"/>
  <c r="X52" i="11" s="1"/>
  <c r="X101" i="11"/>
  <c r="X124" i="11" s="1"/>
  <c r="G149" i="21"/>
  <c r="G157" i="21" s="1"/>
  <c r="F157" i="21"/>
  <c r="N25" i="5"/>
  <c r="G6" i="2"/>
  <c r="Z26" i="6"/>
  <c r="Z28" i="6" s="1"/>
  <c r="P123" i="11"/>
  <c r="G173" i="21"/>
  <c r="G181" i="21" s="1"/>
  <c r="F181" i="21"/>
  <c r="Z30" i="6"/>
  <c r="E762" i="21"/>
  <c r="K755" i="21"/>
  <c r="P71" i="11"/>
  <c r="O15" i="9" s="1"/>
  <c r="Q27" i="11"/>
  <c r="Q48" i="11" s="1"/>
  <c r="P24" i="9" s="1"/>
  <c r="N10" i="7"/>
  <c r="G369" i="21"/>
  <c r="F389" i="21"/>
  <c r="F413" i="21"/>
  <c r="G485" i="21"/>
  <c r="F529" i="21"/>
  <c r="F505" i="21"/>
  <c r="E40" i="3"/>
  <c r="F20" i="3"/>
  <c r="E64" i="3"/>
  <c r="E215" i="21"/>
  <c r="F195" i="21"/>
  <c r="E239" i="21"/>
  <c r="G289" i="21"/>
  <c r="G297" i="21" s="1"/>
  <c r="F297" i="21"/>
  <c r="G543" i="21" l="1"/>
  <c r="G587" i="21" s="1"/>
  <c r="F587" i="21"/>
  <c r="H587" i="21" s="1"/>
  <c r="H646" i="21" s="1"/>
  <c r="G311" i="21"/>
  <c r="G355" i="21" s="1"/>
  <c r="F355" i="21"/>
  <c r="G427" i="21"/>
  <c r="G471" i="21" s="1"/>
  <c r="F471" i="21"/>
  <c r="Q50" i="11"/>
  <c r="Q71" i="11" s="1"/>
  <c r="P15" i="9" s="1"/>
  <c r="M667" i="21"/>
  <c r="M748" i="21" s="1"/>
  <c r="N662" i="21"/>
  <c r="N664" i="21"/>
  <c r="Y101" i="11"/>
  <c r="Y124" i="11" s="1"/>
  <c r="Y102" i="11"/>
  <c r="Y125" i="11" s="1"/>
  <c r="O24" i="5"/>
  <c r="AA30" i="6"/>
  <c r="N11" i="7"/>
  <c r="F21" i="21"/>
  <c r="E41" i="21"/>
  <c r="E65" i="21"/>
  <c r="R722" i="21"/>
  <c r="R724" i="21"/>
  <c r="Q727" i="21"/>
  <c r="Q752" i="21" s="1"/>
  <c r="G764" i="21" s="1"/>
  <c r="Z30" i="11"/>
  <c r="Z53" i="11" s="1"/>
  <c r="H297" i="21"/>
  <c r="H641" i="21" s="1"/>
  <c r="G413" i="21"/>
  <c r="H413" i="21" s="1"/>
  <c r="H643" i="21" s="1"/>
  <c r="G389" i="21"/>
  <c r="H389" i="21" s="1"/>
  <c r="H630" i="21" s="1"/>
  <c r="N18" i="6"/>
  <c r="N19" i="6" s="1"/>
  <c r="O16" i="9"/>
  <c r="E767" i="21"/>
  <c r="F787" i="21" s="1"/>
  <c r="G7" i="5" s="1"/>
  <c r="H181" i="21"/>
  <c r="H639" i="21" s="1"/>
  <c r="H157" i="21"/>
  <c r="H626" i="21" s="1"/>
  <c r="O677" i="21"/>
  <c r="O679" i="21"/>
  <c r="N682" i="21"/>
  <c r="N749" i="21" s="1"/>
  <c r="Q709" i="21"/>
  <c r="Q707" i="21"/>
  <c r="P712" i="21"/>
  <c r="P751" i="21" s="1"/>
  <c r="G20" i="3"/>
  <c r="F64" i="3"/>
  <c r="F40" i="3"/>
  <c r="G505" i="21"/>
  <c r="H505" i="21" s="1"/>
  <c r="H632" i="21" s="1"/>
  <c r="G529" i="21"/>
  <c r="H529" i="21" s="1"/>
  <c r="H645" i="21" s="1"/>
  <c r="Y29" i="11"/>
  <c r="Y52" i="11" s="1"/>
  <c r="L755" i="21"/>
  <c r="G439" i="21"/>
  <c r="F447" i="21"/>
  <c r="Y28" i="11"/>
  <c r="Y51" i="11" s="1"/>
  <c r="F239" i="21"/>
  <c r="G195" i="21"/>
  <c r="F215" i="21"/>
  <c r="P144" i="11"/>
  <c r="O19" i="9" s="1"/>
  <c r="Q100" i="11"/>
  <c r="Q121" i="11" s="1"/>
  <c r="P23" i="9" s="1"/>
  <c r="H273" i="21"/>
  <c r="H628" i="21" s="1"/>
  <c r="M695" i="21"/>
  <c r="F13" i="7"/>
  <c r="F25" i="7" s="1"/>
  <c r="F27" i="7" s="1"/>
  <c r="G123" i="21"/>
  <c r="H123" i="21" s="1"/>
  <c r="H638" i="21" s="1"/>
  <c r="G99" i="21"/>
  <c r="H99" i="21" s="1"/>
  <c r="H625" i="21" s="1"/>
  <c r="O13" i="12"/>
  <c r="AA28" i="5" s="1"/>
  <c r="H14" i="2" s="1"/>
  <c r="O6" i="12"/>
  <c r="R27" i="11" l="1"/>
  <c r="R48" i="11" s="1"/>
  <c r="Q24" i="9" s="1"/>
  <c r="P24" i="5" s="1"/>
  <c r="P10" i="7" s="1"/>
  <c r="Q123" i="11"/>
  <c r="G447" i="21"/>
  <c r="G331" i="21"/>
  <c r="H331" i="21" s="1"/>
  <c r="H629" i="21" s="1"/>
  <c r="H355" i="21"/>
  <c r="H642" i="21" s="1"/>
  <c r="N665" i="21"/>
  <c r="H447" i="21"/>
  <c r="H631" i="21" s="1"/>
  <c r="H471" i="21"/>
  <c r="H644" i="21" s="1"/>
  <c r="G563" i="21"/>
  <c r="H563" i="21" s="1"/>
  <c r="H633" i="21" s="1"/>
  <c r="Z102" i="11"/>
  <c r="Z125" i="11" s="1"/>
  <c r="Z101" i="11"/>
  <c r="Z124" i="11" s="1"/>
  <c r="O8" i="12"/>
  <c r="AA22" i="7" s="1"/>
  <c r="Q144" i="11"/>
  <c r="P19" i="9" s="1"/>
  <c r="R100" i="11"/>
  <c r="R121" i="11" s="1"/>
  <c r="Q23" i="9" s="1"/>
  <c r="P25" i="5" s="1"/>
  <c r="P11" i="7" s="1"/>
  <c r="Z29" i="11"/>
  <c r="Z52" i="11" s="1"/>
  <c r="R50" i="11"/>
  <c r="G8" i="5"/>
  <c r="V24" i="9"/>
  <c r="F9" i="6"/>
  <c r="F11" i="6" s="1"/>
  <c r="F23" i="6" s="1"/>
  <c r="F34" i="6" s="1"/>
  <c r="G26" i="7"/>
  <c r="G64" i="3"/>
  <c r="H64" i="3" s="1"/>
  <c r="G40" i="3"/>
  <c r="H40" i="3" s="1"/>
  <c r="F761" i="21"/>
  <c r="O10" i="7"/>
  <c r="Y10" i="7" s="1"/>
  <c r="Y24" i="5"/>
  <c r="F11" i="2" s="1"/>
  <c r="N694" i="21"/>
  <c r="N692" i="21"/>
  <c r="M697" i="21"/>
  <c r="M750" i="21" s="1"/>
  <c r="O25" i="5"/>
  <c r="Z28" i="11"/>
  <c r="Z51" i="11" s="1"/>
  <c r="F41" i="21"/>
  <c r="G21" i="21"/>
  <c r="F65" i="21"/>
  <c r="N14" i="6"/>
  <c r="N15" i="6" s="1"/>
  <c r="O20" i="9"/>
  <c r="G239" i="21"/>
  <c r="H239" i="21" s="1"/>
  <c r="H640" i="21" s="1"/>
  <c r="G215" i="21"/>
  <c r="H215" i="21" s="1"/>
  <c r="H627" i="21" s="1"/>
  <c r="O18" i="6"/>
  <c r="O19" i="6" s="1"/>
  <c r="P16" i="9"/>
  <c r="Q710" i="21"/>
  <c r="O680" i="21"/>
  <c r="R725" i="21"/>
  <c r="N695" i="21" l="1"/>
  <c r="O662" i="21"/>
  <c r="O664" i="21"/>
  <c r="N667" i="21"/>
  <c r="N748" i="21" s="1"/>
  <c r="F760" i="21" s="1"/>
  <c r="C772" i="21" s="1"/>
  <c r="P677" i="21"/>
  <c r="P679" i="21"/>
  <c r="O682" i="21"/>
  <c r="O749" i="21" s="1"/>
  <c r="O11" i="7"/>
  <c r="Y11" i="7" s="1"/>
  <c r="Y25" i="5"/>
  <c r="F12" i="2" s="1"/>
  <c r="G10" i="6"/>
  <c r="G14" i="5"/>
  <c r="O10" i="12"/>
  <c r="O694" i="21"/>
  <c r="O692" i="21"/>
  <c r="N697" i="21"/>
  <c r="N750" i="21" s="1"/>
  <c r="N755" i="21" s="1"/>
  <c r="R71" i="11"/>
  <c r="Q15" i="9" s="1"/>
  <c r="S27" i="11"/>
  <c r="S48" i="11" s="1"/>
  <c r="O14" i="6"/>
  <c r="O15" i="6" s="1"/>
  <c r="P20" i="9"/>
  <c r="R709" i="21"/>
  <c r="Q712" i="21"/>
  <c r="Q751" i="21" s="1"/>
  <c r="G763" i="21" s="1"/>
  <c r="R707" i="21"/>
  <c r="M755" i="21"/>
  <c r="F762" i="21"/>
  <c r="C774" i="21" s="1"/>
  <c r="G41" i="21"/>
  <c r="H41" i="21" s="1"/>
  <c r="H624" i="21" s="1"/>
  <c r="H634" i="21" s="1"/>
  <c r="G65" i="21"/>
  <c r="H65" i="21" s="1"/>
  <c r="H637" i="21" s="1"/>
  <c r="H647" i="21" s="1"/>
  <c r="AA11" i="5" s="1"/>
  <c r="AA12" i="5" s="1"/>
  <c r="S724" i="21"/>
  <c r="S722" i="21"/>
  <c r="S725" i="21" s="1"/>
  <c r="R727" i="21"/>
  <c r="R752" i="21" s="1"/>
  <c r="V23" i="9"/>
  <c r="C773" i="21"/>
  <c r="R123" i="11"/>
  <c r="AA23" i="7"/>
  <c r="AA27" i="6"/>
  <c r="C779" i="21" l="1"/>
  <c r="D791" i="21" s="1"/>
  <c r="F767" i="21"/>
  <c r="G787" i="21" s="1"/>
  <c r="H7" i="5" s="1"/>
  <c r="H8" i="5" s="1"/>
  <c r="O695" i="21"/>
  <c r="O665" i="21"/>
  <c r="R710" i="21"/>
  <c r="S50" i="11"/>
  <c r="S71" i="11" s="1"/>
  <c r="H6" i="2"/>
  <c r="AA26" i="6"/>
  <c r="AA28" i="6" s="1"/>
  <c r="T724" i="21"/>
  <c r="T722" i="21"/>
  <c r="S727" i="21"/>
  <c r="S752" i="21" s="1"/>
  <c r="P18" i="6"/>
  <c r="V15" i="9"/>
  <c r="V16" i="9" s="1"/>
  <c r="Q16" i="9"/>
  <c r="G15" i="5"/>
  <c r="G23" i="5"/>
  <c r="G27" i="5" s="1"/>
  <c r="G29" i="5" s="1"/>
  <c r="R144" i="11"/>
  <c r="Q19" i="9" s="1"/>
  <c r="S100" i="11"/>
  <c r="S121" i="11" s="1"/>
  <c r="S707" i="21"/>
  <c r="S709" i="21"/>
  <c r="R712" i="21"/>
  <c r="R751" i="21" s="1"/>
  <c r="G9" i="7"/>
  <c r="P680" i="21"/>
  <c r="P694" i="21"/>
  <c r="P692" i="21"/>
  <c r="O697" i="21"/>
  <c r="O750" i="21" s="1"/>
  <c r="W7" i="5" l="1"/>
  <c r="W8" i="5" s="1"/>
  <c r="T27" i="11"/>
  <c r="T48" i="11" s="1"/>
  <c r="S123" i="11"/>
  <c r="T100" i="11" s="1"/>
  <c r="T121" i="11" s="1"/>
  <c r="T725" i="21"/>
  <c r="U724" i="21" s="1"/>
  <c r="O667" i="21"/>
  <c r="O748" i="21" s="1"/>
  <c r="P662" i="21"/>
  <c r="P664" i="21"/>
  <c r="Q677" i="21"/>
  <c r="Q679" i="21"/>
  <c r="P682" i="21"/>
  <c r="P749" i="21" s="1"/>
  <c r="S144" i="11"/>
  <c r="P695" i="21"/>
  <c r="H14" i="5"/>
  <c r="H10" i="6"/>
  <c r="V19" i="9"/>
  <c r="V20" i="9" s="1"/>
  <c r="P14" i="6"/>
  <c r="Q20" i="9"/>
  <c r="G30" i="5"/>
  <c r="G31" i="5" s="1"/>
  <c r="G32" i="5" s="1"/>
  <c r="G33" i="5" s="1"/>
  <c r="Y18" i="6"/>
  <c r="Y19" i="6" s="1"/>
  <c r="P19" i="6"/>
  <c r="S710" i="21"/>
  <c r="W14" i="5"/>
  <c r="D5" i="2"/>
  <c r="D7" i="2" s="1"/>
  <c r="T727" i="21" l="1"/>
  <c r="T752" i="21" s="1"/>
  <c r="H764" i="21" s="1"/>
  <c r="P665" i="21"/>
  <c r="Q662" i="21" s="1"/>
  <c r="T50" i="11"/>
  <c r="U722" i="21"/>
  <c r="Q664" i="21"/>
  <c r="P667" i="21"/>
  <c r="P748" i="21" s="1"/>
  <c r="O755" i="21"/>
  <c r="G34" i="5"/>
  <c r="Y14" i="6"/>
  <c r="Y15" i="6" s="1"/>
  <c r="P15" i="6"/>
  <c r="W23" i="5"/>
  <c r="W27" i="5" s="1"/>
  <c r="W29" i="5" s="1"/>
  <c r="W15" i="5"/>
  <c r="T707" i="21"/>
  <c r="T709" i="21"/>
  <c r="S712" i="21"/>
  <c r="S751" i="21" s="1"/>
  <c r="W10" i="6"/>
  <c r="H9" i="7"/>
  <c r="W9" i="7" s="1"/>
  <c r="U725" i="21"/>
  <c r="T123" i="11"/>
  <c r="H15" i="5"/>
  <c r="H23" i="5"/>
  <c r="H27" i="5" s="1"/>
  <c r="H29" i="5" s="1"/>
  <c r="Q694" i="21"/>
  <c r="P697" i="21"/>
  <c r="P750" i="21" s="1"/>
  <c r="Q692" i="21"/>
  <c r="D8" i="2"/>
  <c r="D10" i="2"/>
  <c r="Q680" i="21"/>
  <c r="T71" i="11" l="1"/>
  <c r="U27" i="11"/>
  <c r="P755" i="21"/>
  <c r="Q665" i="21"/>
  <c r="V722" i="21"/>
  <c r="V724" i="21"/>
  <c r="U727" i="21"/>
  <c r="U752" i="21" s="1"/>
  <c r="T144" i="11"/>
  <c r="U100" i="11"/>
  <c r="U121" i="11" s="1"/>
  <c r="H30" i="5"/>
  <c r="H31" i="5" s="1"/>
  <c r="H32" i="5" s="1"/>
  <c r="H33" i="5" s="1"/>
  <c r="W30" i="5"/>
  <c r="W31" i="5" s="1"/>
  <c r="W32" i="5" s="1"/>
  <c r="G8" i="7"/>
  <c r="G35" i="5"/>
  <c r="G31" i="6"/>
  <c r="R677" i="21"/>
  <c r="R679" i="21"/>
  <c r="Q682" i="21"/>
  <c r="Q749" i="21" s="1"/>
  <c r="Q695" i="21"/>
  <c r="T710" i="21"/>
  <c r="U48" i="11" l="1"/>
  <c r="U50" i="11"/>
  <c r="Q667" i="21"/>
  <c r="Q748" i="21" s="1"/>
  <c r="G760" i="21" s="1"/>
  <c r="R662" i="21"/>
  <c r="R664" i="21"/>
  <c r="W33" i="5"/>
  <c r="H34" i="5"/>
  <c r="H31" i="6" s="1"/>
  <c r="G761" i="21"/>
  <c r="G13" i="7"/>
  <c r="G25" i="7" s="1"/>
  <c r="G27" i="7" s="1"/>
  <c r="G32" i="6"/>
  <c r="G33" i="6" s="1"/>
  <c r="T712" i="21"/>
  <c r="T751" i="21" s="1"/>
  <c r="H763" i="21" s="1"/>
  <c r="U707" i="21"/>
  <c r="U709" i="21"/>
  <c r="R680" i="21"/>
  <c r="R694" i="21"/>
  <c r="R692" i="21"/>
  <c r="Q697" i="21"/>
  <c r="Q750" i="21" s="1"/>
  <c r="G762" i="21" s="1"/>
  <c r="U123" i="11"/>
  <c r="V725" i="21"/>
  <c r="U71" i="11" l="1"/>
  <c r="V27" i="11"/>
  <c r="R665" i="21"/>
  <c r="R695" i="21"/>
  <c r="G9" i="6"/>
  <c r="G11" i="6" s="1"/>
  <c r="G23" i="6" s="1"/>
  <c r="G34" i="6" s="1"/>
  <c r="H26" i="7"/>
  <c r="D15" i="2"/>
  <c r="D16" i="2" s="1"/>
  <c r="D18" i="2" s="1"/>
  <c r="W34" i="5"/>
  <c r="W35" i="5" s="1"/>
  <c r="W722" i="21"/>
  <c r="W725" i="21" s="1"/>
  <c r="W724" i="21"/>
  <c r="V727" i="21"/>
  <c r="V752" i="21" s="1"/>
  <c r="U710" i="21"/>
  <c r="S694" i="21"/>
  <c r="S692" i="21"/>
  <c r="R697" i="21"/>
  <c r="R750" i="21" s="1"/>
  <c r="V100" i="11"/>
  <c r="V121" i="11" s="1"/>
  <c r="W23" i="9" s="1"/>
  <c r="Z25" i="5" s="1"/>
  <c r="U144" i="11"/>
  <c r="S677" i="21"/>
  <c r="R682" i="21"/>
  <c r="R749" i="21" s="1"/>
  <c r="S679" i="21"/>
  <c r="W31" i="6"/>
  <c r="W32" i="6" s="1"/>
  <c r="W33" i="6" s="1"/>
  <c r="H32" i="6"/>
  <c r="H33" i="6" s="1"/>
  <c r="G767" i="21"/>
  <c r="H787" i="21" s="1"/>
  <c r="I7" i="5" s="1"/>
  <c r="Q755" i="21"/>
  <c r="H8" i="7"/>
  <c r="H35" i="5"/>
  <c r="V48" i="11" l="1"/>
  <c r="W24" i="9" s="1"/>
  <c r="Z24" i="5" s="1"/>
  <c r="V50" i="11"/>
  <c r="S695" i="21"/>
  <c r="V123" i="11"/>
  <c r="V144" i="11" s="1"/>
  <c r="W19" i="9" s="1"/>
  <c r="R667" i="21"/>
  <c r="R748" i="21" s="1"/>
  <c r="S664" i="21"/>
  <c r="S662" i="21"/>
  <c r="W727" i="21"/>
  <c r="W752" i="21" s="1"/>
  <c r="X722" i="21"/>
  <c r="X724" i="21"/>
  <c r="H13" i="7"/>
  <c r="H25" i="7" s="1"/>
  <c r="H27" i="7" s="1"/>
  <c r="W8" i="7"/>
  <c r="W13" i="7" s="1"/>
  <c r="W25" i="7" s="1"/>
  <c r="W27" i="7" s="1"/>
  <c r="X26" i="7" s="1"/>
  <c r="S680" i="21"/>
  <c r="U712" i="21"/>
  <c r="U751" i="21" s="1"/>
  <c r="V709" i="21"/>
  <c r="V707" i="21"/>
  <c r="I8" i="5"/>
  <c r="T694" i="21"/>
  <c r="T692" i="21"/>
  <c r="S697" i="21"/>
  <c r="S750" i="21" s="1"/>
  <c r="I764" i="21"/>
  <c r="Z11" i="7"/>
  <c r="G12" i="2"/>
  <c r="W100" i="11" l="1"/>
  <c r="W121" i="11" s="1"/>
  <c r="V71" i="11"/>
  <c r="W15" i="9" s="1"/>
  <c r="W27" i="11"/>
  <c r="G11" i="2"/>
  <c r="Z10" i="7"/>
  <c r="X725" i="21"/>
  <c r="X727" i="21" s="1"/>
  <c r="X752" i="21" s="1"/>
  <c r="S665" i="21"/>
  <c r="T662" i="21" s="1"/>
  <c r="R755" i="21"/>
  <c r="I14" i="5"/>
  <c r="I10" i="6"/>
  <c r="T695" i="21"/>
  <c r="W123" i="11"/>
  <c r="V710" i="21"/>
  <c r="T677" i="21"/>
  <c r="T679" i="21"/>
  <c r="S682" i="21"/>
  <c r="S749" i="21" s="1"/>
  <c r="I26" i="7"/>
  <c r="H9" i="6"/>
  <c r="Z14" i="6"/>
  <c r="Z15" i="6" s="1"/>
  <c r="W20" i="9"/>
  <c r="S667" i="21" l="1"/>
  <c r="S748" i="21" s="1"/>
  <c r="Y722" i="21"/>
  <c r="Y725" i="21" s="1"/>
  <c r="W48" i="11"/>
  <c r="W50" i="11"/>
  <c r="T664" i="21"/>
  <c r="T665" i="21" s="1"/>
  <c r="W16" i="9"/>
  <c r="Z18" i="6"/>
  <c r="Z19" i="6" s="1"/>
  <c r="Y724" i="21"/>
  <c r="I9" i="7"/>
  <c r="W709" i="21"/>
  <c r="W707" i="21"/>
  <c r="V712" i="21"/>
  <c r="V751" i="21" s="1"/>
  <c r="S755" i="21"/>
  <c r="U694" i="21"/>
  <c r="U692" i="21"/>
  <c r="T697" i="21"/>
  <c r="T750" i="21" s="1"/>
  <c r="H762" i="21" s="1"/>
  <c r="I23" i="5"/>
  <c r="I27" i="5" s="1"/>
  <c r="I29" i="5" s="1"/>
  <c r="I15" i="5"/>
  <c r="W9" i="6"/>
  <c r="W11" i="6" s="1"/>
  <c r="W23" i="6" s="1"/>
  <c r="W34" i="6" s="1"/>
  <c r="H11" i="6"/>
  <c r="H23" i="6" s="1"/>
  <c r="H34" i="6" s="1"/>
  <c r="T680" i="21"/>
  <c r="X100" i="11"/>
  <c r="X121" i="11" s="1"/>
  <c r="W144" i="11"/>
  <c r="Y727" i="21" l="1"/>
  <c r="Y752" i="21" s="1"/>
  <c r="Z722" i="21"/>
  <c r="W71" i="11"/>
  <c r="X27" i="11"/>
  <c r="X48" i="11" s="1"/>
  <c r="Z724" i="21"/>
  <c r="Z725" i="21" s="1"/>
  <c r="X123" i="11"/>
  <c r="U664" i="21"/>
  <c r="U662" i="21"/>
  <c r="T667" i="21"/>
  <c r="T748" i="21" s="1"/>
  <c r="H760" i="21" s="1"/>
  <c r="U695" i="21"/>
  <c r="V692" i="21" s="1"/>
  <c r="U677" i="21"/>
  <c r="U679" i="21"/>
  <c r="T682" i="21"/>
  <c r="T749" i="21" s="1"/>
  <c r="I30" i="5"/>
  <c r="I31" i="5" s="1"/>
  <c r="I32" i="5" s="1"/>
  <c r="I33" i="5" s="1"/>
  <c r="W710" i="21"/>
  <c r="Y100" i="11"/>
  <c r="Y121" i="11" s="1"/>
  <c r="X144" i="11"/>
  <c r="Z727" i="21" l="1"/>
  <c r="Z752" i="21" s="1"/>
  <c r="J764" i="21" s="1"/>
  <c r="D776" i="21" s="1"/>
  <c r="AA724" i="21"/>
  <c r="AA722" i="21"/>
  <c r="AA725" i="21" s="1"/>
  <c r="X50" i="11"/>
  <c r="U697" i="21"/>
  <c r="U750" i="21" s="1"/>
  <c r="V694" i="21"/>
  <c r="U665" i="21"/>
  <c r="Y123" i="11"/>
  <c r="Z100" i="11" s="1"/>
  <c r="Z121" i="11" s="1"/>
  <c r="X23" i="9" s="1"/>
  <c r="AA25" i="5" s="1"/>
  <c r="I34" i="5"/>
  <c r="Y144" i="11"/>
  <c r="AB724" i="21"/>
  <c r="AB722" i="21"/>
  <c r="AA727" i="21"/>
  <c r="AA752" i="21" s="1"/>
  <c r="T755" i="21"/>
  <c r="H761" i="21"/>
  <c r="X709" i="21"/>
  <c r="W712" i="21"/>
  <c r="W751" i="21" s="1"/>
  <c r="I763" i="21" s="1"/>
  <c r="X707" i="21"/>
  <c r="V695" i="21"/>
  <c r="U680" i="21"/>
  <c r="X71" i="11" l="1"/>
  <c r="Y27" i="11"/>
  <c r="Y48" i="11" s="1"/>
  <c r="Y50" i="11"/>
  <c r="Z123" i="11"/>
  <c r="Z144" i="11" s="1"/>
  <c r="X19" i="9" s="1"/>
  <c r="X20" i="9" s="1"/>
  <c r="V662" i="21"/>
  <c r="V664" i="21"/>
  <c r="U667" i="21"/>
  <c r="U748" i="21" s="1"/>
  <c r="W694" i="21"/>
  <c r="V697" i="21"/>
  <c r="V750" i="21" s="1"/>
  <c r="W692" i="21"/>
  <c r="H767" i="21"/>
  <c r="I787" i="21" s="1"/>
  <c r="J7" i="5" s="1"/>
  <c r="V677" i="21"/>
  <c r="V679" i="21"/>
  <c r="U682" i="21"/>
  <c r="U749" i="21" s="1"/>
  <c r="X710" i="21"/>
  <c r="I8" i="7"/>
  <c r="I35" i="5"/>
  <c r="I31" i="6"/>
  <c r="AB725" i="21"/>
  <c r="H12" i="2"/>
  <c r="AA11" i="7"/>
  <c r="Y71" i="11" l="1"/>
  <c r="Z27" i="11"/>
  <c r="Z48" i="11" s="1"/>
  <c r="X24" i="9" s="1"/>
  <c r="AA24" i="5" s="1"/>
  <c r="AA14" i="6"/>
  <c r="AA15" i="6" s="1"/>
  <c r="V680" i="21"/>
  <c r="W677" i="21" s="1"/>
  <c r="V665" i="21"/>
  <c r="I13" i="7"/>
  <c r="I25" i="7" s="1"/>
  <c r="I27" i="7" s="1"/>
  <c r="U755" i="21"/>
  <c r="J8" i="5"/>
  <c r="AC722" i="21"/>
  <c r="AC724" i="21"/>
  <c r="AB727" i="21"/>
  <c r="AB752" i="21" s="1"/>
  <c r="I32" i="6"/>
  <c r="I33" i="6" s="1"/>
  <c r="W679" i="21"/>
  <c r="V682" i="21"/>
  <c r="V749" i="21" s="1"/>
  <c r="W695" i="21"/>
  <c r="Y707" i="21"/>
  <c r="Y709" i="21"/>
  <c r="X712" i="21"/>
  <c r="X751" i="21" s="1"/>
  <c r="Z50" i="11" l="1"/>
  <c r="Z71" i="11" s="1"/>
  <c r="X15" i="9" s="1"/>
  <c r="H11" i="2"/>
  <c r="AA10" i="7"/>
  <c r="W680" i="21"/>
  <c r="X677" i="21" s="1"/>
  <c r="Y710" i="21"/>
  <c r="Z709" i="21" s="1"/>
  <c r="W664" i="21"/>
  <c r="V667" i="21"/>
  <c r="V748" i="21" s="1"/>
  <c r="V755" i="21" s="1"/>
  <c r="W662" i="21"/>
  <c r="Z707" i="21"/>
  <c r="X694" i="21"/>
  <c r="X692" i="21"/>
  <c r="W697" i="21"/>
  <c r="W750" i="21" s="1"/>
  <c r="I762" i="21" s="1"/>
  <c r="AC725" i="21"/>
  <c r="J14" i="5"/>
  <c r="J10" i="6"/>
  <c r="W682" i="21"/>
  <c r="W749" i="21" s="1"/>
  <c r="I9" i="6"/>
  <c r="I11" i="6" s="1"/>
  <c r="I23" i="6" s="1"/>
  <c r="I34" i="6" s="1"/>
  <c r="J26" i="7"/>
  <c r="Y712" i="21" l="1"/>
  <c r="Y751" i="21" s="1"/>
  <c r="X679" i="21"/>
  <c r="X680" i="21" s="1"/>
  <c r="X16" i="9"/>
  <c r="AA18" i="6"/>
  <c r="AA19" i="6" s="1"/>
  <c r="Z710" i="21"/>
  <c r="Z712" i="21" s="1"/>
  <c r="Z751" i="21" s="1"/>
  <c r="J763" i="21" s="1"/>
  <c r="D775" i="21" s="1"/>
  <c r="W665" i="21"/>
  <c r="W667" i="21" s="1"/>
  <c r="W748" i="21" s="1"/>
  <c r="X664" i="21"/>
  <c r="I761" i="21"/>
  <c r="X695" i="21"/>
  <c r="AA709" i="21"/>
  <c r="J9" i="7"/>
  <c r="AD722" i="21"/>
  <c r="AD724" i="21"/>
  <c r="AC727" i="21"/>
  <c r="AC752" i="21" s="1"/>
  <c r="K764" i="21" s="1"/>
  <c r="J15" i="5"/>
  <c r="J23" i="5"/>
  <c r="J27" i="5" s="1"/>
  <c r="J29" i="5" s="1"/>
  <c r="I760" i="21" l="1"/>
  <c r="I767" i="21" s="1"/>
  <c r="J787" i="21" s="1"/>
  <c r="K7" i="5" s="1"/>
  <c r="W755" i="21"/>
  <c r="X682" i="21"/>
  <c r="X749" i="21" s="1"/>
  <c r="Y677" i="21"/>
  <c r="Y679" i="21"/>
  <c r="X662" i="21"/>
  <c r="X665" i="21" s="1"/>
  <c r="Y664" i="21" s="1"/>
  <c r="AA707" i="21"/>
  <c r="AA710" i="21" s="1"/>
  <c r="Y680" i="21"/>
  <c r="Z679" i="21" s="1"/>
  <c r="Y694" i="21"/>
  <c r="Y692" i="21"/>
  <c r="Y695" i="21" s="1"/>
  <c r="X697" i="21"/>
  <c r="X750" i="21" s="1"/>
  <c r="K8" i="5"/>
  <c r="Z677" i="21"/>
  <c r="J30" i="5"/>
  <c r="J31" i="5" s="1"/>
  <c r="J32" i="5" s="1"/>
  <c r="J33" i="5" s="1"/>
  <c r="AD725" i="21"/>
  <c r="Y662" i="21" l="1"/>
  <c r="Y682" i="21"/>
  <c r="Y749" i="21" s="1"/>
  <c r="X667" i="21"/>
  <c r="X748" i="21" s="1"/>
  <c r="Y665" i="21"/>
  <c r="Z662" i="21"/>
  <c r="Z664" i="21"/>
  <c r="Y667" i="21"/>
  <c r="Y748" i="21" s="1"/>
  <c r="X755" i="21"/>
  <c r="Z680" i="21"/>
  <c r="Z682" i="21" s="1"/>
  <c r="Z749" i="21" s="1"/>
  <c r="J34" i="5"/>
  <c r="AA677" i="21"/>
  <c r="AA680" i="21" s="1"/>
  <c r="AA679" i="21"/>
  <c r="K10" i="6"/>
  <c r="K14" i="5"/>
  <c r="Z694" i="21"/>
  <c r="Z692" i="21"/>
  <c r="Y697" i="21"/>
  <c r="Y750" i="21" s="1"/>
  <c r="AE722" i="21"/>
  <c r="AE724" i="21"/>
  <c r="AD727" i="21"/>
  <c r="AD752" i="21" s="1"/>
  <c r="AB707" i="21"/>
  <c r="AB709" i="21"/>
  <c r="AA712" i="21"/>
  <c r="AA751" i="21" s="1"/>
  <c r="Y755" i="21" l="1"/>
  <c r="AB710" i="21"/>
  <c r="Z665" i="21"/>
  <c r="Z695" i="21"/>
  <c r="AB677" i="21"/>
  <c r="AA682" i="21"/>
  <c r="AA749" i="21" s="1"/>
  <c r="AB679" i="21"/>
  <c r="AE725" i="21"/>
  <c r="K15" i="5"/>
  <c r="K23" i="5"/>
  <c r="K27" i="5" s="1"/>
  <c r="K29" i="5" s="1"/>
  <c r="J8" i="7"/>
  <c r="J35" i="5"/>
  <c r="J31" i="6"/>
  <c r="AB712" i="21"/>
  <c r="AB751" i="21" s="1"/>
  <c r="AC709" i="21"/>
  <c r="AC707" i="21"/>
  <c r="K9" i="7"/>
  <c r="J761" i="21"/>
  <c r="Z667" i="21" l="1"/>
  <c r="Z748" i="21" s="1"/>
  <c r="J760" i="21" s="1"/>
  <c r="D772" i="21" s="1"/>
  <c r="AA664" i="21"/>
  <c r="AA662" i="21"/>
  <c r="D773" i="21"/>
  <c r="AC710" i="21"/>
  <c r="J32" i="6"/>
  <c r="J33" i="6" s="1"/>
  <c r="AA694" i="21"/>
  <c r="AA692" i="21"/>
  <c r="Z697" i="21"/>
  <c r="Z750" i="21" s="1"/>
  <c r="AE727" i="21"/>
  <c r="AE752" i="21" s="1"/>
  <c r="AF724" i="21"/>
  <c r="AF722" i="21"/>
  <c r="J13" i="7"/>
  <c r="J25" i="7" s="1"/>
  <c r="J27" i="7" s="1"/>
  <c r="K30" i="5"/>
  <c r="K31" i="5" s="1"/>
  <c r="K32" i="5" s="1"/>
  <c r="K33" i="5" s="1"/>
  <c r="AB680" i="21"/>
  <c r="AA665" i="21" l="1"/>
  <c r="K34" i="5"/>
  <c r="AD709" i="21"/>
  <c r="AD707" i="21"/>
  <c r="AC712" i="21"/>
  <c r="AC751" i="21" s="1"/>
  <c r="K763" i="21" s="1"/>
  <c r="AC677" i="21"/>
  <c r="AC679" i="21"/>
  <c r="AB682" i="21"/>
  <c r="AB749" i="21" s="1"/>
  <c r="AF725" i="21"/>
  <c r="AA695" i="21"/>
  <c r="K26" i="7"/>
  <c r="J9" i="6"/>
  <c r="J11" i="6" s="1"/>
  <c r="J23" i="6" s="1"/>
  <c r="J34" i="6" s="1"/>
  <c r="J762" i="21"/>
  <c r="Z755" i="21"/>
  <c r="AA667" i="21" l="1"/>
  <c r="AA748" i="21" s="1"/>
  <c r="AB662" i="21"/>
  <c r="AB664" i="21"/>
  <c r="AG724" i="21"/>
  <c r="AG722" i="21"/>
  <c r="AF727" i="21"/>
  <c r="AF752" i="21" s="1"/>
  <c r="L764" i="21" s="1"/>
  <c r="AD710" i="21"/>
  <c r="D774" i="21"/>
  <c r="D779" i="21" s="1"/>
  <c r="E791" i="21" s="1"/>
  <c r="J767" i="21"/>
  <c r="K787" i="21" s="1"/>
  <c r="L7" i="5" s="1"/>
  <c r="AB694" i="21"/>
  <c r="AB692" i="21"/>
  <c r="AA697" i="21"/>
  <c r="AA750" i="21" s="1"/>
  <c r="AC680" i="21"/>
  <c r="K8" i="7"/>
  <c r="K35" i="5"/>
  <c r="K31" i="6"/>
  <c r="AB665" i="21" l="1"/>
  <c r="AA755" i="21"/>
  <c r="K13" i="7"/>
  <c r="K25" i="7" s="1"/>
  <c r="K27" i="7" s="1"/>
  <c r="AD677" i="21"/>
  <c r="AD679" i="21"/>
  <c r="AC682" i="21"/>
  <c r="AC749" i="21" s="1"/>
  <c r="K32" i="6"/>
  <c r="K33" i="6" s="1"/>
  <c r="AB695" i="21"/>
  <c r="L8" i="5"/>
  <c r="X7" i="5"/>
  <c r="X8" i="5" s="1"/>
  <c r="AE709" i="21"/>
  <c r="AE707" i="21"/>
  <c r="AD712" i="21"/>
  <c r="AD751" i="21" s="1"/>
  <c r="AG725" i="21"/>
  <c r="AD680" i="21" l="1"/>
  <c r="AD682" i="21" s="1"/>
  <c r="AD749" i="21" s="1"/>
  <c r="AB667" i="21"/>
  <c r="AB748" i="21" s="1"/>
  <c r="AC664" i="21"/>
  <c r="AC662" i="21"/>
  <c r="AE677" i="21"/>
  <c r="AE679" i="21"/>
  <c r="AH724" i="21"/>
  <c r="AH722" i="21"/>
  <c r="AG727" i="21"/>
  <c r="AG752" i="21" s="1"/>
  <c r="X14" i="5"/>
  <c r="E5" i="2"/>
  <c r="E7" i="2" s="1"/>
  <c r="L10" i="6"/>
  <c r="L14" i="5"/>
  <c r="K761" i="21"/>
  <c r="L26" i="7"/>
  <c r="K9" i="6"/>
  <c r="K11" i="6" s="1"/>
  <c r="K23" i="6" s="1"/>
  <c r="K34" i="6" s="1"/>
  <c r="AE710" i="21"/>
  <c r="AC694" i="21"/>
  <c r="AC692" i="21"/>
  <c r="AB697" i="21"/>
  <c r="AB750" i="21" s="1"/>
  <c r="AC665" i="21" l="1"/>
  <c r="AD664" i="21" s="1"/>
  <c r="AC695" i="21"/>
  <c r="AH725" i="21"/>
  <c r="AH727" i="21" s="1"/>
  <c r="AH752" i="21" s="1"/>
  <c r="AE680" i="21"/>
  <c r="AF677" i="21" s="1"/>
  <c r="AF707" i="21"/>
  <c r="AF709" i="21"/>
  <c r="AE712" i="21"/>
  <c r="AE751" i="21" s="1"/>
  <c r="AI724" i="21"/>
  <c r="AB755" i="21"/>
  <c r="L23" i="5"/>
  <c r="L27" i="5" s="1"/>
  <c r="L29" i="5" s="1"/>
  <c r="L15" i="5"/>
  <c r="E10" i="2"/>
  <c r="E8" i="2"/>
  <c r="AD694" i="21"/>
  <c r="AD692" i="21"/>
  <c r="AC697" i="21"/>
  <c r="AC750" i="21" s="1"/>
  <c r="X10" i="6"/>
  <c r="L9" i="7"/>
  <c r="X9" i="7" s="1"/>
  <c r="X23" i="5"/>
  <c r="X27" i="5" s="1"/>
  <c r="X29" i="5" s="1"/>
  <c r="X15" i="5"/>
  <c r="AF679" i="21" l="1"/>
  <c r="AF710" i="21"/>
  <c r="AE682" i="21"/>
  <c r="AE749" i="21" s="1"/>
  <c r="AI722" i="21"/>
  <c r="AI725" i="21" s="1"/>
  <c r="AD662" i="21"/>
  <c r="AD665" i="21" s="1"/>
  <c r="AE664" i="21" s="1"/>
  <c r="AC667" i="21"/>
  <c r="AC748" i="21" s="1"/>
  <c r="K760" i="21" s="1"/>
  <c r="X30" i="5"/>
  <c r="X31" i="5" s="1"/>
  <c r="X32" i="5" s="1"/>
  <c r="AG707" i="21"/>
  <c r="AG709" i="21"/>
  <c r="AF712" i="21"/>
  <c r="AF751" i="21" s="1"/>
  <c r="AD695" i="21"/>
  <c r="L30" i="5"/>
  <c r="L31" i="5" s="1"/>
  <c r="L32" i="5" s="1"/>
  <c r="L33" i="5" s="1"/>
  <c r="L763" i="21"/>
  <c r="K762" i="21"/>
  <c r="AF680" i="21"/>
  <c r="AG710" i="21" l="1"/>
  <c r="AE662" i="21"/>
  <c r="AD667" i="21"/>
  <c r="AD748" i="21" s="1"/>
  <c r="AI727" i="21"/>
  <c r="AI752" i="21" s="1"/>
  <c r="M764" i="21" s="1"/>
  <c r="AJ722" i="21"/>
  <c r="AJ724" i="21"/>
  <c r="AE665" i="21"/>
  <c r="AE667" i="21" s="1"/>
  <c r="AE748" i="21" s="1"/>
  <c r="AC755" i="21"/>
  <c r="X33" i="5"/>
  <c r="L34" i="5"/>
  <c r="AH707" i="21"/>
  <c r="AH709" i="21"/>
  <c r="AG712" i="21"/>
  <c r="AG751" i="21" s="1"/>
  <c r="AE694" i="21"/>
  <c r="AD697" i="21"/>
  <c r="AD750" i="21" s="1"/>
  <c r="AE692" i="21"/>
  <c r="AG677" i="21"/>
  <c r="AG679" i="21"/>
  <c r="AF682" i="21"/>
  <c r="AF749" i="21" s="1"/>
  <c r="K767" i="21"/>
  <c r="L787" i="21" s="1"/>
  <c r="M7" i="5" s="1"/>
  <c r="AJ725" i="21"/>
  <c r="AF662" i="21" l="1"/>
  <c r="AG680" i="21"/>
  <c r="AF664" i="21"/>
  <c r="AF665" i="21" s="1"/>
  <c r="M8" i="5"/>
  <c r="L761" i="21"/>
  <c r="AE695" i="21"/>
  <c r="AK722" i="21"/>
  <c r="AK724" i="21"/>
  <c r="AJ727" i="21"/>
  <c r="AJ752" i="21" s="1"/>
  <c r="AD755" i="21"/>
  <c r="AH710" i="21"/>
  <c r="AH677" i="21"/>
  <c r="AH679" i="21"/>
  <c r="AG682" i="21"/>
  <c r="AG749" i="21" s="1"/>
  <c r="L8" i="7"/>
  <c r="L35" i="5"/>
  <c r="L31" i="6"/>
  <c r="E15" i="2"/>
  <c r="E16" i="2" s="1"/>
  <c r="E18" i="2" s="1"/>
  <c r="X34" i="5"/>
  <c r="X35" i="5" s="1"/>
  <c r="AG664" i="21" l="1"/>
  <c r="AF667" i="21"/>
  <c r="AF748" i="21" s="1"/>
  <c r="L760" i="21" s="1"/>
  <c r="AK725" i="21"/>
  <c r="AL722" i="21" s="1"/>
  <c r="AG662" i="21"/>
  <c r="AG665" i="21" s="1"/>
  <c r="AH662" i="21" s="1"/>
  <c r="AG667" i="21"/>
  <c r="AG748" i="21" s="1"/>
  <c r="AH664" i="21"/>
  <c r="AH680" i="21"/>
  <c r="AI677" i="21" s="1"/>
  <c r="AF694" i="21"/>
  <c r="AF692" i="21"/>
  <c r="AE697" i="21"/>
  <c r="AE750" i="21" s="1"/>
  <c r="L13" i="7"/>
  <c r="L25" i="7" s="1"/>
  <c r="L27" i="7" s="1"/>
  <c r="X8" i="7"/>
  <c r="X13" i="7" s="1"/>
  <c r="X25" i="7" s="1"/>
  <c r="X27" i="7" s="1"/>
  <c r="Y26" i="7" s="1"/>
  <c r="AH712" i="21"/>
  <c r="AH751" i="21" s="1"/>
  <c r="AI709" i="21"/>
  <c r="AI707" i="21"/>
  <c r="AK727" i="21"/>
  <c r="AK752" i="21" s="1"/>
  <c r="AL724" i="21"/>
  <c r="X31" i="6"/>
  <c r="X32" i="6" s="1"/>
  <c r="X33" i="6" s="1"/>
  <c r="L32" i="6"/>
  <c r="L33" i="6" s="1"/>
  <c r="M10" i="6"/>
  <c r="M14" i="5"/>
  <c r="AI679" i="21" l="1"/>
  <c r="AL725" i="21"/>
  <c r="AH682" i="21"/>
  <c r="AH749" i="21" s="1"/>
  <c r="AH665" i="21"/>
  <c r="AI680" i="21"/>
  <c r="AI710" i="21"/>
  <c r="L9" i="6"/>
  <c r="M26" i="7"/>
  <c r="M23" i="5"/>
  <c r="M27" i="5" s="1"/>
  <c r="M29" i="5" s="1"/>
  <c r="M15" i="5"/>
  <c r="AM722" i="21"/>
  <c r="AM724" i="21"/>
  <c r="AL727" i="21"/>
  <c r="AL752" i="21" s="1"/>
  <c r="N764" i="21" s="1"/>
  <c r="E776" i="21" s="1"/>
  <c r="AE755" i="21"/>
  <c r="M9" i="7"/>
  <c r="AF695" i="21"/>
  <c r="AM725" i="21" l="1"/>
  <c r="AN722" i="21" s="1"/>
  <c r="AI664" i="21"/>
  <c r="AI662" i="21"/>
  <c r="AH667" i="21"/>
  <c r="AH748" i="21" s="1"/>
  <c r="AJ709" i="21"/>
  <c r="AJ707" i="21"/>
  <c r="AI712" i="21"/>
  <c r="AI751" i="21" s="1"/>
  <c r="M763" i="21" s="1"/>
  <c r="M30" i="5"/>
  <c r="M31" i="5" s="1"/>
  <c r="M32" i="5" s="1"/>
  <c r="M33" i="5" s="1"/>
  <c r="AG694" i="21"/>
  <c r="AF697" i="21"/>
  <c r="AF750" i="21" s="1"/>
  <c r="AG692" i="21"/>
  <c r="L11" i="6"/>
  <c r="L23" i="6" s="1"/>
  <c r="L34" i="6" s="1"/>
  <c r="X9" i="6"/>
  <c r="X11" i="6" s="1"/>
  <c r="X23" i="6" s="1"/>
  <c r="X34" i="6" s="1"/>
  <c r="AJ677" i="21"/>
  <c r="AJ679" i="21"/>
  <c r="AI682" i="21"/>
  <c r="AI749" i="21" s="1"/>
  <c r="AN724" i="21" l="1"/>
  <c r="AM727" i="21"/>
  <c r="AM752" i="21" s="1"/>
  <c r="AI665" i="21"/>
  <c r="AJ662" i="21" s="1"/>
  <c r="AN725" i="21"/>
  <c r="AN727" i="21" s="1"/>
  <c r="AN752" i="21" s="1"/>
  <c r="M34" i="5"/>
  <c r="AG695" i="21"/>
  <c r="M761" i="21"/>
  <c r="AF755" i="21"/>
  <c r="L762" i="21"/>
  <c r="AJ680" i="21"/>
  <c r="AJ710" i="21"/>
  <c r="AO724" i="21" l="1"/>
  <c r="AO722" i="21"/>
  <c r="AJ664" i="21"/>
  <c r="AJ665" i="21" s="1"/>
  <c r="AI667" i="21"/>
  <c r="AI748" i="21" s="1"/>
  <c r="M760" i="21" s="1"/>
  <c r="AK709" i="21"/>
  <c r="AK707" i="21"/>
  <c r="AJ712" i="21"/>
  <c r="AJ751" i="21" s="1"/>
  <c r="L767" i="21"/>
  <c r="M787" i="21" s="1"/>
  <c r="N7" i="5" s="1"/>
  <c r="AH692" i="21"/>
  <c r="AH694" i="21"/>
  <c r="AG697" i="21"/>
  <c r="AG750" i="21" s="1"/>
  <c r="AK677" i="21"/>
  <c r="AK680" i="21" s="1"/>
  <c r="AK679" i="21"/>
  <c r="AJ682" i="21"/>
  <c r="AJ749" i="21" s="1"/>
  <c r="AO725" i="21"/>
  <c r="M8" i="7"/>
  <c r="M35" i="5"/>
  <c r="M31" i="6"/>
  <c r="AK710" i="21" l="1"/>
  <c r="AL707" i="21" s="1"/>
  <c r="AK662" i="21"/>
  <c r="AK664" i="21"/>
  <c r="AJ667" i="21"/>
  <c r="AJ748" i="21" s="1"/>
  <c r="AL677" i="21"/>
  <c r="AL679" i="21"/>
  <c r="AK682" i="21"/>
  <c r="AK749" i="21" s="1"/>
  <c r="N8" i="5"/>
  <c r="AO727" i="21"/>
  <c r="AO752" i="21" s="1"/>
  <c r="O764" i="21" s="1"/>
  <c r="AP724" i="21"/>
  <c r="AP722" i="21"/>
  <c r="AG755" i="21"/>
  <c r="M32" i="6"/>
  <c r="M33" i="6" s="1"/>
  <c r="M13" i="7"/>
  <c r="M25" i="7" s="1"/>
  <c r="M27" i="7" s="1"/>
  <c r="AH695" i="21"/>
  <c r="AK712" i="21" l="1"/>
  <c r="AK751" i="21" s="1"/>
  <c r="AL709" i="21"/>
  <c r="AL680" i="21"/>
  <c r="AM677" i="21" s="1"/>
  <c r="AL710" i="21"/>
  <c r="AM709" i="21" s="1"/>
  <c r="AP725" i="21"/>
  <c r="AQ724" i="21" s="1"/>
  <c r="AK665" i="21"/>
  <c r="M9" i="6"/>
  <c r="M11" i="6" s="1"/>
  <c r="M23" i="6" s="1"/>
  <c r="M34" i="6" s="1"/>
  <c r="N26" i="7"/>
  <c r="AL682" i="21"/>
  <c r="AL749" i="21" s="1"/>
  <c r="N761" i="21" s="1"/>
  <c r="E773" i="21" s="1"/>
  <c r="N14" i="5"/>
  <c r="N10" i="6"/>
  <c r="AM707" i="21"/>
  <c r="AL712" i="21"/>
  <c r="AL751" i="21" s="1"/>
  <c r="N763" i="21" s="1"/>
  <c r="E775" i="21" s="1"/>
  <c r="AQ722" i="21"/>
  <c r="AI694" i="21"/>
  <c r="AI692" i="21"/>
  <c r="AH697" i="21"/>
  <c r="AH750" i="21" s="1"/>
  <c r="AM679" i="21" l="1"/>
  <c r="AP727" i="21"/>
  <c r="AP752" i="21" s="1"/>
  <c r="AL662" i="21"/>
  <c r="AL664" i="21"/>
  <c r="AK667" i="21"/>
  <c r="AK748" i="21" s="1"/>
  <c r="AM680" i="21"/>
  <c r="AN679" i="21" s="1"/>
  <c r="AH755" i="21"/>
  <c r="N23" i="5"/>
  <c r="N27" i="5" s="1"/>
  <c r="N29" i="5" s="1"/>
  <c r="N15" i="5"/>
  <c r="AM710" i="21"/>
  <c r="AI695" i="21"/>
  <c r="AQ725" i="21"/>
  <c r="N9" i="7"/>
  <c r="AM682" i="21" l="1"/>
  <c r="AM749" i="21" s="1"/>
  <c r="AN677" i="21"/>
  <c r="AL665" i="21"/>
  <c r="AR722" i="21"/>
  <c r="AQ727" i="21"/>
  <c r="AQ752" i="21" s="1"/>
  <c r="AR724" i="21"/>
  <c r="AJ694" i="21"/>
  <c r="AJ692" i="21"/>
  <c r="AI697" i="21"/>
  <c r="AI750" i="21" s="1"/>
  <c r="N30" i="5"/>
  <c r="N31" i="5" s="1"/>
  <c r="N32" i="5" s="1"/>
  <c r="N33" i="5" s="1"/>
  <c r="AN707" i="21"/>
  <c r="AN709" i="21"/>
  <c r="AM712" i="21"/>
  <c r="AM751" i="21" s="1"/>
  <c r="AN680" i="21"/>
  <c r="AJ695" i="21" l="1"/>
  <c r="AJ697" i="21" s="1"/>
  <c r="AJ750" i="21" s="1"/>
  <c r="AM664" i="21"/>
  <c r="AL667" i="21"/>
  <c r="AL748" i="21" s="1"/>
  <c r="N760" i="21" s="1"/>
  <c r="E772" i="21" s="1"/>
  <c r="AM662" i="21"/>
  <c r="N34" i="5"/>
  <c r="AO677" i="21"/>
  <c r="AO679" i="21"/>
  <c r="AN682" i="21"/>
  <c r="AN749" i="21" s="1"/>
  <c r="AK694" i="21"/>
  <c r="AK692" i="21"/>
  <c r="AN710" i="21"/>
  <c r="AI755" i="21"/>
  <c r="M762" i="21"/>
  <c r="AR725" i="21"/>
  <c r="AM665" i="21" l="1"/>
  <c r="AN664" i="21" s="1"/>
  <c r="AK695" i="21"/>
  <c r="AK697" i="21" s="1"/>
  <c r="AK750" i="21" s="1"/>
  <c r="AK755" i="21" s="1"/>
  <c r="AO680" i="21"/>
  <c r="AS722" i="21"/>
  <c r="AS724" i="21"/>
  <c r="AR727" i="21"/>
  <c r="AR752" i="21" s="1"/>
  <c r="P764" i="21" s="1"/>
  <c r="AO707" i="21"/>
  <c r="AO709" i="21"/>
  <c r="AN712" i="21"/>
  <c r="AN751" i="21" s="1"/>
  <c r="AJ755" i="21"/>
  <c r="M767" i="21"/>
  <c r="N787" i="21" s="1"/>
  <c r="O7" i="5" s="1"/>
  <c r="AL692" i="21"/>
  <c r="AP677" i="21"/>
  <c r="AP679" i="21"/>
  <c r="AO682" i="21"/>
  <c r="AO749" i="21" s="1"/>
  <c r="O761" i="21" s="1"/>
  <c r="N35" i="5"/>
  <c r="N8" i="7"/>
  <c r="N31" i="6"/>
  <c r="AL694" i="21" l="1"/>
  <c r="AN662" i="21"/>
  <c r="AN665" i="21" s="1"/>
  <c r="AN667" i="21" s="1"/>
  <c r="AN748" i="21" s="1"/>
  <c r="AM667" i="21"/>
  <c r="AM748" i="21" s="1"/>
  <c r="AL695" i="21"/>
  <c r="AM694" i="21" s="1"/>
  <c r="AO662" i="21"/>
  <c r="AO664" i="21"/>
  <c r="AS725" i="21"/>
  <c r="AT724" i="21" s="1"/>
  <c r="N32" i="6"/>
  <c r="N33" i="6" s="1"/>
  <c r="O8" i="5"/>
  <c r="AO710" i="21"/>
  <c r="N13" i="7"/>
  <c r="N25" i="7" s="1"/>
  <c r="N27" i="7" s="1"/>
  <c r="AP680" i="21"/>
  <c r="AS727" i="21" l="1"/>
  <c r="AS752" i="21" s="1"/>
  <c r="AL697" i="21"/>
  <c r="AL750" i="21" s="1"/>
  <c r="AL755" i="21" s="1"/>
  <c r="AT722" i="21"/>
  <c r="AT725" i="21" s="1"/>
  <c r="AU722" i="21" s="1"/>
  <c r="AM692" i="21"/>
  <c r="N762" i="21"/>
  <c r="AO665" i="21"/>
  <c r="AU724" i="21"/>
  <c r="AT727" i="21"/>
  <c r="AT752" i="21" s="1"/>
  <c r="N9" i="6"/>
  <c r="N11" i="6" s="1"/>
  <c r="N23" i="6" s="1"/>
  <c r="N34" i="6" s="1"/>
  <c r="O26" i="7"/>
  <c r="AO712" i="21"/>
  <c r="AO751" i="21" s="1"/>
  <c r="O763" i="21" s="1"/>
  <c r="AP707" i="21"/>
  <c r="AP709" i="21"/>
  <c r="AM695" i="21"/>
  <c r="N767" i="21"/>
  <c r="O787" i="21" s="1"/>
  <c r="P7" i="5" s="1"/>
  <c r="E774" i="21"/>
  <c r="E779" i="21" s="1"/>
  <c r="F791" i="21" s="1"/>
  <c r="AQ677" i="21"/>
  <c r="AP682" i="21"/>
  <c r="AP749" i="21" s="1"/>
  <c r="AQ679" i="21"/>
  <c r="O10" i="6"/>
  <c r="O14" i="5"/>
  <c r="AP710" i="21" l="1"/>
  <c r="AP712" i="21" s="1"/>
  <c r="AP751" i="21" s="1"/>
  <c r="AP662" i="21"/>
  <c r="AP664" i="21"/>
  <c r="AO667" i="21"/>
  <c r="AO748" i="21" s="1"/>
  <c r="O760" i="21" s="1"/>
  <c r="O9" i="7"/>
  <c r="AQ680" i="21"/>
  <c r="AQ709" i="21"/>
  <c r="AQ707" i="21"/>
  <c r="AQ710" i="21" s="1"/>
  <c r="P8" i="5"/>
  <c r="Y7" i="5"/>
  <c r="Y8" i="5" s="1"/>
  <c r="AN694" i="21"/>
  <c r="AN692" i="21"/>
  <c r="AM697" i="21"/>
  <c r="AM750" i="21" s="1"/>
  <c r="O23" i="5"/>
  <c r="O27" i="5" s="1"/>
  <c r="O29" i="5" s="1"/>
  <c r="O15" i="5"/>
  <c r="AU725" i="21"/>
  <c r="AP665" i="21" l="1"/>
  <c r="AM755" i="21"/>
  <c r="AV724" i="21"/>
  <c r="AV722" i="21"/>
  <c r="AV725" i="21" s="1"/>
  <c r="AU727" i="21"/>
  <c r="AU752" i="21" s="1"/>
  <c r="Q764" i="21" s="1"/>
  <c r="O30" i="5"/>
  <c r="O31" i="5" s="1"/>
  <c r="O32" i="5" s="1"/>
  <c r="O33" i="5" s="1"/>
  <c r="AR677" i="21"/>
  <c r="AQ682" i="21"/>
  <c r="AQ749" i="21" s="1"/>
  <c r="AR679" i="21"/>
  <c r="Y14" i="5"/>
  <c r="F5" i="2"/>
  <c r="F7" i="2" s="1"/>
  <c r="AR709" i="21"/>
  <c r="AR707" i="21"/>
  <c r="AQ712" i="21"/>
  <c r="AQ751" i="21" s="1"/>
  <c r="AN695" i="21"/>
  <c r="P10" i="6"/>
  <c r="P14" i="5"/>
  <c r="AR680" i="21" l="1"/>
  <c r="AQ662" i="21"/>
  <c r="AQ664" i="21"/>
  <c r="AP667" i="21"/>
  <c r="AP748" i="21" s="1"/>
  <c r="O34" i="5"/>
  <c r="AO694" i="21"/>
  <c r="AO692" i="21"/>
  <c r="AN697" i="21"/>
  <c r="AN750" i="21" s="1"/>
  <c r="P15" i="5"/>
  <c r="P23" i="5"/>
  <c r="P27" i="5" s="1"/>
  <c r="P29" i="5" s="1"/>
  <c r="Y23" i="5"/>
  <c r="Y27" i="5" s="1"/>
  <c r="Y29" i="5" s="1"/>
  <c r="Y15" i="5"/>
  <c r="AW722" i="21"/>
  <c r="AW724" i="21"/>
  <c r="AV727" i="21"/>
  <c r="AV752" i="21" s="1"/>
  <c r="Y10" i="6"/>
  <c r="P9" i="7"/>
  <c r="Y9" i="7" s="1"/>
  <c r="AR710" i="21"/>
  <c r="AS677" i="21"/>
  <c r="AS679" i="21"/>
  <c r="AR682" i="21"/>
  <c r="AR749" i="21" s="1"/>
  <c r="P761" i="21" s="1"/>
  <c r="F10" i="2"/>
  <c r="F8" i="2"/>
  <c r="AO695" i="21" l="1"/>
  <c r="AP694" i="21" s="1"/>
  <c r="AW725" i="21"/>
  <c r="AX724" i="21" s="1"/>
  <c r="AQ665" i="21"/>
  <c r="Y30" i="5"/>
  <c r="Y31" i="5" s="1"/>
  <c r="Y32" i="5" s="1"/>
  <c r="AO697" i="21"/>
  <c r="AO750" i="21" s="1"/>
  <c r="AO755" i="21" s="1"/>
  <c r="AS680" i="21"/>
  <c r="AS709" i="21"/>
  <c r="AS707" i="21"/>
  <c r="AR712" i="21"/>
  <c r="AR751" i="21" s="1"/>
  <c r="P763" i="21" s="1"/>
  <c r="P30" i="5"/>
  <c r="P31" i="5" s="1"/>
  <c r="P32" i="5" s="1"/>
  <c r="P33" i="5" s="1"/>
  <c r="AX722" i="21"/>
  <c r="AW727" i="21"/>
  <c r="AW752" i="21" s="1"/>
  <c r="AN755" i="21"/>
  <c r="O762" i="21"/>
  <c r="O35" i="5"/>
  <c r="O8" i="7"/>
  <c r="O31" i="6"/>
  <c r="AP692" i="21" l="1"/>
  <c r="AS710" i="21"/>
  <c r="AT709" i="21" s="1"/>
  <c r="AR662" i="21"/>
  <c r="AR664" i="21"/>
  <c r="AQ667" i="21"/>
  <c r="AQ748" i="21" s="1"/>
  <c r="Y33" i="5"/>
  <c r="P34" i="5"/>
  <c r="P31" i="6" s="1"/>
  <c r="O767" i="21"/>
  <c r="O13" i="7"/>
  <c r="O25" i="7" s="1"/>
  <c r="O27" i="7" s="1"/>
  <c r="AT677" i="21"/>
  <c r="AT679" i="21"/>
  <c r="AS682" i="21"/>
  <c r="AS749" i="21" s="1"/>
  <c r="AP695" i="21"/>
  <c r="AT707" i="21"/>
  <c r="O32" i="6"/>
  <c r="O33" i="6" s="1"/>
  <c r="AX725" i="21"/>
  <c r="AS712" i="21" l="1"/>
  <c r="AS751" i="21" s="1"/>
  <c r="AR665" i="21"/>
  <c r="AT710" i="21"/>
  <c r="AU709" i="21" s="1"/>
  <c r="AU707" i="21"/>
  <c r="F15" i="2"/>
  <c r="F16" i="2" s="1"/>
  <c r="F18" i="2" s="1"/>
  <c r="Y34" i="5"/>
  <c r="Y35" i="5" s="1"/>
  <c r="AY722" i="21"/>
  <c r="AY724" i="21"/>
  <c r="AX727" i="21"/>
  <c r="AX752" i="21" s="1"/>
  <c r="R764" i="21" s="1"/>
  <c r="F776" i="21" s="1"/>
  <c r="AQ694" i="21"/>
  <c r="AQ692" i="21"/>
  <c r="AP697" i="21"/>
  <c r="AP750" i="21" s="1"/>
  <c r="AT680" i="21"/>
  <c r="Y31" i="6"/>
  <c r="P32" i="6"/>
  <c r="P33" i="6" s="1"/>
  <c r="O9" i="6"/>
  <c r="O11" i="6" s="1"/>
  <c r="O23" i="6" s="1"/>
  <c r="O34" i="6" s="1"/>
  <c r="P26" i="7"/>
  <c r="P35" i="5"/>
  <c r="P8" i="7"/>
  <c r="AT712" i="21" l="1"/>
  <c r="AT751" i="21" s="1"/>
  <c r="AU710" i="21"/>
  <c r="AV709" i="21" s="1"/>
  <c r="AS662" i="21"/>
  <c r="AR667" i="21"/>
  <c r="AR748" i="21" s="1"/>
  <c r="P760" i="21" s="1"/>
  <c r="AS664" i="21"/>
  <c r="Y32" i="6"/>
  <c r="Y33" i="6" s="1"/>
  <c r="AU712" i="21"/>
  <c r="AU751" i="21" s="1"/>
  <c r="AV707" i="21"/>
  <c r="P13" i="7"/>
  <c r="P25" i="7" s="1"/>
  <c r="P27" i="7" s="1"/>
  <c r="P9" i="6" s="1"/>
  <c r="Y8" i="7"/>
  <c r="Y13" i="7" s="1"/>
  <c r="Y25" i="7" s="1"/>
  <c r="Y27" i="7" s="1"/>
  <c r="Z26" i="7" s="1"/>
  <c r="AP755" i="21"/>
  <c r="AQ695" i="21"/>
  <c r="AY725" i="21"/>
  <c r="AU677" i="21"/>
  <c r="AU679" i="21"/>
  <c r="AT682" i="21"/>
  <c r="AT749" i="21" s="1"/>
  <c r="AV710" i="21" l="1"/>
  <c r="Q763" i="21"/>
  <c r="AS665" i="21"/>
  <c r="AU680" i="21"/>
  <c r="AV677" i="21" s="1"/>
  <c r="AV712" i="21"/>
  <c r="AV751" i="21" s="1"/>
  <c r="AW709" i="21"/>
  <c r="AW707" i="21"/>
  <c r="AZ722" i="21"/>
  <c r="AY727" i="21"/>
  <c r="AY752" i="21" s="1"/>
  <c r="AZ724" i="21"/>
  <c r="AR694" i="21"/>
  <c r="AR692" i="21"/>
  <c r="AQ697" i="21"/>
  <c r="AQ750" i="21" s="1"/>
  <c r="P11" i="6"/>
  <c r="P23" i="6" s="1"/>
  <c r="P34" i="6" s="1"/>
  <c r="Y9" i="6"/>
  <c r="Y11" i="6" s="1"/>
  <c r="Y23" i="6" s="1"/>
  <c r="Y34" i="6" s="1"/>
  <c r="AV679" i="21" l="1"/>
  <c r="AU682" i="21"/>
  <c r="AU749" i="21" s="1"/>
  <c r="Q761" i="21" s="1"/>
  <c r="AR695" i="21"/>
  <c r="AS694" i="21" s="1"/>
  <c r="AV680" i="21"/>
  <c r="AW679" i="21" s="1"/>
  <c r="AS667" i="21"/>
  <c r="AS748" i="21" s="1"/>
  <c r="AT662" i="21"/>
  <c r="AT664" i="21"/>
  <c r="AW677" i="21"/>
  <c r="AW710" i="21"/>
  <c r="AQ755" i="21"/>
  <c r="AZ725" i="21"/>
  <c r="AV682" i="21" l="1"/>
  <c r="AV749" i="21" s="1"/>
  <c r="AR697" i="21"/>
  <c r="AR750" i="21" s="1"/>
  <c r="AS692" i="21"/>
  <c r="AW680" i="21"/>
  <c r="AT665" i="21"/>
  <c r="AS695" i="21"/>
  <c r="AT692" i="21" s="1"/>
  <c r="BA724" i="21"/>
  <c r="BA722" i="21"/>
  <c r="AZ727" i="21"/>
  <c r="AZ752" i="21" s="1"/>
  <c r="AX709" i="21"/>
  <c r="AX707" i="21"/>
  <c r="AW712" i="21"/>
  <c r="AW751" i="21" s="1"/>
  <c r="AX677" i="21"/>
  <c r="AX679" i="21"/>
  <c r="AW682" i="21"/>
  <c r="AW749" i="21" s="1"/>
  <c r="AT694" i="21" l="1"/>
  <c r="AR755" i="21"/>
  <c r="P762" i="21"/>
  <c r="P767" i="21" s="1"/>
  <c r="AS697" i="21"/>
  <c r="AS750" i="21" s="1"/>
  <c r="AS755" i="21" s="1"/>
  <c r="AU664" i="21"/>
  <c r="AU662" i="21"/>
  <c r="AT667" i="21"/>
  <c r="AT748" i="21" s="1"/>
  <c r="AT695" i="21"/>
  <c r="AX680" i="21"/>
  <c r="AX710" i="21"/>
  <c r="BA725" i="21"/>
  <c r="AU665" i="21" l="1"/>
  <c r="AU667" i="21" s="1"/>
  <c r="AU748" i="21" s="1"/>
  <c r="Q760" i="21" s="1"/>
  <c r="AV664" i="21"/>
  <c r="AT697" i="21"/>
  <c r="AT750" i="21" s="1"/>
  <c r="AU694" i="21"/>
  <c r="AU692" i="21"/>
  <c r="BB724" i="21"/>
  <c r="BB722" i="21"/>
  <c r="BA727" i="21"/>
  <c r="BA752" i="21" s="1"/>
  <c r="S764" i="21" s="1"/>
  <c r="AY709" i="21"/>
  <c r="AY707" i="21"/>
  <c r="AX712" i="21"/>
  <c r="AX751" i="21" s="1"/>
  <c r="R763" i="21" s="1"/>
  <c r="F775" i="21" s="1"/>
  <c r="AY677" i="21"/>
  <c r="AX682" i="21"/>
  <c r="AX749" i="21" s="1"/>
  <c r="R761" i="21" s="1"/>
  <c r="F773" i="21" s="1"/>
  <c r="AY679" i="21"/>
  <c r="AV662" i="21" l="1"/>
  <c r="AU695" i="21"/>
  <c r="AU697" i="21" s="1"/>
  <c r="AU750" i="21" s="1"/>
  <c r="AU755" i="21" s="1"/>
  <c r="AV665" i="21"/>
  <c r="BB725" i="21"/>
  <c r="BB727" i="21" s="1"/>
  <c r="BB752" i="21" s="1"/>
  <c r="BC724" i="21"/>
  <c r="BC722" i="21"/>
  <c r="AT755" i="21"/>
  <c r="AY680" i="21"/>
  <c r="AY710" i="21"/>
  <c r="AV692" i="21"/>
  <c r="AV694" i="21" l="1"/>
  <c r="AV667" i="21"/>
  <c r="AV748" i="21" s="1"/>
  <c r="AW664" i="21"/>
  <c r="AW662" i="21"/>
  <c r="Q762" i="21"/>
  <c r="AV695" i="21"/>
  <c r="AZ709" i="21"/>
  <c r="AZ707" i="21"/>
  <c r="AY712" i="21"/>
  <c r="AY751" i="21" s="1"/>
  <c r="AZ677" i="21"/>
  <c r="AZ679" i="21"/>
  <c r="AY682" i="21"/>
  <c r="AY749" i="21" s="1"/>
  <c r="BC725" i="21"/>
  <c r="AZ710" i="21" l="1"/>
  <c r="AW665" i="21"/>
  <c r="AW667" i="21" s="1"/>
  <c r="AW748" i="21" s="1"/>
  <c r="BD722" i="21"/>
  <c r="BD724" i="21"/>
  <c r="BC727" i="21"/>
  <c r="BC752" i="21" s="1"/>
  <c r="BA707" i="21"/>
  <c r="BA709" i="21"/>
  <c r="AZ712" i="21"/>
  <c r="AZ751" i="21" s="1"/>
  <c r="Q767" i="21"/>
  <c r="AZ680" i="21"/>
  <c r="AW694" i="21"/>
  <c r="AV697" i="21"/>
  <c r="AV750" i="21" s="1"/>
  <c r="AW692" i="21"/>
  <c r="BD725" i="21" l="1"/>
  <c r="AX664" i="21"/>
  <c r="AX662" i="21"/>
  <c r="AX665" i="21"/>
  <c r="AW695" i="21"/>
  <c r="BA677" i="21"/>
  <c r="BA679" i="21"/>
  <c r="AZ682" i="21"/>
  <c r="AZ749" i="21" s="1"/>
  <c r="BD727" i="21"/>
  <c r="BD752" i="21" s="1"/>
  <c r="BE722" i="21"/>
  <c r="BE724" i="21"/>
  <c r="AV755" i="21"/>
  <c r="BA710" i="21"/>
  <c r="T764" i="21"/>
  <c r="AX667" i="21" l="1"/>
  <c r="AX748" i="21" s="1"/>
  <c r="R760" i="21" s="1"/>
  <c r="F772" i="21" s="1"/>
  <c r="AY662" i="21"/>
  <c r="AY664" i="21"/>
  <c r="AX694" i="21"/>
  <c r="AX692" i="21"/>
  <c r="AW697" i="21"/>
  <c r="AW750" i="21" s="1"/>
  <c r="BB707" i="21"/>
  <c r="BB709" i="21"/>
  <c r="BA712" i="21"/>
  <c r="BA751" i="21" s="1"/>
  <c r="S763" i="21" s="1"/>
  <c r="BE725" i="21"/>
  <c r="BA680" i="21"/>
  <c r="BB710" i="21" l="1"/>
  <c r="AY665" i="21"/>
  <c r="AX695" i="21"/>
  <c r="AY692" i="21" s="1"/>
  <c r="BC707" i="21"/>
  <c r="BC709" i="21"/>
  <c r="BB712" i="21"/>
  <c r="BB751" i="21" s="1"/>
  <c r="AW755" i="21"/>
  <c r="BB677" i="21"/>
  <c r="BB679" i="21"/>
  <c r="BA682" i="21"/>
  <c r="BA749" i="21" s="1"/>
  <c r="S761" i="21" s="1"/>
  <c r="AY694" i="21"/>
  <c r="AX697" i="21"/>
  <c r="AX750" i="21" s="1"/>
  <c r="AX755" i="21" s="1"/>
  <c r="BF722" i="21"/>
  <c r="BE727" i="21"/>
  <c r="BE752" i="21" s="1"/>
  <c r="BF724" i="21"/>
  <c r="AY695" i="21" l="1"/>
  <c r="BB680" i="21"/>
  <c r="BC677" i="21" s="1"/>
  <c r="AY667" i="21"/>
  <c r="AY748" i="21" s="1"/>
  <c r="AZ662" i="21"/>
  <c r="AZ664" i="21"/>
  <c r="AZ694" i="21"/>
  <c r="AZ692" i="21"/>
  <c r="AY697" i="21"/>
  <c r="AY750" i="21" s="1"/>
  <c r="BC679" i="21"/>
  <c r="BF725" i="21"/>
  <c r="R762" i="21"/>
  <c r="BC710" i="21"/>
  <c r="BB682" i="21" l="1"/>
  <c r="BB749" i="21" s="1"/>
  <c r="AZ665" i="21"/>
  <c r="BC712" i="21"/>
  <c r="BC751" i="21" s="1"/>
  <c r="BD709" i="21"/>
  <c r="BD707" i="21"/>
  <c r="F774" i="21"/>
  <c r="F779" i="21" s="1"/>
  <c r="G791" i="21" s="1"/>
  <c r="Z7" i="5" s="1"/>
  <c r="Z8" i="5" s="1"/>
  <c r="R767" i="21"/>
  <c r="BC680" i="21"/>
  <c r="BG724" i="21"/>
  <c r="BG722" i="21"/>
  <c r="BF727" i="21"/>
  <c r="BF752" i="21" s="1"/>
  <c r="AY755" i="21"/>
  <c r="AZ695" i="21"/>
  <c r="BD710" i="21" l="1"/>
  <c r="AZ667" i="21"/>
  <c r="AZ748" i="21" s="1"/>
  <c r="BA664" i="21"/>
  <c r="BA662" i="21"/>
  <c r="BA694" i="21"/>
  <c r="BA692" i="21"/>
  <c r="AZ697" i="21"/>
  <c r="AZ750" i="21" s="1"/>
  <c r="BG725" i="21"/>
  <c r="Z14" i="5"/>
  <c r="Z10" i="6"/>
  <c r="G5" i="2"/>
  <c r="G7" i="2" s="1"/>
  <c r="BE709" i="21"/>
  <c r="BE707" i="21"/>
  <c r="BD712" i="21"/>
  <c r="BD751" i="21" s="1"/>
  <c r="T763" i="21" s="1"/>
  <c r="BD677" i="21"/>
  <c r="BD679" i="21"/>
  <c r="BC682" i="21"/>
  <c r="BC749" i="21" s="1"/>
  <c r="BA665" i="21" l="1"/>
  <c r="BB662" i="21"/>
  <c r="BA667" i="21"/>
  <c r="BA748" i="21" s="1"/>
  <c r="S760" i="21" s="1"/>
  <c r="BB664" i="21"/>
  <c r="BA695" i="21"/>
  <c r="BB694" i="21" s="1"/>
  <c r="BH724" i="21"/>
  <c r="BH722" i="21"/>
  <c r="BH725" i="21" s="1"/>
  <c r="BG727" i="21"/>
  <c r="BG752" i="21" s="1"/>
  <c r="U764" i="21" s="1"/>
  <c r="BE710" i="21"/>
  <c r="G8" i="2"/>
  <c r="G10" i="2"/>
  <c r="AZ755" i="21"/>
  <c r="Z9" i="7"/>
  <c r="BD680" i="21"/>
  <c r="Z23" i="5"/>
  <c r="Z27" i="5" s="1"/>
  <c r="Z29" i="5" s="1"/>
  <c r="Z15" i="5"/>
  <c r="BB692" i="21" l="1"/>
  <c r="BA697" i="21"/>
  <c r="BA750" i="21" s="1"/>
  <c r="BA755" i="21" s="1"/>
  <c r="BB665" i="21"/>
  <c r="Z30" i="5"/>
  <c r="Z31" i="5" s="1"/>
  <c r="Z32" i="5" s="1"/>
  <c r="Z33" i="5" s="1"/>
  <c r="BB695" i="21"/>
  <c r="BI724" i="21"/>
  <c r="BI722" i="21"/>
  <c r="BH727" i="21"/>
  <c r="BH752" i="21" s="1"/>
  <c r="BE677" i="21"/>
  <c r="BE679" i="21"/>
  <c r="BD682" i="21"/>
  <c r="BD749" i="21" s="1"/>
  <c r="T761" i="21" s="1"/>
  <c r="S762" i="21"/>
  <c r="BF709" i="21"/>
  <c r="BF707" i="21"/>
  <c r="BE712" i="21"/>
  <c r="BE751" i="21" s="1"/>
  <c r="BF710" i="21" l="1"/>
  <c r="BG707" i="21" s="1"/>
  <c r="BC662" i="21"/>
  <c r="BC664" i="21"/>
  <c r="BB667" i="21"/>
  <c r="BB748" i="21" s="1"/>
  <c r="G15" i="2"/>
  <c r="G16" i="2" s="1"/>
  <c r="G18" i="2" s="1"/>
  <c r="Z34" i="5"/>
  <c r="BB697" i="21"/>
  <c r="BB750" i="21" s="1"/>
  <c r="BC694" i="21"/>
  <c r="BC692" i="21"/>
  <c r="BI725" i="21"/>
  <c r="S767" i="21"/>
  <c r="BE680" i="21"/>
  <c r="BF712" i="21" l="1"/>
  <c r="BF751" i="21" s="1"/>
  <c r="BG709" i="21"/>
  <c r="BC665" i="21"/>
  <c r="BG710" i="21"/>
  <c r="BF677" i="21"/>
  <c r="BF679" i="21"/>
  <c r="BE682" i="21"/>
  <c r="BE749" i="21" s="1"/>
  <c r="BB755" i="21"/>
  <c r="BJ722" i="21"/>
  <c r="BJ724" i="21"/>
  <c r="BI727" i="21"/>
  <c r="BI752" i="21" s="1"/>
  <c r="BC695" i="21"/>
  <c r="Z8" i="7"/>
  <c r="Z13" i="7" s="1"/>
  <c r="Z25" i="7" s="1"/>
  <c r="Z27" i="7" s="1"/>
  <c r="Z35" i="5"/>
  <c r="Z31" i="6"/>
  <c r="BF680" i="21" l="1"/>
  <c r="BG679" i="21" s="1"/>
  <c r="BD664" i="21"/>
  <c r="BC667" i="21"/>
  <c r="BC748" i="21" s="1"/>
  <c r="BD662" i="21"/>
  <c r="BD665" i="21" s="1"/>
  <c r="BD694" i="21"/>
  <c r="BD692" i="21"/>
  <c r="BC697" i="21"/>
  <c r="BC750" i="21" s="1"/>
  <c r="Z32" i="6"/>
  <c r="Z33" i="6" s="1"/>
  <c r="BJ725" i="21"/>
  <c r="BJ727" i="21" s="1"/>
  <c r="BJ752" i="21" s="1"/>
  <c r="V764" i="21" s="1"/>
  <c r="G776" i="21" s="1"/>
  <c r="AA26" i="7"/>
  <c r="Z9" i="6"/>
  <c r="Z11" i="6" s="1"/>
  <c r="Z23" i="6" s="1"/>
  <c r="BF682" i="21"/>
  <c r="BF749" i="21" s="1"/>
  <c r="BH707" i="21"/>
  <c r="BH709" i="21"/>
  <c r="BG712" i="21"/>
  <c r="BG751" i="21" s="1"/>
  <c r="U763" i="21" s="1"/>
  <c r="BG677" i="21" l="1"/>
  <c r="BD695" i="21"/>
  <c r="BE692" i="21" s="1"/>
  <c r="Z34" i="6"/>
  <c r="BE662" i="21"/>
  <c r="BD667" i="21"/>
  <c r="BD748" i="21" s="1"/>
  <c r="T760" i="21" s="1"/>
  <c r="BE664" i="21"/>
  <c r="BD697" i="21"/>
  <c r="BD750" i="21" s="1"/>
  <c r="T762" i="21" s="1"/>
  <c r="BE694" i="21"/>
  <c r="BH710" i="21"/>
  <c r="BG680" i="21"/>
  <c r="BC755" i="21"/>
  <c r="BE665" i="21" l="1"/>
  <c r="BD755" i="21"/>
  <c r="BH677" i="21"/>
  <c r="BG682" i="21"/>
  <c r="BG749" i="21" s="1"/>
  <c r="U761" i="21" s="1"/>
  <c r="BH679" i="21"/>
  <c r="BI707" i="21"/>
  <c r="BI709" i="21"/>
  <c r="BH712" i="21"/>
  <c r="BH751" i="21" s="1"/>
  <c r="BE695" i="21"/>
  <c r="T767" i="21"/>
  <c r="BH680" i="21" l="1"/>
  <c r="BI677" i="21" s="1"/>
  <c r="BF662" i="21"/>
  <c r="BF664" i="21"/>
  <c r="BE667" i="21"/>
  <c r="BE748" i="21" s="1"/>
  <c r="BI710" i="21"/>
  <c r="BF694" i="21"/>
  <c r="BF692" i="21"/>
  <c r="BE697" i="21"/>
  <c r="BE750" i="21" s="1"/>
  <c r="BH682" i="21" l="1"/>
  <c r="BH749" i="21" s="1"/>
  <c r="BI679" i="21"/>
  <c r="BF695" i="21"/>
  <c r="BF665" i="21"/>
  <c r="BG694" i="21"/>
  <c r="BF697" i="21"/>
  <c r="BF750" i="21" s="1"/>
  <c r="BG692" i="21"/>
  <c r="BI680" i="21"/>
  <c r="BI712" i="21"/>
  <c r="BI751" i="21" s="1"/>
  <c r="BJ709" i="21"/>
  <c r="BJ707" i="21"/>
  <c r="BE755" i="21"/>
  <c r="BG695" i="21" l="1"/>
  <c r="BH692" i="21" s="1"/>
  <c r="BG664" i="21"/>
  <c r="BG662" i="21"/>
  <c r="BF667" i="21"/>
  <c r="BF748" i="21" s="1"/>
  <c r="BF755" i="21" s="1"/>
  <c r="BJ679" i="21"/>
  <c r="BJ677" i="21"/>
  <c r="BI682" i="21"/>
  <c r="BI749" i="21" s="1"/>
  <c r="BJ710" i="21"/>
  <c r="BJ712" i="21" s="1"/>
  <c r="BJ751" i="21" s="1"/>
  <c r="V763" i="21" s="1"/>
  <c r="G775" i="21" s="1"/>
  <c r="BH694" i="21"/>
  <c r="BG665" i="21" l="1"/>
  <c r="BH695" i="21"/>
  <c r="BI692" i="21" s="1"/>
  <c r="BG697" i="21"/>
  <c r="BG750" i="21" s="1"/>
  <c r="U762" i="21" s="1"/>
  <c r="BJ680" i="21"/>
  <c r="BJ682" i="21" s="1"/>
  <c r="BJ749" i="21" s="1"/>
  <c r="V761" i="21" s="1"/>
  <c r="G773" i="21" s="1"/>
  <c r="BH662" i="21"/>
  <c r="BG667" i="21"/>
  <c r="BG748" i="21" s="1"/>
  <c r="U760" i="21" s="1"/>
  <c r="U767" i="21" s="1"/>
  <c r="BH664" i="21"/>
  <c r="BI694" i="21"/>
  <c r="BH697" i="21"/>
  <c r="BH750" i="21" s="1"/>
  <c r="BG755" i="21" l="1"/>
  <c r="BH665" i="21"/>
  <c r="BI695" i="21"/>
  <c r="BI664" i="21" l="1"/>
  <c r="BH667" i="21"/>
  <c r="BH748" i="21" s="1"/>
  <c r="BH755" i="21" s="1"/>
  <c r="BI662" i="21"/>
  <c r="BI697" i="21"/>
  <c r="BI750" i="21" s="1"/>
  <c r="BJ694" i="21"/>
  <c r="BJ692" i="21"/>
  <c r="BI665" i="21" l="1"/>
  <c r="BJ664" i="21" s="1"/>
  <c r="BJ695" i="21"/>
  <c r="BJ697" i="21" s="1"/>
  <c r="BJ750" i="21" s="1"/>
  <c r="V762" i="21" s="1"/>
  <c r="G774" i="21" s="1"/>
  <c r="BJ662" i="21" l="1"/>
  <c r="BJ665" i="21" s="1"/>
  <c r="BJ667" i="21" s="1"/>
  <c r="BJ748" i="21" s="1"/>
  <c r="BJ755" i="21" s="1"/>
  <c r="BI667" i="21"/>
  <c r="BI748" i="21" s="1"/>
  <c r="BI755" i="21" s="1"/>
  <c r="V760" i="21" l="1"/>
  <c r="V767" i="21" l="1"/>
  <c r="G772" i="21"/>
  <c r="G779" i="21" s="1"/>
  <c r="H791" i="21" s="1"/>
  <c r="AA7" i="5" s="1"/>
  <c r="AA8" i="5" s="1"/>
  <c r="AA14" i="5" l="1"/>
  <c r="AA10" i="6"/>
  <c r="AA9" i="7" s="1"/>
  <c r="H5" i="2"/>
  <c r="H7" i="2" s="1"/>
  <c r="H8" i="2" l="1"/>
  <c r="H10" i="2"/>
  <c r="AA23" i="5"/>
  <c r="AA27" i="5" s="1"/>
  <c r="AA29" i="5" s="1"/>
  <c r="AA30" i="5" s="1"/>
  <c r="AA31" i="5" s="1"/>
  <c r="AA32" i="5" s="1"/>
  <c r="AA33" i="5" s="1"/>
  <c r="H15" i="2" s="1"/>
  <c r="H16" i="2" s="1"/>
  <c r="H18" i="2" s="1"/>
  <c r="AA15" i="5"/>
  <c r="AA34" i="5" l="1"/>
  <c r="AA8" i="7" s="1"/>
  <c r="AA13" i="7" s="1"/>
  <c r="AA25" i="7" s="1"/>
  <c r="AA27" i="7" s="1"/>
  <c r="AA9" i="6" s="1"/>
  <c r="AA11" i="6" s="1"/>
  <c r="AA23" i="6" s="1"/>
  <c r="AA31" i="6" l="1"/>
  <c r="AA32" i="6" s="1"/>
  <c r="AA33" i="6" s="1"/>
  <c r="AA34" i="6" s="1"/>
  <c r="AA35" i="5"/>
</calcChain>
</file>

<file path=xl/sharedStrings.xml><?xml version="1.0" encoding="utf-8"?>
<sst xmlns="http://schemas.openxmlformats.org/spreadsheetml/2006/main" count="1903" uniqueCount="436">
  <si>
    <t>Total Current Assets</t>
  </si>
  <si>
    <t>EBITDA</t>
  </si>
  <si>
    <t>Income Tax Expense</t>
  </si>
  <si>
    <t>Net Income (Loss)</t>
  </si>
  <si>
    <t>Change in Working Capital</t>
  </si>
  <si>
    <t>Net Cash Flow from Operations</t>
  </si>
  <si>
    <t>Net Cash Flow from Investments</t>
  </si>
  <si>
    <t>Cash from Equity</t>
  </si>
  <si>
    <t>Net Cash Flow from Financing</t>
  </si>
  <si>
    <t>Cash at Beginning of Period</t>
  </si>
  <si>
    <t>Cash at End of Period</t>
  </si>
  <si>
    <t>Cash</t>
  </si>
  <si>
    <t>check</t>
  </si>
  <si>
    <t>Plus Depreciation</t>
  </si>
  <si>
    <t>TOTAL CAPEX</t>
  </si>
  <si>
    <t>ASSETS</t>
  </si>
  <si>
    <t>TOTAL ASSETS</t>
  </si>
  <si>
    <t>NET INCOME</t>
  </si>
  <si>
    <t>PRETAX INCOME</t>
  </si>
  <si>
    <t>CASH FLOW FROM OPERATIONS</t>
  </si>
  <si>
    <t>CASH FLOW FROM INVESTMENTS</t>
  </si>
  <si>
    <t>CASH FLOW FROM FINANCING</t>
  </si>
  <si>
    <t>Tax Rate</t>
  </si>
  <si>
    <t xml:space="preserve"> Income Statement Projections</t>
  </si>
  <si>
    <t>Department/ Position</t>
  </si>
  <si>
    <t>Salary($)</t>
  </si>
  <si>
    <t>Share Capital</t>
  </si>
  <si>
    <t>DEPARTMENT/ POSITION</t>
  </si>
  <si>
    <t>Net Profit Margin (%)</t>
  </si>
  <si>
    <t>FY 1</t>
  </si>
  <si>
    <t>FY 2</t>
  </si>
  <si>
    <t>FY 3</t>
  </si>
  <si>
    <t>FY 4</t>
  </si>
  <si>
    <t>FY 5</t>
  </si>
  <si>
    <t>Q1 FY1</t>
  </si>
  <si>
    <t>Q2 FY1</t>
  </si>
  <si>
    <t>Q3 FY1</t>
  </si>
  <si>
    <t>Q4 FY1</t>
  </si>
  <si>
    <t>Q1 FY2</t>
  </si>
  <si>
    <t>Q2 FY2</t>
  </si>
  <si>
    <t>Q3 FY3</t>
  </si>
  <si>
    <t>Q4 FY3</t>
  </si>
  <si>
    <t>Q1 FY3</t>
  </si>
  <si>
    <t>Q2 FY3</t>
  </si>
  <si>
    <t>Annual</t>
  </si>
  <si>
    <t>Balance Sheet Projections</t>
  </si>
  <si>
    <t>Cash Flow Projections</t>
  </si>
  <si>
    <t>Assets &amp; Depreciation Assumptions</t>
  </si>
  <si>
    <t>Summary</t>
  </si>
  <si>
    <t>Net Income</t>
  </si>
  <si>
    <t>FY1</t>
  </si>
  <si>
    <t>Q3 FY2</t>
  </si>
  <si>
    <t>Q4 FY2</t>
  </si>
  <si>
    <t>Fixed Assets</t>
  </si>
  <si>
    <t>Net fixed assets</t>
  </si>
  <si>
    <t>Accum Depreciation</t>
  </si>
  <si>
    <t>Retained earnings</t>
  </si>
  <si>
    <t>Depreciation rate</t>
  </si>
  <si>
    <t>Cash from Debt financing</t>
  </si>
  <si>
    <t>Debt outstanding</t>
  </si>
  <si>
    <t>Debt borrowed</t>
  </si>
  <si>
    <t>Interest rate</t>
  </si>
  <si>
    <t>Closing Balance</t>
  </si>
  <si>
    <t xml:space="preserve">CFO </t>
  </si>
  <si>
    <t xml:space="preserve">Interest Expense </t>
  </si>
  <si>
    <t xml:space="preserve">Current Liabilities </t>
  </si>
  <si>
    <t>Other Current Assets</t>
  </si>
  <si>
    <t>Q1</t>
  </si>
  <si>
    <t>Q2</t>
  </si>
  <si>
    <t>Q3</t>
  </si>
  <si>
    <t>Q4</t>
  </si>
  <si>
    <t>Year 1</t>
  </si>
  <si>
    <t>Year 2</t>
  </si>
  <si>
    <t>Year 3</t>
  </si>
  <si>
    <t>Gross assets</t>
  </si>
  <si>
    <t>Net Operating Loss</t>
  </si>
  <si>
    <t>Use of Net Operating Loss</t>
  </si>
  <si>
    <t>Taxable Income</t>
  </si>
  <si>
    <t>FY2</t>
  </si>
  <si>
    <t>FY3</t>
  </si>
  <si>
    <t>FY4</t>
  </si>
  <si>
    <t>FY5</t>
  </si>
  <si>
    <t xml:space="preserve">Ramp up </t>
  </si>
  <si>
    <t>Total addition</t>
  </si>
  <si>
    <t>Depreciation</t>
  </si>
  <si>
    <t>Total Depreciation</t>
  </si>
  <si>
    <t>Accumulated  Depreciation</t>
  </si>
  <si>
    <t xml:space="preserve">Capex ramp up </t>
  </si>
  <si>
    <t>Year 4</t>
  </si>
  <si>
    <t>Year 5</t>
  </si>
  <si>
    <t xml:space="preserve">Total Equity </t>
  </si>
  <si>
    <t xml:space="preserve">Total Liabilities </t>
  </si>
  <si>
    <t xml:space="preserve">LIABILITIES &amp; EQUITY </t>
  </si>
  <si>
    <t xml:space="preserve">Fixed asset Ramp up </t>
  </si>
  <si>
    <t>Net Cash Flow</t>
  </si>
  <si>
    <t xml:space="preserve">Fixed Assets </t>
  </si>
  <si>
    <t>Cumulative Net Operating Loss</t>
  </si>
  <si>
    <t>Adjusted against Loss</t>
  </si>
  <si>
    <t xml:space="preserve">Payment method </t>
  </si>
  <si>
    <t>Initial Balance</t>
  </si>
  <si>
    <t xml:space="preserve">Sheet </t>
  </si>
  <si>
    <t>Preliminary Exp</t>
  </si>
  <si>
    <t xml:space="preserve">Assets </t>
  </si>
  <si>
    <t>Liabilities</t>
  </si>
  <si>
    <t xml:space="preserve">Preliminary Exp Written off </t>
  </si>
  <si>
    <t>Preliminary exp written off ( years)</t>
  </si>
  <si>
    <t>Plus Preliminary exp written off</t>
  </si>
  <si>
    <t xml:space="preserve">Quarterly Assumptions </t>
  </si>
  <si>
    <t xml:space="preserve">Annual </t>
  </si>
  <si>
    <t xml:space="preserve">Revenue Assumptions </t>
  </si>
  <si>
    <t xml:space="preserve">Cost Assumptions </t>
  </si>
  <si>
    <t xml:space="preserve">Tangible Assets </t>
  </si>
  <si>
    <t xml:space="preserve">Initial </t>
  </si>
  <si>
    <t>Initial</t>
  </si>
  <si>
    <t xml:space="preserve">Fixed Assets - Gross </t>
  </si>
  <si>
    <t xml:space="preserve">Less :Accumulated Depreciation </t>
  </si>
  <si>
    <t xml:space="preserve">Net Block </t>
  </si>
  <si>
    <t>Intangible Assets</t>
  </si>
  <si>
    <t xml:space="preserve">Intangibles Ramp up </t>
  </si>
  <si>
    <t xml:space="preserve">Intangible Assets </t>
  </si>
  <si>
    <t>Net Intangibles</t>
  </si>
  <si>
    <t xml:space="preserve">Depreciation Calculation for Tangible Assets </t>
  </si>
  <si>
    <t xml:space="preserve">Less : Accumulated Depreciation </t>
  </si>
  <si>
    <t>Intangibles</t>
  </si>
  <si>
    <t xml:space="preserve">One time </t>
  </si>
  <si>
    <t>Current Assets excluding cash ( in number of days)</t>
  </si>
  <si>
    <t xml:space="preserve">Capital Requirement </t>
  </si>
  <si>
    <t xml:space="preserve">Initial Balance Sheet </t>
  </si>
  <si>
    <t>Less :Accumulated Amortization</t>
  </si>
  <si>
    <t>Current liabilities</t>
  </si>
  <si>
    <t>Quarterly</t>
  </si>
  <si>
    <t xml:space="preserve">Less : Debt Repayment </t>
  </si>
  <si>
    <t xml:space="preserve">Closing Balance </t>
  </si>
  <si>
    <t>One time</t>
  </si>
  <si>
    <t>Total Revenue</t>
  </si>
  <si>
    <t xml:space="preserve">Per unit Cost </t>
  </si>
  <si>
    <t xml:space="preserve">Direct Cost </t>
  </si>
  <si>
    <t>Revenues</t>
  </si>
  <si>
    <t>GROSS PROFIT</t>
  </si>
  <si>
    <t>GROSS PROFIT(%)</t>
  </si>
  <si>
    <t xml:space="preserve">Other Expenses </t>
  </si>
  <si>
    <t>Total Other Expenses</t>
  </si>
  <si>
    <t>Amortization</t>
  </si>
  <si>
    <t>Acc Amortization</t>
  </si>
  <si>
    <t xml:space="preserve">Share Capital </t>
  </si>
  <si>
    <t xml:space="preserve">Of total expenses </t>
  </si>
  <si>
    <t xml:space="preserve">Of total revenue </t>
  </si>
  <si>
    <t>Current Asset/Liability Turnover</t>
  </si>
  <si>
    <t>Current liabilities Turnover (In number of days)</t>
  </si>
  <si>
    <t>Amortization Years</t>
  </si>
  <si>
    <t>Plus Amortization</t>
  </si>
  <si>
    <t>TOTAL LIABILITIES &amp; EQUITY</t>
  </si>
  <si>
    <t xml:space="preserve">Total Amortization </t>
  </si>
  <si>
    <t>Less: Accumulated Amortization</t>
  </si>
  <si>
    <t xml:space="preserve">Debt Outstanding at the beginning </t>
  </si>
  <si>
    <t>Total Amortization</t>
  </si>
  <si>
    <t>Accumulated Amortization</t>
  </si>
  <si>
    <t xml:space="preserve">Accumulated  Amortization </t>
  </si>
  <si>
    <t>Accumulated depreciation</t>
  </si>
  <si>
    <t>Amortization Calculation for Intangible Assets</t>
  </si>
  <si>
    <t>HEADCOUNT</t>
  </si>
  <si>
    <t xml:space="preserve">Direct Expenses </t>
  </si>
  <si>
    <t xml:space="preserve">Gross Profit </t>
  </si>
  <si>
    <t>Gross Profit (%)</t>
  </si>
  <si>
    <t>Year End</t>
  </si>
  <si>
    <t>Intangibles( Ex:Patent)</t>
  </si>
  <si>
    <t xml:space="preserve">Salary </t>
  </si>
  <si>
    <t xml:space="preserve">COO </t>
  </si>
  <si>
    <t>Others</t>
  </si>
  <si>
    <t>Total</t>
  </si>
  <si>
    <t>Year of Payment</t>
  </si>
  <si>
    <t xml:space="preserve">Equity </t>
  </si>
  <si>
    <t>EBIT</t>
  </si>
  <si>
    <t xml:space="preserve">EBIT </t>
  </si>
  <si>
    <t>CAPEX</t>
  </si>
  <si>
    <t xml:space="preserve">Interest Payable </t>
  </si>
  <si>
    <t xml:space="preserve">Headcount </t>
  </si>
  <si>
    <t xml:space="preserve">Growth </t>
  </si>
  <si>
    <t xml:space="preserve">Note: This is simple revenue model where total revenue equals to number of units multiplied </t>
  </si>
  <si>
    <t>by rate per unit. However in complicated revenue model a separate sheet should be inserted.</t>
  </si>
  <si>
    <t>(Capital expenditures made)</t>
  </si>
  <si>
    <t xml:space="preserve">Intangible ramp up </t>
  </si>
  <si>
    <t>(Intangible assets purchased)</t>
  </si>
  <si>
    <t>Company Expenses</t>
  </si>
  <si>
    <t>Rent/Utilities</t>
  </si>
  <si>
    <t>Insurance</t>
  </si>
  <si>
    <t>Office Supplies</t>
  </si>
  <si>
    <t>Other Expense 1</t>
  </si>
  <si>
    <t>Other Expense 2</t>
  </si>
  <si>
    <t>Other Expense 3</t>
  </si>
  <si>
    <t>Notes</t>
  </si>
  <si>
    <t>Direct cost per unit sold</t>
  </si>
  <si>
    <t>Average price you charge per unit</t>
  </si>
  <si>
    <t>Costs</t>
  </si>
  <si>
    <t>How much it costs you to produce or deliver each unit sold</t>
  </si>
  <si>
    <t>Expected quarterly growth rate in your per unit cost</t>
  </si>
  <si>
    <t>Your average price that you will charge per product or service unit sold.</t>
  </si>
  <si>
    <t>This is how much you expect to raise your direct product costs to grow each quarter</t>
  </si>
  <si>
    <t>Salaries</t>
  </si>
  <si>
    <t>Your Salary each Month</t>
  </si>
  <si>
    <t>Others' Salaries each Month</t>
  </si>
  <si>
    <t>Expected annual growth rate in your salary</t>
  </si>
  <si>
    <t>Enter the amount your salary should increase each YEAR</t>
  </si>
  <si>
    <t>You can further customize your Salaries on the "Headcount" tab</t>
  </si>
  <si>
    <t>Enter the MONTHLY amount of salaries you will have to pay your team</t>
  </si>
  <si>
    <t>Enter your MONTHLY desired salary</t>
  </si>
  <si>
    <t>Enter the amount other salaries will increase each YEAR</t>
  </si>
  <si>
    <t>Marketing Expenses</t>
  </si>
  <si>
    <t xml:space="preserve">Expected initial Monthly marketing expense </t>
  </si>
  <si>
    <t>Expected annual growth rate in other salary expenses</t>
  </si>
  <si>
    <t>Expected Annual growth rate in marketing expenses</t>
  </si>
  <si>
    <t>Number of units you expect to sell each month</t>
  </si>
  <si>
    <t>Expected annual sales growth rate</t>
  </si>
  <si>
    <t>Monthly sales</t>
  </si>
  <si>
    <t>Annual sales growth</t>
  </si>
  <si>
    <t>Expected annual growth rate in your price</t>
  </si>
  <si>
    <t>This is how much you expect to raise your prices each year</t>
  </si>
  <si>
    <t>Enter your initial MONTHLY marketing expense</t>
  </si>
  <si>
    <t>Enter the amount in which Marketing expenses will increase each YEAR</t>
  </si>
  <si>
    <t xml:space="preserve">Expected initial Monthly Rent/Utilities expense </t>
  </si>
  <si>
    <t>Expected Annual growth rate in Rent/Utilities expenses</t>
  </si>
  <si>
    <t>Enter your initial MONTHLY Rent/Utilities expense</t>
  </si>
  <si>
    <t>Enter the amount in which Rent/Utilities expenses will increase each YEAR</t>
  </si>
  <si>
    <t>Other Expenses</t>
  </si>
  <si>
    <t>Initial MONTHLY expense</t>
  </si>
  <si>
    <t>Expected ANNUAL increase in this expense</t>
  </si>
  <si>
    <t>Complete only the relevant "other" expenses.</t>
  </si>
  <si>
    <t>For Other Expenses #1-#3, leave the figures blank if not relevant</t>
  </si>
  <si>
    <t>If relevant, replace text in Column A with the name of the expense.</t>
  </si>
  <si>
    <t>DETAILED ASSUMPTIONS</t>
  </si>
  <si>
    <t>Rent/Utility Expenses</t>
  </si>
  <si>
    <t>Company Costs</t>
  </si>
  <si>
    <t>Direct Product/Service Costs</t>
  </si>
  <si>
    <t>Directions: you are NOT required to complete this sheet; only do so if you want to further customize or detail your assumptions. Highlighted cells link to the "Quick Assumptions" sheet. You CAN over-write those assumptions here if you want. Note that calculations on this sheet are QUARTERLY.</t>
  </si>
  <si>
    <t>Capital Expenditures</t>
  </si>
  <si>
    <t>Capital Expenditures Year 1</t>
  </si>
  <si>
    <t>Dollar amount of key purchases you have to make (to buy computers, desks, equipment, space build-out, etc.)</t>
  </si>
  <si>
    <t xml:space="preserve">Capital Expenditure Assumptions </t>
  </si>
  <si>
    <t>Total Initial Capital Required:</t>
  </si>
  <si>
    <t>Percent financed debt:</t>
  </si>
  <si>
    <t>Percent financed equity:</t>
  </si>
  <si>
    <t>Financing Options</t>
  </si>
  <si>
    <t>% of Capital needed financed by Debt</t>
  </si>
  <si>
    <t>% of Capital needed financed by Equity</t>
  </si>
  <si>
    <t xml:space="preserve">If your business requires financing, enter the % of the financing which will come from </t>
  </si>
  <si>
    <t>debt vs. equity.</t>
  </si>
  <si>
    <t>Total Direct Costs</t>
  </si>
  <si>
    <t>You</t>
  </si>
  <si>
    <t>Salary Expense</t>
  </si>
  <si>
    <t>Salary (month)</t>
  </si>
  <si>
    <t xml:space="preserve">You - Increase in Salary </t>
  </si>
  <si>
    <t>Staff Role #1</t>
  </si>
  <si>
    <t>Staff Role #2</t>
  </si>
  <si>
    <t xml:space="preserve">For certain staff roles (e.g., customer service), there may be multiple </t>
  </si>
  <si>
    <t>staff members. Enter the # of staff members and when they join below.</t>
  </si>
  <si>
    <t>Manager/Person #1</t>
  </si>
  <si>
    <t>Manager/Person #2</t>
  </si>
  <si>
    <t>Manager/Person #3</t>
  </si>
  <si>
    <t>Manager/Person #4</t>
  </si>
  <si>
    <t xml:space="preserve">Managers - Increase in Salary </t>
  </si>
  <si>
    <t xml:space="preserve">Staff Roles - Increase in Salary </t>
  </si>
  <si>
    <t>Staff Role Calculations</t>
  </si>
  <si>
    <t>Staff Role #1 Quarterly Salary</t>
  </si>
  <si>
    <t>Staff Role #2 Quarterly Salary</t>
  </si>
  <si>
    <t>(month)</t>
  </si>
  <si>
    <t>Staff Role #1 Annual Salary</t>
  </si>
  <si>
    <t>Staff Role #2 Annual Salary</t>
  </si>
  <si>
    <t># Staff Role 1 Employees</t>
  </si>
  <si>
    <t># Staff Role 2 Employees</t>
  </si>
  <si>
    <t>Directions: you are NOT required to complete this sheet; only do so if you want to further customize or detail your headcount and/or salary assumptions.</t>
  </si>
  <si>
    <t>Total Salaries</t>
  </si>
  <si>
    <t>Total Calculated Salaries</t>
  </si>
  <si>
    <t>Fill in the salaries of each role if you wish to customize.</t>
  </si>
  <si>
    <t>Quick Assumption Calculations</t>
  </si>
  <si>
    <t>Rest of Staff</t>
  </si>
  <si>
    <t>Product 1 Revenue ( Based on number of units)</t>
  </si>
  <si>
    <t>Product 2 Revenue ( Based on number of units)</t>
  </si>
  <si>
    <t>Product 2 Costs</t>
  </si>
  <si>
    <t>Product 3 Revenue ( Based on number of units)</t>
  </si>
  <si>
    <t>Product 3 Costs</t>
  </si>
  <si>
    <t>Product 4 Revenue ( Based on number of units)</t>
  </si>
  <si>
    <t>Product 4 Costs</t>
  </si>
  <si>
    <t>Product 5 Revenue ( Based on number of units)</t>
  </si>
  <si>
    <t>Product 5 Costs</t>
  </si>
  <si>
    <t>Product 6 Revenue ( Based on number of units)</t>
  </si>
  <si>
    <t>Product 6 Costs</t>
  </si>
  <si>
    <t>Product 7 Revenue ( Based on number of units)</t>
  </si>
  <si>
    <t>Product 7 Costs</t>
  </si>
  <si>
    <t>Product 8 Revenue ( Based on number of units)</t>
  </si>
  <si>
    <t>Product 8 Costs</t>
  </si>
  <si>
    <t>Product 9 Revenue ( Based on number of units)</t>
  </si>
  <si>
    <t>Product 9 Costs</t>
  </si>
  <si>
    <t>Product 10 Revenue ( Based on number of units)</t>
  </si>
  <si>
    <t>Product 10 Costs</t>
  </si>
  <si>
    <t>Directions: you are NOT required to complete this sheet; only do so if you want to add MULTIPLE revenue streams. The information below on Product 1 is automically linked to/copied from the Full Assumptions tab. Modifying the Product 1 cells below will OVER-WRITE the Product 1 information on the Full Assumptions tab.</t>
  </si>
  <si>
    <t>Product/Service 1</t>
  </si>
  <si>
    <t>Number of units sold</t>
  </si>
  <si>
    <t>Price Per unit</t>
  </si>
  <si>
    <t>Total Direct Cost</t>
  </si>
  <si>
    <t>SUMMARY CHARTS</t>
  </si>
  <si>
    <t>Revenue - Product 1</t>
  </si>
  <si>
    <t>Revenue - Product 2</t>
  </si>
  <si>
    <t>Revenue - Product 3</t>
  </si>
  <si>
    <t>Revenue - Product 4</t>
  </si>
  <si>
    <t>Revenue - Product 5</t>
  </si>
  <si>
    <t>Revenue - Product 6</t>
  </si>
  <si>
    <t>Revenue - Product 7</t>
  </si>
  <si>
    <t>Revenue - Product 8</t>
  </si>
  <si>
    <t>Revenue - Product 9</t>
  </si>
  <si>
    <t>Revenue - Product 10</t>
  </si>
  <si>
    <t>Direct Cost - Product 1</t>
  </si>
  <si>
    <t>Direct Cost - Product 2</t>
  </si>
  <si>
    <t>Direct Cost - Product 3</t>
  </si>
  <si>
    <t>Direct Cost - Product 4</t>
  </si>
  <si>
    <t>Direct Cost - Product 5</t>
  </si>
  <si>
    <t>Direct Cost - Product 6</t>
  </si>
  <si>
    <t>Direct Cost - Product 7</t>
  </si>
  <si>
    <t>Direct Cost - Product 8</t>
  </si>
  <si>
    <t>Direct Cost - Product 9</t>
  </si>
  <si>
    <t>Direct Cost - Product 10</t>
  </si>
  <si>
    <t>Direct Costs</t>
  </si>
  <si>
    <t>Other current assets</t>
  </si>
  <si>
    <t>Membership/Subscription Level A</t>
  </si>
  <si>
    <t>Monthly Price</t>
  </si>
  <si>
    <t>New Member Monthly Growth</t>
  </si>
  <si>
    <t>Member Churn (Loss Rate)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</si>
  <si>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</si>
  <si>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</si>
  <si>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</si>
  <si>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</si>
  <si>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</si>
  <si>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</si>
  <si>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</si>
  <si>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</si>
  <si>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</si>
  <si>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</si>
  <si>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</si>
  <si>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</si>
  <si>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</si>
  <si>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14</t>
  </si>
  <si>
    <t>Month 15</t>
  </si>
  <si>
    <t>Month 16</t>
  </si>
  <si>
    <t>Month 17</t>
  </si>
  <si>
    <t>Month 18</t>
  </si>
  <si>
    <t>Month 19</t>
  </si>
  <si>
    <t>Month 20</t>
  </si>
  <si>
    <t>Month 21</t>
  </si>
  <si>
    <t>Month 22</t>
  </si>
  <si>
    <t>Month 23</t>
  </si>
  <si>
    <t>Month 24</t>
  </si>
  <si>
    <t>Month 25</t>
  </si>
  <si>
    <t>Month 26</t>
  </si>
  <si>
    <t>Month 27</t>
  </si>
  <si>
    <t>Month 28</t>
  </si>
  <si>
    <t>Month 29</t>
  </si>
  <si>
    <t>Month 30</t>
  </si>
  <si>
    <t>Month 31</t>
  </si>
  <si>
    <t>Month 32</t>
  </si>
  <si>
    <t>Month 33</t>
  </si>
  <si>
    <t>Month 34</t>
  </si>
  <si>
    <t>Month 35</t>
  </si>
  <si>
    <t>Month 36</t>
  </si>
  <si>
    <t>Month 37</t>
  </si>
  <si>
    <t>Month 38</t>
  </si>
  <si>
    <t>Month 39</t>
  </si>
  <si>
    <t>Month 40</t>
  </si>
  <si>
    <t>Month 41</t>
  </si>
  <si>
    <t>Month 42</t>
  </si>
  <si>
    <t>Month 43</t>
  </si>
  <si>
    <t>Month 44</t>
  </si>
  <si>
    <t>Month 45</t>
  </si>
  <si>
    <t>Month 46</t>
  </si>
  <si>
    <t>Month 47</t>
  </si>
  <si>
    <t>Month 48</t>
  </si>
  <si>
    <t>Month 49</t>
  </si>
  <si>
    <t>Month 50</t>
  </si>
  <si>
    <t>Month 51</t>
  </si>
  <si>
    <t>Month 52</t>
  </si>
  <si>
    <t>Month 53</t>
  </si>
  <si>
    <t>Month 54</t>
  </si>
  <si>
    <t>Month 55</t>
  </si>
  <si>
    <t>Month 56</t>
  </si>
  <si>
    <t>Month 57</t>
  </si>
  <si>
    <t>Month 58</t>
  </si>
  <si>
    <t>Month 59</t>
  </si>
  <si>
    <t>Month 60</t>
  </si>
  <si>
    <t># of Existing Members at Start</t>
  </si>
  <si>
    <t>New Members</t>
  </si>
  <si>
    <t>Lost Members</t>
  </si>
  <si>
    <t>Total Billable Members</t>
  </si>
  <si>
    <t>d</t>
  </si>
  <si>
    <t>Membership/Subscription Level B</t>
  </si>
  <si>
    <t>Membership/Subscription Level C</t>
  </si>
  <si>
    <t>Membership/Subscription Level D</t>
  </si>
  <si>
    <t>Membership/Subscription Level E</t>
  </si>
  <si>
    <t>Other Revenues 1</t>
  </si>
  <si>
    <t># Units Sold</t>
  </si>
  <si>
    <t>Average Price Per Unit</t>
  </si>
  <si>
    <t>Total Revenues</t>
  </si>
  <si>
    <t>Other Revenues 2</t>
  </si>
  <si>
    <t>Total Revenues - Monthly</t>
  </si>
  <si>
    <t>Total Revenues - Quarterly</t>
  </si>
  <si>
    <t>Q1 Year 1</t>
  </si>
  <si>
    <t>Q2 Year 1</t>
  </si>
  <si>
    <t>Q3 Year 1</t>
  </si>
  <si>
    <t>Q4 Year 1</t>
  </si>
  <si>
    <t>Q1 Year 2</t>
  </si>
  <si>
    <t>Q2 Year 2</t>
  </si>
  <si>
    <t>Q3 Year 2</t>
  </si>
  <si>
    <t>Q4 Year 2</t>
  </si>
  <si>
    <t>Q1 Year 3</t>
  </si>
  <si>
    <t>Q2 Year 3</t>
  </si>
  <si>
    <t>Q3 Year 3</t>
  </si>
  <si>
    <t>Q4 Year 3</t>
  </si>
  <si>
    <t>Q1 Year 4</t>
  </si>
  <si>
    <t>Q2 Year 4</t>
  </si>
  <si>
    <t>Q3 Year 4</t>
  </si>
  <si>
    <t>Q4 Year 4</t>
  </si>
  <si>
    <t>Q1 Year 5</t>
  </si>
  <si>
    <t>Q2 Year 5</t>
  </si>
  <si>
    <t>Q3 Year 5</t>
  </si>
  <si>
    <t>Q4 Year 5</t>
  </si>
  <si>
    <t>Total Revenues - Annually</t>
  </si>
  <si>
    <t>Membership/Subscription Revenues</t>
  </si>
  <si>
    <t>Note: change the assumptions below highlighted in yellow</t>
  </si>
  <si>
    <t>SUMMARY CHARTS TO BE COPIED INTO OTHER TABS</t>
  </si>
  <si>
    <t>NOTE: If you have more than one revenue stream or a subscription/membership model, use the "Multiple Revenue Streams" tab to complete this information for all revenue streams.</t>
  </si>
  <si>
    <t>If you have more than one revenue stream or a membership/subscription model, use the "Multiple Revenue Streams" tab to complete this information for all revenue streams.</t>
  </si>
  <si>
    <t>If you have a membership or subscription model, enter ZERO into cell D13 and complete the Subscription assumptions and section beginning on Row 650. If you have direct costs (i.e., a cost specific to each member or subscriber), manually enter this cost in the Income Statement tab.</t>
  </si>
  <si>
    <t xml:space="preserve"> </t>
  </si>
  <si>
    <t>Optionnel : si vous disposez de plusieurs sources de revenus (par exemple, plusieurs produits ou services) ou d’un modèle d’abonnement/adhésion, utilisez l’onglet « sources de revenus multiples ».</t>
  </si>
  <si>
    <t xml:space="preserve">          2 Optionnel : pour apporter des modifications encore plus personnalisées ou détaillées aux hypothèses, modifiez les onglets « Hypothèses complètes » et/ou « Effectif (Headcount) ».</t>
  </si>
  <si>
    <t xml:space="preserve">          1 Modifiez les hypothèses dans l’onglet « Hypothèses rapides » en saisissant des valeurs dans les cellules surlignées en jaune.</t>
  </si>
  <si>
    <r>
      <t>INSTRUCTIONS (VEUILLEZ LIRE)</t>
    </r>
    <r>
      <rPr>
        <b/>
        <u/>
        <sz val="12"/>
        <rFont val="Arial"/>
        <family val="2"/>
      </rPr>
      <t xml:space="preserve"> </t>
    </r>
  </si>
  <si>
    <t>Instructions : saisissez vos hypothèses dans les cellules surlignées de la colonne B. Les chiffres actuels sont fournis uniquement à titre d’exemple.</t>
  </si>
  <si>
    <t>Hypothèses de revenus et de dépenses liées aux produits/services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</si>
</sst>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&quot;$&quot;#,##0_);[Red]\(&quot;$&quot;#,##0\)"/>
    <numFmt numFmtId="165" formatCode="&quot;$&quot;#,##0.00_);[Red]\(&quot;$&quot;#,##0.0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(* #,##0_);_(* \(#,##0\);_(* &quot;-&quot;??_);_(@_)"/>
    <numFmt numFmtId="169" formatCode="_(&quot;$&quot;#,##0_);_(&quot;$&quot;\(#,##0\);_(&quot;-&quot;_);_(@_)"/>
    <numFmt numFmtId="170" formatCode="_(&quot;$&quot;#,##0_);_(&quot;$&quot;\(#,##0\);_(\ &quot;-&quot;_);_(@_)"/>
    <numFmt numFmtId="171" formatCode="_(* #,##0.000_);_(* \(#,##0.000\);_(* &quot;-&quot;??_);_(@_)"/>
    <numFmt numFmtId="172" formatCode="&quot;$&quot;#,##0"/>
    <numFmt numFmtId="173" formatCode="0.0"/>
    <numFmt numFmtId="174" formatCode="_(&quot;$&quot;#,##0_);[Red]_(&quot;$&quot;\(#,##0\);_(&quot;-&quot;_);_(@_)"/>
    <numFmt numFmtId="175" formatCode="#,##0.0"/>
    <numFmt numFmtId="176" formatCode="m/d/yy"/>
    <numFmt numFmtId="177" formatCode="&quot;$&quot;#,##0;[Red]&quot;$&quot;#,##0"/>
    <numFmt numFmtId="178" formatCode="&quot;$&quot;#,##0.00"/>
    <numFmt numFmtId="179" formatCode="0.0%"/>
  </numFmts>
  <fonts count="3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sz val="10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sz val="8"/>
      <color indexed="18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8"/>
      <color indexed="12"/>
      <name val="Arial"/>
      <family val="2"/>
    </font>
    <font>
      <sz val="9"/>
      <name val="Helvetica"/>
    </font>
    <font>
      <b/>
      <sz val="8"/>
      <color indexed="18"/>
      <name val="Arial"/>
      <family val="2"/>
    </font>
    <font>
      <b/>
      <sz val="8"/>
      <color indexed="12"/>
      <name val="Arial"/>
      <family val="2"/>
    </font>
    <font>
      <u/>
      <sz val="8"/>
      <name val="Arial"/>
      <family val="2"/>
    </font>
    <font>
      <sz val="8"/>
      <color indexed="53"/>
      <name val="Arial"/>
      <family val="2"/>
    </font>
    <font>
      <b/>
      <sz val="14"/>
      <name val="Arial"/>
      <family val="2"/>
    </font>
    <font>
      <i/>
      <u/>
      <sz val="8"/>
      <name val="Arial"/>
      <family val="2"/>
    </font>
    <font>
      <i/>
      <sz val="8"/>
      <name val="Arial"/>
      <family val="2"/>
    </font>
    <font>
      <sz val="8"/>
      <color indexed="17"/>
      <name val="Arial"/>
      <family val="2"/>
    </font>
    <font>
      <b/>
      <sz val="8"/>
      <color indexed="17"/>
      <name val="Arial"/>
      <family val="2"/>
    </font>
    <font>
      <b/>
      <sz val="8"/>
      <color indexed="58"/>
      <name val="Arial"/>
      <family val="2"/>
    </font>
    <font>
      <sz val="8"/>
      <color indexed="58"/>
      <name val="Arial"/>
      <family val="2"/>
    </font>
    <font>
      <b/>
      <i/>
      <sz val="8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color indexed="16"/>
      <name val="Arial"/>
      <family val="2"/>
    </font>
    <font>
      <i/>
      <sz val="8"/>
      <color indexed="12"/>
      <name val="Arial"/>
      <family val="2"/>
    </font>
    <font>
      <b/>
      <i/>
      <u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8"/>
      <color theme="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1" fillId="0" borderId="0"/>
    <xf numFmtId="0" fontId="2" fillId="0" borderId="0"/>
    <xf numFmtId="9" fontId="1" fillId="0" borderId="0" applyFont="0" applyFill="0" applyBorder="0" applyAlignment="0" applyProtection="0"/>
  </cellStyleXfs>
  <cellXfs count="597">
    <xf numFmtId="0" fontId="0" fillId="0" borderId="0" xfId="0"/>
    <xf numFmtId="0" fontId="9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2" borderId="0" xfId="0" applyFont="1" applyFill="1"/>
    <xf numFmtId="0" fontId="8" fillId="3" borderId="0" xfId="0" applyFont="1" applyFill="1" applyAlignment="1">
      <alignment horizontal="center"/>
    </xf>
    <xf numFmtId="0" fontId="9" fillId="3" borderId="1" xfId="0" applyFont="1" applyFill="1" applyBorder="1"/>
    <xf numFmtId="0" fontId="8" fillId="3" borderId="2" xfId="0" applyFont="1" applyFill="1" applyBorder="1" applyAlignment="1">
      <alignment horizontal="center"/>
    </xf>
    <xf numFmtId="0" fontId="6" fillId="2" borderId="2" xfId="0" applyFont="1" applyFill="1" applyBorder="1"/>
    <xf numFmtId="38" fontId="8" fillId="4" borderId="3" xfId="0" applyNumberFormat="1" applyFont="1" applyFill="1" applyBorder="1" applyAlignment="1">
      <alignment wrapText="1"/>
    </xf>
    <xf numFmtId="0" fontId="6" fillId="4" borderId="4" xfId="0" applyFont="1" applyFill="1" applyBorder="1"/>
    <xf numFmtId="172" fontId="6" fillId="4" borderId="5" xfId="0" applyNumberFormat="1" applyFont="1" applyFill="1" applyBorder="1" applyAlignment="1">
      <alignment horizontal="center"/>
    </xf>
    <xf numFmtId="172" fontId="6" fillId="4" borderId="4" xfId="0" applyNumberFormat="1" applyFont="1" applyFill="1" applyBorder="1" applyAlignment="1">
      <alignment horizontal="center"/>
    </xf>
    <xf numFmtId="38" fontId="8" fillId="4" borderId="6" xfId="3" applyNumberFormat="1" applyFont="1" applyFill="1" applyBorder="1" applyAlignment="1">
      <alignment vertical="center"/>
    </xf>
    <xf numFmtId="3" fontId="6" fillId="2" borderId="0" xfId="0" applyNumberFormat="1" applyFont="1" applyFill="1"/>
    <xf numFmtId="3" fontId="6" fillId="4" borderId="7" xfId="0" applyNumberFormat="1" applyFont="1" applyFill="1" applyBorder="1"/>
    <xf numFmtId="3" fontId="6" fillId="4" borderId="8" xfId="0" applyNumberFormat="1" applyFont="1" applyFill="1" applyBorder="1" applyAlignment="1">
      <alignment horizontal="center"/>
    </xf>
    <xf numFmtId="38" fontId="8" fillId="4" borderId="0" xfId="3" applyNumberFormat="1" applyFont="1" applyFill="1" applyAlignment="1">
      <alignment horizontal="center" vertical="center"/>
    </xf>
    <xf numFmtId="9" fontId="6" fillId="2" borderId="2" xfId="5" applyFont="1" applyFill="1" applyBorder="1" applyAlignment="1">
      <alignment horizontal="center" vertical="center"/>
    </xf>
    <xf numFmtId="38" fontId="6" fillId="2" borderId="0" xfId="3" applyNumberFormat="1" applyFont="1" applyFill="1" applyAlignment="1">
      <alignment horizontal="center" vertical="center"/>
    </xf>
    <xf numFmtId="172" fontId="6" fillId="2" borderId="0" xfId="0" applyNumberFormat="1" applyFont="1" applyFill="1"/>
    <xf numFmtId="38" fontId="8" fillId="4" borderId="9" xfId="3" applyNumberFormat="1" applyFont="1" applyFill="1" applyBorder="1" applyAlignment="1">
      <alignment vertical="center"/>
    </xf>
    <xf numFmtId="38" fontId="8" fillId="4" borderId="10" xfId="3" applyNumberFormat="1" applyFont="1" applyFill="1" applyBorder="1" applyAlignment="1">
      <alignment horizontal="center" vertical="center"/>
    </xf>
    <xf numFmtId="172" fontId="6" fillId="2" borderId="10" xfId="0" applyNumberFormat="1" applyFont="1" applyFill="1" applyBorder="1"/>
    <xf numFmtId="0" fontId="6" fillId="2" borderId="10" xfId="0" applyFont="1" applyFill="1" applyBorder="1"/>
    <xf numFmtId="3" fontId="3" fillId="2" borderId="11" xfId="3" applyNumberFormat="1" applyFont="1" applyFill="1" applyBorder="1" applyAlignment="1">
      <alignment horizontal="center" vertical="center"/>
    </xf>
    <xf numFmtId="3" fontId="3" fillId="2" borderId="12" xfId="3" applyNumberFormat="1" applyFont="1" applyFill="1" applyBorder="1" applyAlignment="1">
      <alignment horizontal="center" vertical="center"/>
    </xf>
    <xf numFmtId="172" fontId="3" fillId="2" borderId="12" xfId="0" applyNumberFormat="1" applyFont="1" applyFill="1" applyBorder="1"/>
    <xf numFmtId="0" fontId="6" fillId="2" borderId="12" xfId="0" applyFont="1" applyFill="1" applyBorder="1"/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3" fontId="8" fillId="2" borderId="2" xfId="3" applyNumberFormat="1" applyFont="1" applyFill="1" applyBorder="1" applyAlignment="1">
      <alignment horizontal="center" vertical="center"/>
    </xf>
    <xf numFmtId="3" fontId="8" fillId="2" borderId="0" xfId="3" applyNumberFormat="1" applyFont="1" applyFill="1" applyAlignment="1">
      <alignment horizontal="center" vertical="center"/>
    </xf>
    <xf numFmtId="3" fontId="6" fillId="2" borderId="2" xfId="0" applyNumberFormat="1" applyFont="1" applyFill="1" applyBorder="1" applyAlignment="1">
      <alignment horizontal="center"/>
    </xf>
    <xf numFmtId="3" fontId="6" fillId="2" borderId="0" xfId="0" applyNumberFormat="1" applyFont="1" applyFill="1" applyAlignment="1">
      <alignment horizontal="center"/>
    </xf>
    <xf numFmtId="167" fontId="6" fillId="2" borderId="0" xfId="1" applyFont="1" applyFill="1" applyBorder="1" applyAlignment="1"/>
    <xf numFmtId="172" fontId="8" fillId="2" borderId="2" xfId="3" applyNumberFormat="1" applyFont="1" applyFill="1" applyBorder="1" applyAlignment="1">
      <alignment horizontal="center" vertical="center"/>
    </xf>
    <xf numFmtId="172" fontId="8" fillId="2" borderId="0" xfId="3" applyNumberFormat="1" applyFont="1" applyFill="1" applyAlignment="1">
      <alignment horizontal="center" vertical="center"/>
    </xf>
    <xf numFmtId="172" fontId="6" fillId="2" borderId="2" xfId="0" applyNumberFormat="1" applyFont="1" applyFill="1" applyBorder="1" applyAlignment="1">
      <alignment horizontal="center"/>
    </xf>
    <xf numFmtId="172" fontId="6" fillId="2" borderId="0" xfId="0" applyNumberFormat="1" applyFont="1" applyFill="1" applyAlignment="1">
      <alignment horizontal="center"/>
    </xf>
    <xf numFmtId="9" fontId="6" fillId="2" borderId="0" xfId="5" applyFont="1" applyFill="1" applyBorder="1" applyAlignment="1">
      <alignment horizontal="center" vertical="center"/>
    </xf>
    <xf numFmtId="38" fontId="8" fillId="4" borderId="2" xfId="3" applyNumberFormat="1" applyFont="1" applyFill="1" applyBorder="1" applyAlignment="1">
      <alignment horizontal="right" vertical="center"/>
    </xf>
    <xf numFmtId="38" fontId="8" fillId="4" borderId="0" xfId="3" applyNumberFormat="1" applyFont="1" applyFill="1" applyAlignment="1">
      <alignment horizontal="right" vertical="center"/>
    </xf>
    <xf numFmtId="38" fontId="8" fillId="4" borderId="13" xfId="3" applyNumberFormat="1" applyFont="1" applyFill="1" applyBorder="1" applyAlignment="1">
      <alignment horizontal="right" vertical="center"/>
    </xf>
    <xf numFmtId="9" fontId="6" fillId="2" borderId="14" xfId="5" applyFont="1" applyFill="1" applyBorder="1" applyAlignment="1">
      <alignment horizontal="center" vertical="center"/>
    </xf>
    <xf numFmtId="38" fontId="6" fillId="2" borderId="1" xfId="3" applyNumberFormat="1" applyFont="1" applyFill="1" applyBorder="1" applyAlignment="1">
      <alignment horizontal="center" vertical="center"/>
    </xf>
    <xf numFmtId="172" fontId="6" fillId="2" borderId="1" xfId="0" applyNumberFormat="1" applyFont="1" applyFill="1" applyBorder="1"/>
    <xf numFmtId="172" fontId="6" fillId="2" borderId="15" xfId="0" applyNumberFormat="1" applyFont="1" applyFill="1" applyBorder="1"/>
    <xf numFmtId="172" fontId="6" fillId="2" borderId="16" xfId="0" applyNumberFormat="1" applyFont="1" applyFill="1" applyBorder="1"/>
    <xf numFmtId="172" fontId="3" fillId="2" borderId="17" xfId="0" applyNumberFormat="1" applyFont="1" applyFill="1" applyBorder="1"/>
    <xf numFmtId="0" fontId="6" fillId="0" borderId="2" xfId="0" applyFont="1" applyBorder="1"/>
    <xf numFmtId="9" fontId="3" fillId="0" borderId="0" xfId="5" applyFont="1" applyFill="1" applyBorder="1" applyAlignment="1">
      <alignment horizontal="right"/>
    </xf>
    <xf numFmtId="9" fontId="10" fillId="0" borderId="0" xfId="5" applyFont="1" applyFill="1" applyBorder="1" applyAlignment="1">
      <alignment horizontal="right"/>
    </xf>
    <xf numFmtId="0" fontId="6" fillId="0" borderId="2" xfId="4" applyFont="1" applyBorder="1"/>
    <xf numFmtId="0" fontId="3" fillId="0" borderId="2" xfId="4" applyFont="1" applyBorder="1"/>
    <xf numFmtId="172" fontId="10" fillId="0" borderId="0" xfId="0" applyNumberFormat="1" applyFont="1" applyAlignment="1">
      <alignment horizontal="right"/>
    </xf>
    <xf numFmtId="9" fontId="6" fillId="0" borderId="0" xfId="5" applyFont="1" applyFill="1" applyBorder="1" applyAlignment="1">
      <alignment horizontal="right"/>
    </xf>
    <xf numFmtId="172" fontId="10" fillId="0" borderId="0" xfId="5" applyNumberFormat="1" applyFont="1" applyFill="1" applyBorder="1" applyAlignment="1">
      <alignment horizontal="right"/>
    </xf>
    <xf numFmtId="9" fontId="10" fillId="0" borderId="16" xfId="5" applyFont="1" applyFill="1" applyBorder="1" applyAlignment="1">
      <alignment horizontal="right"/>
    </xf>
    <xf numFmtId="0" fontId="6" fillId="0" borderId="16" xfId="0" applyFont="1" applyBorder="1" applyAlignment="1">
      <alignment horizontal="right"/>
    </xf>
    <xf numFmtId="173" fontId="6" fillId="0" borderId="0" xfId="0" applyNumberFormat="1" applyFont="1" applyAlignment="1">
      <alignment horizontal="right"/>
    </xf>
    <xf numFmtId="173" fontId="6" fillId="0" borderId="16" xfId="0" applyNumberFormat="1" applyFont="1" applyBorder="1" applyAlignment="1">
      <alignment horizontal="right"/>
    </xf>
    <xf numFmtId="9" fontId="6" fillId="0" borderId="0" xfId="1" applyNumberFormat="1" applyFont="1" applyFill="1" applyBorder="1" applyAlignment="1">
      <alignment horizontal="right"/>
    </xf>
    <xf numFmtId="9" fontId="6" fillId="0" borderId="0" xfId="0" applyNumberFormat="1" applyFont="1" applyAlignment="1">
      <alignment horizontal="right"/>
    </xf>
    <xf numFmtId="9" fontId="6" fillId="0" borderId="16" xfId="0" applyNumberFormat="1" applyFont="1" applyBorder="1" applyAlignment="1">
      <alignment horizontal="right"/>
    </xf>
    <xf numFmtId="172" fontId="6" fillId="0" borderId="0" xfId="0" applyNumberFormat="1" applyFont="1" applyAlignment="1">
      <alignment horizontal="right"/>
    </xf>
    <xf numFmtId="172" fontId="6" fillId="0" borderId="16" xfId="0" applyNumberFormat="1" applyFont="1" applyBorder="1" applyAlignment="1">
      <alignment horizontal="right"/>
    </xf>
    <xf numFmtId="175" fontId="10" fillId="0" borderId="0" xfId="0" applyNumberFormat="1" applyFont="1" applyAlignment="1">
      <alignment horizontal="right"/>
    </xf>
    <xf numFmtId="172" fontId="10" fillId="0" borderId="16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164" fontId="6" fillId="0" borderId="0" xfId="1" applyNumberFormat="1" applyFont="1" applyFill="1" applyBorder="1" applyAlignment="1">
      <alignment horizontal="right"/>
    </xf>
    <xf numFmtId="164" fontId="10" fillId="0" borderId="0" xfId="1" applyNumberFormat="1" applyFont="1" applyFill="1" applyBorder="1" applyAlignment="1">
      <alignment horizontal="right"/>
    </xf>
    <xf numFmtId="0" fontId="5" fillId="0" borderId="2" xfId="0" applyFont="1" applyBorder="1"/>
    <xf numFmtId="0" fontId="3" fillId="0" borderId="2" xfId="0" applyFont="1" applyBorder="1"/>
    <xf numFmtId="9" fontId="10" fillId="0" borderId="0" xfId="5" applyFont="1" applyFill="1" applyBorder="1"/>
    <xf numFmtId="0" fontId="3" fillId="0" borderId="0" xfId="0" applyFont="1"/>
    <xf numFmtId="172" fontId="10" fillId="0" borderId="0" xfId="0" applyNumberFormat="1" applyFont="1"/>
    <xf numFmtId="0" fontId="6" fillId="0" borderId="14" xfId="0" applyFont="1" applyBorder="1"/>
    <xf numFmtId="0" fontId="5" fillId="0" borderId="1" xfId="0" applyFont="1" applyBorder="1"/>
    <xf numFmtId="4" fontId="6" fillId="0" borderId="1" xfId="0" applyNumberFormat="1" applyFont="1" applyBorder="1" applyAlignment="1">
      <alignment horizontal="right"/>
    </xf>
    <xf numFmtId="4" fontId="6" fillId="0" borderId="15" xfId="0" applyNumberFormat="1" applyFont="1" applyBorder="1" applyAlignment="1">
      <alignment horizontal="right"/>
    </xf>
    <xf numFmtId="172" fontId="10" fillId="0" borderId="16" xfId="5" applyNumberFormat="1" applyFont="1" applyFill="1" applyBorder="1" applyAlignment="1">
      <alignment horizontal="right"/>
    </xf>
    <xf numFmtId="164" fontId="10" fillId="0" borderId="16" xfId="1" applyNumberFormat="1" applyFont="1" applyFill="1" applyBorder="1" applyAlignment="1">
      <alignment horizontal="right"/>
    </xf>
    <xf numFmtId="0" fontId="6" fillId="0" borderId="18" xfId="4" applyFont="1" applyBorder="1"/>
    <xf numFmtId="0" fontId="8" fillId="3" borderId="15" xfId="0" applyFont="1" applyFill="1" applyBorder="1" applyAlignment="1">
      <alignment horizontal="right" vertical="center"/>
    </xf>
    <xf numFmtId="0" fontId="8" fillId="3" borderId="16" xfId="0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right" vertical="center"/>
    </xf>
    <xf numFmtId="0" fontId="8" fillId="3" borderId="0" xfId="0" applyFont="1" applyFill="1" applyAlignment="1">
      <alignment horizontal="right" vertical="center"/>
    </xf>
    <xf numFmtId="0" fontId="5" fillId="0" borderId="0" xfId="0" applyFont="1"/>
    <xf numFmtId="4" fontId="6" fillId="0" borderId="0" xfId="0" applyNumberFormat="1" applyFont="1" applyAlignment="1">
      <alignment horizontal="right"/>
    </xf>
    <xf numFmtId="4" fontId="6" fillId="0" borderId="16" xfId="0" applyNumberFormat="1" applyFont="1" applyBorder="1" applyAlignment="1">
      <alignment horizontal="right"/>
    </xf>
    <xf numFmtId="0" fontId="8" fillId="3" borderId="14" xfId="0" applyFont="1" applyFill="1" applyBorder="1"/>
    <xf numFmtId="164" fontId="10" fillId="0" borderId="10" xfId="1" applyNumberFormat="1" applyFont="1" applyFill="1" applyBorder="1" applyAlignment="1">
      <alignment horizontal="right"/>
    </xf>
    <xf numFmtId="0" fontId="6" fillId="0" borderId="18" xfId="0" applyFont="1" applyBorder="1"/>
    <xf numFmtId="10" fontId="10" fillId="0" borderId="10" xfId="0" applyNumberFormat="1" applyFont="1" applyBorder="1"/>
    <xf numFmtId="9" fontId="10" fillId="0" borderId="10" xfId="1" applyNumberFormat="1" applyFont="1" applyFill="1" applyBorder="1" applyAlignment="1">
      <alignment horizontal="right"/>
    </xf>
    <xf numFmtId="9" fontId="6" fillId="0" borderId="10" xfId="0" applyNumberFormat="1" applyFont="1" applyBorder="1" applyAlignment="1">
      <alignment horizontal="right"/>
    </xf>
    <xf numFmtId="9" fontId="6" fillId="0" borderId="19" xfId="0" applyNumberFormat="1" applyFont="1" applyBorder="1" applyAlignment="1">
      <alignment horizontal="right"/>
    </xf>
    <xf numFmtId="10" fontId="10" fillId="0" borderId="1" xfId="0" applyNumberFormat="1" applyFont="1" applyBorder="1"/>
    <xf numFmtId="9" fontId="10" fillId="0" borderId="1" xfId="1" applyNumberFormat="1" applyFont="1" applyFill="1" applyBorder="1" applyAlignment="1">
      <alignment horizontal="right"/>
    </xf>
    <xf numFmtId="9" fontId="6" fillId="0" borderId="1" xfId="0" applyNumberFormat="1" applyFont="1" applyBorder="1" applyAlignment="1">
      <alignment horizontal="right"/>
    </xf>
    <xf numFmtId="9" fontId="6" fillId="0" borderId="15" xfId="0" applyNumberFormat="1" applyFont="1" applyBorder="1" applyAlignment="1">
      <alignment horizontal="right"/>
    </xf>
    <xf numFmtId="164" fontId="6" fillId="0" borderId="10" xfId="1" applyNumberFormat="1" applyFont="1" applyFill="1" applyBorder="1" applyAlignment="1">
      <alignment horizontal="right"/>
    </xf>
    <xf numFmtId="0" fontId="6" fillId="0" borderId="10" xfId="0" applyFont="1" applyBorder="1" applyAlignment="1">
      <alignment horizontal="right"/>
    </xf>
    <xf numFmtId="0" fontId="6" fillId="0" borderId="19" xfId="0" applyFont="1" applyBorder="1" applyAlignment="1">
      <alignment horizontal="right"/>
    </xf>
    <xf numFmtId="0" fontId="6" fillId="0" borderId="10" xfId="0" applyFont="1" applyBorder="1"/>
    <xf numFmtId="9" fontId="6" fillId="0" borderId="10" xfId="1" applyNumberFormat="1" applyFont="1" applyFill="1" applyBorder="1" applyAlignment="1">
      <alignment horizontal="right"/>
    </xf>
    <xf numFmtId="0" fontId="14" fillId="0" borderId="2" xfId="0" applyFont="1" applyBorder="1"/>
    <xf numFmtId="9" fontId="6" fillId="2" borderId="1" xfId="5" applyFont="1" applyFill="1" applyBorder="1" applyAlignment="1">
      <alignment horizontal="center" vertical="center"/>
    </xf>
    <xf numFmtId="172" fontId="8" fillId="4" borderId="4" xfId="0" applyNumberFormat="1" applyFont="1" applyFill="1" applyBorder="1" applyAlignment="1">
      <alignment horizontal="center"/>
    </xf>
    <xf numFmtId="0" fontId="8" fillId="4" borderId="0" xfId="3" applyFont="1" applyFill="1" applyAlignment="1">
      <alignment horizontal="left" vertical="center"/>
    </xf>
    <xf numFmtId="172" fontId="6" fillId="2" borderId="0" xfId="3" applyNumberFormat="1" applyFont="1" applyFill="1" applyAlignment="1">
      <alignment horizontal="center" vertical="center"/>
    </xf>
    <xf numFmtId="172" fontId="6" fillId="2" borderId="16" xfId="3" applyNumberFormat="1" applyFont="1" applyFill="1" applyBorder="1" applyAlignment="1">
      <alignment horizontal="center" vertical="center"/>
    </xf>
    <xf numFmtId="164" fontId="10" fillId="0" borderId="20" xfId="1" applyNumberFormat="1" applyFont="1" applyFill="1" applyBorder="1" applyAlignment="1">
      <alignment horizontal="right"/>
    </xf>
    <xf numFmtId="164" fontId="10" fillId="0" borderId="21" xfId="1" applyNumberFormat="1" applyFont="1" applyFill="1" applyBorder="1" applyAlignment="1">
      <alignment horizontal="right"/>
    </xf>
    <xf numFmtId="164" fontId="6" fillId="0" borderId="16" xfId="1" applyNumberFormat="1" applyFont="1" applyFill="1" applyBorder="1" applyAlignment="1">
      <alignment horizontal="right"/>
    </xf>
    <xf numFmtId="3" fontId="8" fillId="4" borderId="14" xfId="3" applyNumberFormat="1" applyFont="1" applyFill="1" applyBorder="1" applyAlignment="1">
      <alignment horizontal="left" vertical="center" wrapText="1"/>
    </xf>
    <xf numFmtId="0" fontId="9" fillId="4" borderId="1" xfId="0" applyFont="1" applyFill="1" applyBorder="1"/>
    <xf numFmtId="0" fontId="6" fillId="2" borderId="14" xfId="0" applyFont="1" applyFill="1" applyBorder="1"/>
    <xf numFmtId="0" fontId="6" fillId="2" borderId="1" xfId="0" applyFont="1" applyFill="1" applyBorder="1"/>
    <xf numFmtId="3" fontId="6" fillId="2" borderId="1" xfId="3" applyNumberFormat="1" applyFont="1" applyFill="1" applyBorder="1" applyAlignment="1">
      <alignment horizontal="center" vertical="center"/>
    </xf>
    <xf numFmtId="3" fontId="6" fillId="2" borderId="15" xfId="3" applyNumberFormat="1" applyFont="1" applyFill="1" applyBorder="1" applyAlignment="1">
      <alignment horizontal="center" vertical="center"/>
    </xf>
    <xf numFmtId="38" fontId="8" fillId="4" borderId="2" xfId="3" applyNumberFormat="1" applyFont="1" applyFill="1" applyBorder="1" applyAlignment="1">
      <alignment vertical="center"/>
    </xf>
    <xf numFmtId="3" fontId="8" fillId="4" borderId="14" xfId="3" applyNumberFormat="1" applyFont="1" applyFill="1" applyBorder="1" applyAlignment="1">
      <alignment horizontal="left" vertical="center"/>
    </xf>
    <xf numFmtId="0" fontId="9" fillId="4" borderId="1" xfId="3" applyFont="1" applyFill="1" applyBorder="1" applyAlignment="1">
      <alignment horizontal="left" vertical="center"/>
    </xf>
    <xf numFmtId="0" fontId="3" fillId="2" borderId="14" xfId="3" applyFont="1" applyFill="1" applyBorder="1" applyAlignment="1">
      <alignment horizontal="center" vertical="center"/>
    </xf>
    <xf numFmtId="0" fontId="3" fillId="2" borderId="1" xfId="3" applyFont="1" applyFill="1" applyBorder="1" applyAlignment="1">
      <alignment horizontal="center" vertical="center"/>
    </xf>
    <xf numFmtId="3" fontId="8" fillId="4" borderId="2" xfId="3" applyNumberFormat="1" applyFont="1" applyFill="1" applyBorder="1" applyAlignment="1">
      <alignment horizontal="left" vertical="center"/>
    </xf>
    <xf numFmtId="38" fontId="8" fillId="4" borderId="18" xfId="3" applyNumberFormat="1" applyFont="1" applyFill="1" applyBorder="1" applyAlignment="1">
      <alignment vertical="center"/>
    </xf>
    <xf numFmtId="3" fontId="6" fillId="2" borderId="18" xfId="0" applyNumberFormat="1" applyFont="1" applyFill="1" applyBorder="1" applyAlignment="1">
      <alignment horizontal="center"/>
    </xf>
    <xf numFmtId="3" fontId="6" fillId="2" borderId="10" xfId="0" applyNumberFormat="1" applyFont="1" applyFill="1" applyBorder="1" applyAlignment="1">
      <alignment horizontal="center"/>
    </xf>
    <xf numFmtId="172" fontId="6" fillId="2" borderId="19" xfId="0" applyNumberFormat="1" applyFont="1" applyFill="1" applyBorder="1"/>
    <xf numFmtId="3" fontId="8" fillId="0" borderId="0" xfId="3" applyNumberFormat="1" applyFont="1" applyAlignment="1">
      <alignment horizontal="right" vertical="center"/>
    </xf>
    <xf numFmtId="0" fontId="8" fillId="0" borderId="0" xfId="3" applyFont="1" applyAlignment="1">
      <alignment vertical="center"/>
    </xf>
    <xf numFmtId="3" fontId="6" fillId="0" borderId="0" xfId="0" applyNumberFormat="1" applyFont="1"/>
    <xf numFmtId="172" fontId="6" fillId="0" borderId="0" xfId="0" applyNumberFormat="1" applyFont="1"/>
    <xf numFmtId="0" fontId="15" fillId="0" borderId="2" xfId="0" applyFont="1" applyBorder="1"/>
    <xf numFmtId="0" fontId="16" fillId="0" borderId="0" xfId="0" applyFont="1"/>
    <xf numFmtId="3" fontId="8" fillId="4" borderId="0" xfId="3" applyNumberFormat="1" applyFont="1" applyFill="1" applyAlignment="1">
      <alignment horizontal="left" vertical="center" wrapText="1"/>
    </xf>
    <xf numFmtId="172" fontId="10" fillId="5" borderId="0" xfId="0" applyNumberFormat="1" applyFont="1" applyFill="1" applyAlignment="1">
      <alignment horizontal="right"/>
    </xf>
    <xf numFmtId="0" fontId="10" fillId="0" borderId="0" xfId="0" applyFont="1" applyAlignment="1">
      <alignment horizontal="right"/>
    </xf>
    <xf numFmtId="168" fontId="6" fillId="0" borderId="0" xfId="1" applyNumberFormat="1" applyFont="1"/>
    <xf numFmtId="175" fontId="6" fillId="0" borderId="0" xfId="0" applyNumberFormat="1" applyFont="1" applyAlignment="1">
      <alignment horizontal="right"/>
    </xf>
    <xf numFmtId="3" fontId="6" fillId="0" borderId="16" xfId="0" applyNumberFormat="1" applyFont="1" applyBorder="1" applyAlignment="1">
      <alignment horizontal="right"/>
    </xf>
    <xf numFmtId="0" fontId="17" fillId="0" borderId="2" xfId="0" applyFont="1" applyBorder="1"/>
    <xf numFmtId="178" fontId="6" fillId="0" borderId="16" xfId="0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0" fontId="6" fillId="0" borderId="10" xfId="0" applyFont="1" applyBorder="1" applyAlignment="1">
      <alignment horizontal="left"/>
    </xf>
    <xf numFmtId="0" fontId="5" fillId="0" borderId="18" xfId="0" applyFont="1" applyBorder="1"/>
    <xf numFmtId="9" fontId="10" fillId="0" borderId="10" xfId="0" applyNumberFormat="1" applyFont="1" applyBorder="1"/>
    <xf numFmtId="9" fontId="10" fillId="0" borderId="10" xfId="5" applyFont="1" applyFill="1" applyBorder="1" applyAlignment="1">
      <alignment horizontal="right"/>
    </xf>
    <xf numFmtId="9" fontId="10" fillId="0" borderId="19" xfId="5" applyFont="1" applyFill="1" applyBorder="1" applyAlignment="1">
      <alignment horizontal="right"/>
    </xf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3" borderId="1" xfId="0" applyFont="1" applyFill="1" applyBorder="1"/>
    <xf numFmtId="0" fontId="8" fillId="3" borderId="15" xfId="0" applyFont="1" applyFill="1" applyBorder="1"/>
    <xf numFmtId="0" fontId="8" fillId="3" borderId="0" xfId="0" applyFont="1" applyFill="1"/>
    <xf numFmtId="0" fontId="8" fillId="3" borderId="16" xfId="0" applyFont="1" applyFill="1" applyBorder="1"/>
    <xf numFmtId="168" fontId="6" fillId="0" borderId="0" xfId="1" applyNumberFormat="1" applyFont="1" applyBorder="1"/>
    <xf numFmtId="168" fontId="6" fillId="0" borderId="16" xfId="1" applyNumberFormat="1" applyFont="1" applyBorder="1"/>
    <xf numFmtId="0" fontId="6" fillId="3" borderId="2" xfId="0" applyFont="1" applyFill="1" applyBorder="1"/>
    <xf numFmtId="0" fontId="9" fillId="3" borderId="2" xfId="0" applyFont="1" applyFill="1" applyBorder="1"/>
    <xf numFmtId="0" fontId="8" fillId="3" borderId="16" xfId="0" applyFont="1" applyFill="1" applyBorder="1" applyAlignment="1">
      <alignment horizontal="center"/>
    </xf>
    <xf numFmtId="0" fontId="12" fillId="0" borderId="0" xfId="0" applyFont="1"/>
    <xf numFmtId="168" fontId="6" fillId="0" borderId="0" xfId="1" applyNumberFormat="1" applyFont="1" applyBorder="1" applyAlignment="1">
      <alignment horizontal="right"/>
    </xf>
    <xf numFmtId="0" fontId="6" fillId="3" borderId="0" xfId="4" applyFont="1" applyFill="1"/>
    <xf numFmtId="0" fontId="6" fillId="0" borderId="1" xfId="4" applyFont="1" applyBorder="1"/>
    <xf numFmtId="164" fontId="6" fillId="0" borderId="1" xfId="5" applyNumberFormat="1" applyFont="1" applyBorder="1"/>
    <xf numFmtId="164" fontId="6" fillId="0" borderId="15" xfId="5" applyNumberFormat="1" applyFont="1" applyBorder="1"/>
    <xf numFmtId="168" fontId="19" fillId="0" borderId="0" xfId="1" applyNumberFormat="1" applyFont="1" applyBorder="1"/>
    <xf numFmtId="164" fontId="6" fillId="0" borderId="0" xfId="5" applyNumberFormat="1" applyFont="1" applyBorder="1"/>
    <xf numFmtId="164" fontId="6" fillId="0" borderId="16" xfId="5" applyNumberFormat="1" applyFont="1" applyBorder="1"/>
    <xf numFmtId="168" fontId="19" fillId="0" borderId="0" xfId="1" applyNumberFormat="1" applyFont="1" applyBorder="1" applyAlignment="1">
      <alignment horizontal="right"/>
    </xf>
    <xf numFmtId="168" fontId="20" fillId="0" borderId="0" xfId="1" applyNumberFormat="1" applyFont="1" applyBorder="1"/>
    <xf numFmtId="164" fontId="3" fillId="0" borderId="0" xfId="5" applyNumberFormat="1" applyFont="1" applyBorder="1"/>
    <xf numFmtId="164" fontId="3" fillId="0" borderId="16" xfId="5" applyNumberFormat="1" applyFont="1" applyBorder="1"/>
    <xf numFmtId="168" fontId="20" fillId="0" borderId="0" xfId="1" applyNumberFormat="1" applyFont="1" applyBorder="1" applyAlignment="1">
      <alignment horizontal="right"/>
    </xf>
    <xf numFmtId="169" fontId="6" fillId="0" borderId="2" xfId="2" applyNumberFormat="1" applyFont="1" applyFill="1" applyBorder="1" applyAlignment="1">
      <alignment horizontal="left"/>
    </xf>
    <xf numFmtId="0" fontId="3" fillId="0" borderId="18" xfId="0" applyFont="1" applyBorder="1"/>
    <xf numFmtId="0" fontId="3" fillId="0" borderId="10" xfId="4" applyFont="1" applyBorder="1"/>
    <xf numFmtId="164" fontId="3" fillId="0" borderId="10" xfId="5" applyNumberFormat="1" applyFont="1" applyBorder="1"/>
    <xf numFmtId="164" fontId="3" fillId="0" borderId="19" xfId="5" applyNumberFormat="1" applyFont="1" applyBorder="1"/>
    <xf numFmtId="168" fontId="3" fillId="0" borderId="0" xfId="1" applyNumberFormat="1" applyFont="1" applyBorder="1" applyAlignment="1">
      <alignment horizontal="right"/>
    </xf>
    <xf numFmtId="164" fontId="6" fillId="0" borderId="0" xfId="0" applyNumberFormat="1" applyFont="1"/>
    <xf numFmtId="9" fontId="6" fillId="0" borderId="0" xfId="5" applyFont="1"/>
    <xf numFmtId="0" fontId="3" fillId="0" borderId="16" xfId="0" applyFont="1" applyBorder="1" applyAlignment="1">
      <alignment horizontal="right"/>
    </xf>
    <xf numFmtId="167" fontId="21" fillId="0" borderId="0" xfId="1" applyFont="1" applyBorder="1"/>
    <xf numFmtId="0" fontId="22" fillId="0" borderId="0" xfId="4" applyFont="1"/>
    <xf numFmtId="0" fontId="22" fillId="0" borderId="0" xfId="4" applyFont="1" applyAlignment="1">
      <alignment horizontal="right"/>
    </xf>
    <xf numFmtId="167" fontId="12" fillId="0" borderId="0" xfId="1" applyFont="1" applyBorder="1"/>
    <xf numFmtId="0" fontId="7" fillId="0" borderId="0" xfId="4" applyFont="1"/>
    <xf numFmtId="169" fontId="22" fillId="0" borderId="0" xfId="4" applyNumberFormat="1" applyFont="1" applyAlignment="1">
      <alignment horizontal="right"/>
    </xf>
    <xf numFmtId="0" fontId="12" fillId="0" borderId="0" xfId="4" applyFont="1"/>
    <xf numFmtId="168" fontId="22" fillId="0" borderId="0" xfId="1" applyNumberFormat="1" applyFont="1" applyBorder="1" applyAlignment="1">
      <alignment horizontal="right"/>
    </xf>
    <xf numFmtId="168" fontId="21" fillId="0" borderId="0" xfId="1" applyNumberFormat="1" applyFont="1" applyBorder="1"/>
    <xf numFmtId="22" fontId="6" fillId="0" borderId="0" xfId="4" applyNumberFormat="1" applyFont="1" applyAlignment="1">
      <alignment horizontal="left"/>
    </xf>
    <xf numFmtId="0" fontId="6" fillId="0" borderId="0" xfId="4" applyFont="1"/>
    <xf numFmtId="0" fontId="6" fillId="0" borderId="0" xfId="4" applyFont="1" applyAlignment="1">
      <alignment horizontal="right"/>
    </xf>
    <xf numFmtId="169" fontId="6" fillId="0" borderId="0" xfId="4" applyNumberFormat="1" applyFont="1" applyAlignment="1">
      <alignment horizontal="right"/>
    </xf>
    <xf numFmtId="0" fontId="3" fillId="3" borderId="14" xfId="4" applyFont="1" applyFill="1" applyBorder="1"/>
    <xf numFmtId="0" fontId="8" fillId="3" borderId="1" xfId="4" applyFont="1" applyFill="1" applyBorder="1"/>
    <xf numFmtId="0" fontId="6" fillId="3" borderId="1" xfId="4" applyFont="1" applyFill="1" applyBorder="1"/>
    <xf numFmtId="0" fontId="8" fillId="3" borderId="1" xfId="4" applyFont="1" applyFill="1" applyBorder="1" applyAlignment="1">
      <alignment horizontal="center"/>
    </xf>
    <xf numFmtId="0" fontId="8" fillId="3" borderId="15" xfId="4" applyFont="1" applyFill="1" applyBorder="1" applyAlignment="1">
      <alignment horizontal="center"/>
    </xf>
    <xf numFmtId="0" fontId="22" fillId="3" borderId="1" xfId="4" applyFont="1" applyFill="1" applyBorder="1"/>
    <xf numFmtId="0" fontId="8" fillId="0" borderId="0" xfId="4" applyFont="1" applyAlignment="1">
      <alignment horizontal="center"/>
    </xf>
    <xf numFmtId="0" fontId="3" fillId="3" borderId="2" xfId="4" applyFont="1" applyFill="1" applyBorder="1"/>
    <xf numFmtId="0" fontId="8" fillId="3" borderId="0" xfId="4" applyFont="1" applyFill="1"/>
    <xf numFmtId="0" fontId="3" fillId="3" borderId="0" xfId="4" applyFont="1" applyFill="1"/>
    <xf numFmtId="0" fontId="8" fillId="3" borderId="0" xfId="4" applyFont="1" applyFill="1" applyAlignment="1">
      <alignment horizontal="center"/>
    </xf>
    <xf numFmtId="0" fontId="8" fillId="3" borderId="16" xfId="4" applyFont="1" applyFill="1" applyBorder="1" applyAlignment="1">
      <alignment horizontal="center"/>
    </xf>
    <xf numFmtId="0" fontId="3" fillId="0" borderId="0" xfId="4" applyFont="1" applyAlignment="1">
      <alignment horizontal="right"/>
    </xf>
    <xf numFmtId="0" fontId="3" fillId="0" borderId="0" xfId="4" applyFont="1"/>
    <xf numFmtId="0" fontId="6" fillId="3" borderId="0" xfId="4" applyFont="1" applyFill="1" applyAlignment="1">
      <alignment horizontal="center"/>
    </xf>
    <xf numFmtId="0" fontId="6" fillId="3" borderId="16" xfId="4" applyFont="1" applyFill="1" applyBorder="1" applyAlignment="1">
      <alignment horizontal="center"/>
    </xf>
    <xf numFmtId="0" fontId="23" fillId="0" borderId="2" xfId="4" applyFont="1" applyBorder="1"/>
    <xf numFmtId="22" fontId="6" fillId="0" borderId="0" xfId="4" applyNumberFormat="1" applyFont="1"/>
    <xf numFmtId="0" fontId="6" fillId="0" borderId="16" xfId="4" applyFont="1" applyBorder="1" applyAlignment="1">
      <alignment horizontal="right"/>
    </xf>
    <xf numFmtId="168" fontId="6" fillId="0" borderId="0" xfId="1" applyNumberFormat="1" applyFont="1" applyFill="1" applyBorder="1"/>
    <xf numFmtId="169" fontId="6" fillId="0" borderId="0" xfId="2" applyNumberFormat="1" applyFont="1" applyFill="1" applyBorder="1" applyAlignment="1">
      <alignment horizontal="right"/>
    </xf>
    <xf numFmtId="169" fontId="6" fillId="0" borderId="16" xfId="2" applyNumberFormat="1" applyFont="1" applyFill="1" applyBorder="1" applyAlignment="1">
      <alignment horizontal="right"/>
    </xf>
    <xf numFmtId="169" fontId="6" fillId="0" borderId="0" xfId="2" applyNumberFormat="1" applyFont="1" applyFill="1" applyBorder="1"/>
    <xf numFmtId="167" fontId="23" fillId="0" borderId="2" xfId="4" applyNumberFormat="1" applyFont="1" applyBorder="1"/>
    <xf numFmtId="168" fontId="3" fillId="0" borderId="0" xfId="1" applyNumberFormat="1" applyFont="1" applyFill="1" applyBorder="1"/>
    <xf numFmtId="169" fontId="3" fillId="0" borderId="0" xfId="2" applyNumberFormat="1" applyFont="1" applyFill="1" applyBorder="1" applyAlignment="1">
      <alignment horizontal="right"/>
    </xf>
    <xf numFmtId="169" fontId="3" fillId="0" borderId="16" xfId="2" applyNumberFormat="1" applyFont="1" applyFill="1" applyBorder="1" applyAlignment="1">
      <alignment horizontal="right"/>
    </xf>
    <xf numFmtId="168" fontId="3" fillId="0" borderId="0" xfId="1" applyNumberFormat="1" applyFont="1" applyFill="1" applyBorder="1" applyAlignment="1">
      <alignment horizontal="right"/>
    </xf>
    <xf numFmtId="167" fontId="3" fillId="0" borderId="2" xfId="4" applyNumberFormat="1" applyFont="1" applyBorder="1"/>
    <xf numFmtId="0" fontId="19" fillId="0" borderId="0" xfId="4" applyFont="1"/>
    <xf numFmtId="169" fontId="3" fillId="0" borderId="0" xfId="2" applyNumberFormat="1" applyFont="1" applyFill="1" applyBorder="1"/>
    <xf numFmtId="174" fontId="6" fillId="0" borderId="0" xfId="2" applyNumberFormat="1" applyFont="1" applyFill="1" applyBorder="1" applyAlignment="1">
      <alignment horizontal="right"/>
    </xf>
    <xf numFmtId="174" fontId="6" fillId="0" borderId="16" xfId="2" applyNumberFormat="1" applyFont="1" applyFill="1" applyBorder="1" applyAlignment="1">
      <alignment horizontal="right"/>
    </xf>
    <xf numFmtId="168" fontId="6" fillId="0" borderId="0" xfId="1" applyNumberFormat="1" applyFont="1" applyFill="1" applyBorder="1" applyAlignment="1">
      <alignment horizontal="right"/>
    </xf>
    <xf numFmtId="168" fontId="19" fillId="0" borderId="0" xfId="1" applyNumberFormat="1" applyFont="1" applyFill="1" applyBorder="1"/>
    <xf numFmtId="168" fontId="23" fillId="0" borderId="2" xfId="1" applyNumberFormat="1" applyFont="1" applyBorder="1" applyAlignment="1"/>
    <xf numFmtId="167" fontId="3" fillId="0" borderId="0" xfId="4" applyNumberFormat="1" applyFont="1"/>
    <xf numFmtId="169" fontId="3" fillId="0" borderId="0" xfId="5" applyNumberFormat="1" applyFont="1" applyBorder="1" applyAlignment="1">
      <alignment horizontal="right"/>
    </xf>
    <xf numFmtId="169" fontId="3" fillId="0" borderId="16" xfId="5" applyNumberFormat="1" applyFont="1" applyBorder="1" applyAlignment="1">
      <alignment horizontal="right"/>
    </xf>
    <xf numFmtId="168" fontId="3" fillId="0" borderId="0" xfId="1" applyNumberFormat="1" applyFont="1" applyBorder="1"/>
    <xf numFmtId="9" fontId="3" fillId="0" borderId="0" xfId="5" applyFont="1" applyBorder="1"/>
    <xf numFmtId="9" fontId="3" fillId="0" borderId="0" xfId="5" applyFont="1" applyBorder="1" applyAlignment="1">
      <alignment horizontal="right"/>
    </xf>
    <xf numFmtId="9" fontId="3" fillId="0" borderId="16" xfId="5" applyFont="1" applyBorder="1" applyAlignment="1">
      <alignment horizontal="right"/>
    </xf>
    <xf numFmtId="167" fontId="6" fillId="0" borderId="0" xfId="4" applyNumberFormat="1" applyFont="1"/>
    <xf numFmtId="9" fontId="6" fillId="0" borderId="0" xfId="5" applyFont="1" applyBorder="1" applyAlignment="1">
      <alignment horizontal="right"/>
    </xf>
    <xf numFmtId="169" fontId="3" fillId="0" borderId="0" xfId="2" applyNumberFormat="1" applyFont="1" applyBorder="1" applyAlignment="1">
      <alignment horizontal="right"/>
    </xf>
    <xf numFmtId="169" fontId="3" fillId="0" borderId="16" xfId="2" applyNumberFormat="1" applyFont="1" applyBorder="1" applyAlignment="1">
      <alignment horizontal="right"/>
    </xf>
    <xf numFmtId="9" fontId="6" fillId="0" borderId="16" xfId="5" applyFont="1" applyBorder="1" applyAlignment="1">
      <alignment horizontal="right"/>
    </xf>
    <xf numFmtId="9" fontId="6" fillId="0" borderId="0" xfId="5" applyFont="1" applyBorder="1"/>
    <xf numFmtId="168" fontId="6" fillId="0" borderId="16" xfId="1" applyNumberFormat="1" applyFont="1" applyBorder="1" applyAlignment="1">
      <alignment horizontal="right"/>
    </xf>
    <xf numFmtId="169" fontId="6" fillId="0" borderId="0" xfId="2" applyNumberFormat="1" applyFont="1" applyBorder="1" applyAlignment="1">
      <alignment horizontal="right"/>
    </xf>
    <xf numFmtId="164" fontId="3" fillId="0" borderId="0" xfId="1" applyNumberFormat="1" applyFont="1" applyBorder="1" applyAlignment="1">
      <alignment horizontal="right"/>
    </xf>
    <xf numFmtId="164" fontId="3" fillId="0" borderId="16" xfId="1" applyNumberFormat="1" applyFont="1" applyBorder="1" applyAlignment="1">
      <alignment horizontal="right"/>
    </xf>
    <xf numFmtId="169" fontId="6" fillId="0" borderId="2" xfId="2" applyNumberFormat="1" applyFont="1" applyFill="1" applyBorder="1" applyAlignment="1">
      <alignment horizontal="right"/>
    </xf>
    <xf numFmtId="169" fontId="6" fillId="0" borderId="0" xfId="2" applyNumberFormat="1" applyFont="1" applyFill="1" applyBorder="1" applyAlignment="1">
      <alignment horizontal="left"/>
    </xf>
    <xf numFmtId="169" fontId="3" fillId="0" borderId="0" xfId="2" applyNumberFormat="1" applyFont="1" applyBorder="1"/>
    <xf numFmtId="164" fontId="23" fillId="0" borderId="2" xfId="4" applyNumberFormat="1" applyFont="1" applyBorder="1"/>
    <xf numFmtId="164" fontId="3" fillId="0" borderId="0" xfId="2" applyNumberFormat="1" applyFont="1" applyBorder="1"/>
    <xf numFmtId="164" fontId="3" fillId="0" borderId="0" xfId="1" applyNumberFormat="1" applyFont="1" applyBorder="1"/>
    <xf numFmtId="164" fontId="3" fillId="0" borderId="2" xfId="4" applyNumberFormat="1" applyFont="1" applyBorder="1"/>
    <xf numFmtId="164" fontId="6" fillId="0" borderId="0" xfId="4" applyNumberFormat="1" applyFont="1"/>
    <xf numFmtId="164" fontId="6" fillId="0" borderId="0" xfId="1" applyNumberFormat="1" applyFont="1" applyBorder="1"/>
    <xf numFmtId="0" fontId="24" fillId="0" borderId="18" xfId="4" applyFont="1" applyBorder="1"/>
    <xf numFmtId="167" fontId="6" fillId="0" borderId="10" xfId="4" applyNumberFormat="1" applyFont="1" applyBorder="1"/>
    <xf numFmtId="0" fontId="6" fillId="0" borderId="10" xfId="4" applyFont="1" applyBorder="1"/>
    <xf numFmtId="9" fontId="6" fillId="0" borderId="10" xfId="2" applyNumberFormat="1" applyFont="1" applyBorder="1" applyAlignment="1">
      <alignment horizontal="right"/>
    </xf>
    <xf numFmtId="9" fontId="6" fillId="0" borderId="19" xfId="2" applyNumberFormat="1" applyFont="1" applyBorder="1" applyAlignment="1">
      <alignment horizontal="right"/>
    </xf>
    <xf numFmtId="0" fontId="13" fillId="0" borderId="0" xfId="4" applyFont="1"/>
    <xf numFmtId="0" fontId="10" fillId="0" borderId="0" xfId="4" applyFont="1"/>
    <xf numFmtId="169" fontId="10" fillId="0" borderId="0" xfId="2" applyNumberFormat="1" applyFont="1" applyBorder="1" applyAlignment="1">
      <alignment horizontal="right"/>
    </xf>
    <xf numFmtId="0" fontId="18" fillId="0" borderId="0" xfId="4" applyFont="1"/>
    <xf numFmtId="167" fontId="10" fillId="0" borderId="0" xfId="4" applyNumberFormat="1" applyFont="1"/>
    <xf numFmtId="174" fontId="6" fillId="0" borderId="0" xfId="2" applyNumberFormat="1" applyFont="1" applyBorder="1" applyAlignment="1">
      <alignment horizontal="right"/>
    </xf>
    <xf numFmtId="164" fontId="6" fillId="0" borderId="0" xfId="5" applyNumberFormat="1" applyFont="1" applyBorder="1" applyAlignment="1">
      <alignment horizontal="right"/>
    </xf>
    <xf numFmtId="168" fontId="22" fillId="0" borderId="0" xfId="1" applyNumberFormat="1" applyFont="1" applyBorder="1"/>
    <xf numFmtId="0" fontId="8" fillId="0" borderId="0" xfId="4" applyFont="1" applyAlignment="1">
      <alignment horizontal="right"/>
    </xf>
    <xf numFmtId="169" fontId="19" fillId="0" borderId="0" xfId="2" applyNumberFormat="1" applyFont="1" applyBorder="1" applyAlignment="1">
      <alignment horizontal="right"/>
    </xf>
    <xf numFmtId="9" fontId="19" fillId="0" borderId="0" xfId="5" applyFont="1" applyBorder="1" applyAlignment="1">
      <alignment horizontal="right"/>
    </xf>
    <xf numFmtId="174" fontId="3" fillId="0" borderId="0" xfId="2" applyNumberFormat="1" applyFont="1" applyBorder="1" applyAlignment="1">
      <alignment horizontal="right"/>
    </xf>
    <xf numFmtId="169" fontId="25" fillId="0" borderId="0" xfId="2" applyNumberFormat="1" applyFont="1" applyBorder="1" applyAlignment="1">
      <alignment horizontal="right"/>
    </xf>
    <xf numFmtId="168" fontId="10" fillId="0" borderId="0" xfId="1" applyNumberFormat="1" applyFont="1" applyBorder="1"/>
    <xf numFmtId="168" fontId="10" fillId="0" borderId="0" xfId="1" applyNumberFormat="1" applyFont="1" applyBorder="1" applyAlignment="1">
      <alignment horizontal="right"/>
    </xf>
    <xf numFmtId="164" fontId="22" fillId="0" borderId="0" xfId="1" applyNumberFormat="1" applyFont="1" applyAlignment="1">
      <alignment horizontal="right"/>
    </xf>
    <xf numFmtId="164" fontId="22" fillId="0" borderId="0" xfId="4" applyNumberFormat="1" applyFont="1" applyAlignment="1">
      <alignment horizontal="right"/>
    </xf>
    <xf numFmtId="168" fontId="22" fillId="0" borderId="0" xfId="1" applyNumberFormat="1" applyFont="1"/>
    <xf numFmtId="164" fontId="22" fillId="0" borderId="0" xfId="1" applyNumberFormat="1" applyFont="1"/>
    <xf numFmtId="164" fontId="22" fillId="0" borderId="0" xfId="4" applyNumberFormat="1" applyFont="1"/>
    <xf numFmtId="167" fontId="12" fillId="0" borderId="0" xfId="4" applyNumberFormat="1" applyFont="1"/>
    <xf numFmtId="164" fontId="6" fillId="0" borderId="0" xfId="1" applyNumberFormat="1" applyFont="1"/>
    <xf numFmtId="0" fontId="8" fillId="3" borderId="0" xfId="4" applyFont="1" applyFill="1" applyAlignment="1">
      <alignment horizontal="right"/>
    </xf>
    <xf numFmtId="0" fontId="8" fillId="3" borderId="16" xfId="4" applyFont="1" applyFill="1" applyBorder="1" applyAlignment="1">
      <alignment horizontal="right"/>
    </xf>
    <xf numFmtId="164" fontId="6" fillId="0" borderId="0" xfId="4" applyNumberFormat="1" applyFont="1" applyAlignment="1">
      <alignment horizontal="right"/>
    </xf>
    <xf numFmtId="164" fontId="6" fillId="0" borderId="16" xfId="4" applyNumberFormat="1" applyFont="1" applyBorder="1" applyAlignment="1">
      <alignment horizontal="right"/>
    </xf>
    <xf numFmtId="164" fontId="6" fillId="0" borderId="16" xfId="4" applyNumberFormat="1" applyFont="1" applyBorder="1"/>
    <xf numFmtId="164" fontId="6" fillId="0" borderId="0" xfId="2" applyNumberFormat="1" applyFont="1" applyFill="1" applyBorder="1" applyAlignment="1">
      <alignment horizontal="right"/>
    </xf>
    <xf numFmtId="164" fontId="6" fillId="0" borderId="16" xfId="2" applyNumberFormat="1" applyFont="1" applyFill="1" applyBorder="1" applyAlignment="1">
      <alignment horizontal="right"/>
    </xf>
    <xf numFmtId="169" fontId="6" fillId="0" borderId="0" xfId="2" applyNumberFormat="1" applyFont="1"/>
    <xf numFmtId="164" fontId="6" fillId="0" borderId="0" xfId="1" applyNumberFormat="1" applyFont="1" applyFill="1" applyBorder="1"/>
    <xf numFmtId="164" fontId="6" fillId="0" borderId="0" xfId="2" applyNumberFormat="1" applyFont="1" applyBorder="1"/>
    <xf numFmtId="164" fontId="6" fillId="0" borderId="16" xfId="2" applyNumberFormat="1" applyFont="1" applyBorder="1"/>
    <xf numFmtId="169" fontId="6" fillId="0" borderId="0" xfId="1" applyNumberFormat="1" applyFont="1" applyFill="1"/>
    <xf numFmtId="168" fontId="6" fillId="0" borderId="0" xfId="1" applyNumberFormat="1" applyFont="1" applyFill="1"/>
    <xf numFmtId="164" fontId="6" fillId="0" borderId="16" xfId="1" applyNumberFormat="1" applyFont="1" applyFill="1" applyBorder="1"/>
    <xf numFmtId="169" fontId="6" fillId="0" borderId="0" xfId="1" applyNumberFormat="1" applyFont="1"/>
    <xf numFmtId="164" fontId="3" fillId="0" borderId="0" xfId="1" applyNumberFormat="1" applyFont="1" applyFill="1" applyBorder="1" applyAlignment="1">
      <alignment horizontal="right"/>
    </xf>
    <xf numFmtId="164" fontId="3" fillId="0" borderId="16" xfId="1" applyNumberFormat="1" applyFont="1" applyFill="1" applyBorder="1" applyAlignment="1">
      <alignment horizontal="right"/>
    </xf>
    <xf numFmtId="169" fontId="3" fillId="0" borderId="0" xfId="1" applyNumberFormat="1" applyFont="1"/>
    <xf numFmtId="168" fontId="3" fillId="0" borderId="0" xfId="1" applyNumberFormat="1" applyFont="1"/>
    <xf numFmtId="164" fontId="3" fillId="0" borderId="0" xfId="2" applyNumberFormat="1" applyFont="1" applyFill="1" applyBorder="1" applyAlignment="1">
      <alignment horizontal="right"/>
    </xf>
    <xf numFmtId="164" fontId="3" fillId="0" borderId="16" xfId="2" applyNumberFormat="1" applyFont="1" applyFill="1" applyBorder="1" applyAlignment="1">
      <alignment horizontal="right"/>
    </xf>
    <xf numFmtId="169" fontId="3" fillId="0" borderId="0" xfId="2" applyNumberFormat="1" applyFont="1"/>
    <xf numFmtId="0" fontId="3" fillId="0" borderId="18" xfId="4" applyFont="1" applyBorder="1"/>
    <xf numFmtId="164" fontId="3" fillId="0" borderId="10" xfId="1" applyNumberFormat="1" applyFont="1" applyFill="1" applyBorder="1" applyAlignment="1">
      <alignment horizontal="right"/>
    </xf>
    <xf numFmtId="164" fontId="3" fillId="0" borderId="19" xfId="1" applyNumberFormat="1" applyFont="1" applyFill="1" applyBorder="1" applyAlignment="1">
      <alignment horizontal="right"/>
    </xf>
    <xf numFmtId="164" fontId="6" fillId="0" borderId="0" xfId="1" applyNumberFormat="1" applyFont="1" applyAlignment="1">
      <alignment horizontal="right"/>
    </xf>
    <xf numFmtId="0" fontId="26" fillId="0" borderId="0" xfId="4" applyFont="1"/>
    <xf numFmtId="176" fontId="8" fillId="3" borderId="1" xfId="4" applyNumberFormat="1" applyFont="1" applyFill="1" applyBorder="1" applyAlignment="1">
      <alignment horizontal="center"/>
    </xf>
    <xf numFmtId="176" fontId="8" fillId="3" borderId="0" xfId="4" applyNumberFormat="1" applyFont="1" applyFill="1" applyAlignment="1">
      <alignment horizontal="center"/>
    </xf>
    <xf numFmtId="164" fontId="6" fillId="0" borderId="0" xfId="2" applyNumberFormat="1" applyFont="1" applyFill="1" applyBorder="1"/>
    <xf numFmtId="164" fontId="6" fillId="0" borderId="16" xfId="2" applyNumberFormat="1" applyFont="1" applyFill="1" applyBorder="1"/>
    <xf numFmtId="170" fontId="6" fillId="0" borderId="0" xfId="2" applyNumberFormat="1" applyFont="1"/>
    <xf numFmtId="164" fontId="6" fillId="0" borderId="0" xfId="2" applyNumberFormat="1" applyFont="1" applyBorder="1" applyAlignment="1"/>
    <xf numFmtId="164" fontId="6" fillId="0" borderId="0" xfId="2" applyNumberFormat="1" applyFont="1" applyFill="1" applyBorder="1" applyAlignment="1"/>
    <xf numFmtId="164" fontId="6" fillId="0" borderId="16" xfId="2" applyNumberFormat="1" applyFont="1" applyBorder="1" applyAlignment="1"/>
    <xf numFmtId="170" fontId="6" fillId="0" borderId="0" xfId="1" applyNumberFormat="1" applyFont="1" applyFill="1"/>
    <xf numFmtId="164" fontId="3" fillId="0" borderId="0" xfId="1" applyNumberFormat="1" applyFont="1" applyFill="1" applyBorder="1"/>
    <xf numFmtId="164" fontId="3" fillId="0" borderId="16" xfId="1" applyNumberFormat="1" applyFont="1" applyFill="1" applyBorder="1"/>
    <xf numFmtId="170" fontId="3" fillId="0" borderId="0" xfId="1" applyNumberFormat="1" applyFont="1"/>
    <xf numFmtId="164" fontId="3" fillId="0" borderId="0" xfId="1" applyNumberFormat="1" applyFont="1" applyFill="1" applyBorder="1" applyAlignment="1"/>
    <xf numFmtId="170" fontId="6" fillId="0" borderId="0" xfId="1" applyNumberFormat="1" applyFont="1"/>
    <xf numFmtId="164" fontId="6" fillId="0" borderId="0" xfId="1" applyNumberFormat="1" applyFont="1" applyBorder="1" applyAlignment="1"/>
    <xf numFmtId="164" fontId="6" fillId="0" borderId="16" xfId="1" applyNumberFormat="1" applyFont="1" applyBorder="1" applyAlignment="1"/>
    <xf numFmtId="164" fontId="3" fillId="0" borderId="0" xfId="4" applyNumberFormat="1" applyFont="1"/>
    <xf numFmtId="164" fontId="3" fillId="0" borderId="16" xfId="4" applyNumberFormat="1" applyFont="1" applyBorder="1"/>
    <xf numFmtId="164" fontId="6" fillId="0" borderId="0" xfId="1" applyNumberFormat="1" applyFont="1" applyFill="1" applyBorder="1" applyAlignment="1"/>
    <xf numFmtId="164" fontId="6" fillId="0" borderId="16" xfId="1" applyNumberFormat="1" applyFont="1" applyFill="1" applyBorder="1" applyAlignment="1"/>
    <xf numFmtId="164" fontId="3" fillId="0" borderId="0" xfId="2" applyNumberFormat="1" applyFont="1" applyBorder="1" applyAlignment="1"/>
    <xf numFmtId="164" fontId="3" fillId="0" borderId="16" xfId="2" applyNumberFormat="1" applyFont="1" applyBorder="1" applyAlignment="1"/>
    <xf numFmtId="164" fontId="3" fillId="0" borderId="0" xfId="1" applyNumberFormat="1" applyFont="1" applyBorder="1" applyAlignment="1"/>
    <xf numFmtId="164" fontId="3" fillId="0" borderId="16" xfId="1" applyNumberFormat="1" applyFont="1" applyBorder="1" applyAlignment="1"/>
    <xf numFmtId="0" fontId="23" fillId="0" borderId="18" xfId="4" applyFont="1" applyBorder="1"/>
    <xf numFmtId="164" fontId="3" fillId="0" borderId="10" xfId="4" applyNumberFormat="1" applyFont="1" applyBorder="1"/>
    <xf numFmtId="164" fontId="3" fillId="0" borderId="19" xfId="4" applyNumberFormat="1" applyFont="1" applyBorder="1"/>
    <xf numFmtId="164" fontId="6" fillId="0" borderId="10" xfId="1" applyNumberFormat="1" applyFont="1" applyBorder="1"/>
    <xf numFmtId="164" fontId="6" fillId="0" borderId="10" xfId="1" applyNumberFormat="1" applyFont="1" applyFill="1" applyBorder="1"/>
    <xf numFmtId="164" fontId="6" fillId="0" borderId="19" xfId="1" applyNumberFormat="1" applyFont="1" applyFill="1" applyBorder="1"/>
    <xf numFmtId="164" fontId="6" fillId="0" borderId="19" xfId="1" applyNumberFormat="1" applyFont="1" applyBorder="1"/>
    <xf numFmtId="164" fontId="8" fillId="0" borderId="0" xfId="4" applyNumberFormat="1" applyFont="1" applyAlignment="1">
      <alignment horizontal="center"/>
    </xf>
    <xf numFmtId="164" fontId="19" fillId="0" borderId="0" xfId="4" applyNumberFormat="1" applyFont="1"/>
    <xf numFmtId="164" fontId="19" fillId="0" borderId="0" xfId="1" applyNumberFormat="1" applyFont="1" applyFill="1" applyBorder="1"/>
    <xf numFmtId="164" fontId="25" fillId="0" borderId="0" xfId="1" applyNumberFormat="1" applyFont="1" applyFill="1" applyBorder="1"/>
    <xf numFmtId="0" fontId="6" fillId="0" borderId="0" xfId="0" applyFont="1" applyAlignment="1">
      <alignment horizontal="center"/>
    </xf>
    <xf numFmtId="172" fontId="6" fillId="0" borderId="0" xfId="0" applyNumberFormat="1" applyFont="1" applyAlignment="1">
      <alignment horizontal="center"/>
    </xf>
    <xf numFmtId="9" fontId="6" fillId="0" borderId="0" xfId="0" applyNumberFormat="1" applyFont="1" applyAlignment="1">
      <alignment horizontal="center"/>
    </xf>
    <xf numFmtId="0" fontId="6" fillId="3" borderId="14" xfId="0" applyFont="1" applyFill="1" applyBorder="1"/>
    <xf numFmtId="0" fontId="6" fillId="3" borderId="1" xfId="0" applyFont="1" applyFill="1" applyBorder="1"/>
    <xf numFmtId="172" fontId="6" fillId="3" borderId="1" xfId="0" applyNumberFormat="1" applyFont="1" applyFill="1" applyBorder="1"/>
    <xf numFmtId="0" fontId="22" fillId="3" borderId="14" xfId="4" applyFont="1" applyFill="1" applyBorder="1"/>
    <xf numFmtId="0" fontId="22" fillId="3" borderId="1" xfId="4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0" xfId="0" applyFont="1" applyFill="1"/>
    <xf numFmtId="172" fontId="6" fillId="3" borderId="0" xfId="0" applyNumberFormat="1" applyFont="1" applyFill="1"/>
    <xf numFmtId="0" fontId="21" fillId="0" borderId="0" xfId="4" applyFont="1"/>
    <xf numFmtId="0" fontId="8" fillId="3" borderId="2" xfId="4" applyFont="1" applyFill="1" applyBorder="1" applyAlignment="1">
      <alignment horizontal="center"/>
    </xf>
    <xf numFmtId="172" fontId="3" fillId="0" borderId="0" xfId="0" applyNumberFormat="1" applyFont="1" applyAlignment="1">
      <alignment horizontal="center"/>
    </xf>
    <xf numFmtId="0" fontId="6" fillId="0" borderId="16" xfId="0" applyFont="1" applyBorder="1" applyAlignment="1">
      <alignment horizontal="center"/>
    </xf>
    <xf numFmtId="0" fontId="8" fillId="0" borderId="16" xfId="4" applyFont="1" applyBorder="1" applyAlignment="1">
      <alignment horizontal="center"/>
    </xf>
    <xf numFmtId="38" fontId="6" fillId="0" borderId="0" xfId="2" applyNumberFormat="1" applyFont="1" applyBorder="1" applyAlignment="1">
      <alignment horizontal="center"/>
    </xf>
    <xf numFmtId="38" fontId="6" fillId="0" borderId="0" xfId="2" applyNumberFormat="1" applyFont="1" applyBorder="1" applyAlignment="1"/>
    <xf numFmtId="164" fontId="25" fillId="0" borderId="0" xfId="2" applyNumberFormat="1" applyFont="1" applyBorder="1"/>
    <xf numFmtId="38" fontId="6" fillId="0" borderId="16" xfId="2" applyNumberFormat="1" applyFont="1" applyBorder="1" applyAlignment="1"/>
    <xf numFmtId="164" fontId="24" fillId="0" borderId="0" xfId="2" applyNumberFormat="1" applyFont="1" applyBorder="1"/>
    <xf numFmtId="164" fontId="3" fillId="0" borderId="0" xfId="2" applyNumberFormat="1" applyFont="1" applyBorder="1" applyAlignment="1">
      <alignment horizontal="right"/>
    </xf>
    <xf numFmtId="38" fontId="3" fillId="0" borderId="0" xfId="2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38" fontId="6" fillId="0" borderId="0" xfId="0" applyNumberFormat="1" applyFont="1" applyAlignment="1">
      <alignment horizontal="center"/>
    </xf>
    <xf numFmtId="172" fontId="3" fillId="0" borderId="0" xfId="0" applyNumberFormat="1" applyFont="1"/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6" fillId="0" borderId="0" xfId="0" applyNumberFormat="1" applyFont="1"/>
    <xf numFmtId="165" fontId="3" fillId="0" borderId="0" xfId="0" applyNumberFormat="1" applyFont="1"/>
    <xf numFmtId="0" fontId="3" fillId="0" borderId="0" xfId="4" applyFont="1" applyAlignment="1">
      <alignment horizontal="center"/>
    </xf>
    <xf numFmtId="0" fontId="8" fillId="3" borderId="14" xfId="4" applyFont="1" applyFill="1" applyBorder="1" applyAlignment="1">
      <alignment horizontal="center"/>
    </xf>
    <xf numFmtId="0" fontId="22" fillId="3" borderId="15" xfId="4" applyFont="1" applyFill="1" applyBorder="1"/>
    <xf numFmtId="0" fontId="3" fillId="0" borderId="14" xfId="4" applyFont="1" applyBorder="1"/>
    <xf numFmtId="0" fontId="6" fillId="0" borderId="15" xfId="4" applyFont="1" applyBorder="1"/>
    <xf numFmtId="0" fontId="6" fillId="0" borderId="14" xfId="4" applyFont="1" applyBorder="1"/>
    <xf numFmtId="168" fontId="23" fillId="0" borderId="2" xfId="1" applyNumberFormat="1" applyFont="1" applyBorder="1"/>
    <xf numFmtId="170" fontId="6" fillId="0" borderId="0" xfId="1" applyNumberFormat="1" applyFont="1" applyBorder="1"/>
    <xf numFmtId="170" fontId="6" fillId="0" borderId="16" xfId="1" applyNumberFormat="1" applyFont="1" applyBorder="1"/>
    <xf numFmtId="170" fontId="6" fillId="0" borderId="2" xfId="1" applyNumberFormat="1" applyFont="1" applyBorder="1"/>
    <xf numFmtId="177" fontId="6" fillId="0" borderId="0" xfId="1" applyNumberFormat="1" applyFont="1" applyBorder="1"/>
    <xf numFmtId="177" fontId="6" fillId="0" borderId="16" xfId="1" applyNumberFormat="1" applyFont="1" applyBorder="1"/>
    <xf numFmtId="170" fontId="3" fillId="0" borderId="0" xfId="1" applyNumberFormat="1" applyFont="1" applyBorder="1"/>
    <xf numFmtId="170" fontId="3" fillId="0" borderId="16" xfId="1" applyNumberFormat="1" applyFont="1" applyBorder="1"/>
    <xf numFmtId="170" fontId="23" fillId="0" borderId="2" xfId="1" applyNumberFormat="1" applyFont="1" applyBorder="1"/>
    <xf numFmtId="177" fontId="3" fillId="0" borderId="0" xfId="1" applyNumberFormat="1" applyFont="1" applyBorder="1"/>
    <xf numFmtId="172" fontId="3" fillId="0" borderId="10" xfId="1" applyNumberFormat="1" applyFont="1" applyBorder="1"/>
    <xf numFmtId="172" fontId="3" fillId="0" borderId="19" xfId="1" applyNumberFormat="1" applyFont="1" applyBorder="1"/>
    <xf numFmtId="170" fontId="23" fillId="0" borderId="18" xfId="1" applyNumberFormat="1" applyFont="1" applyBorder="1"/>
    <xf numFmtId="177" fontId="3" fillId="0" borderId="10" xfId="1" applyNumberFormat="1" applyFont="1" applyBorder="1"/>
    <xf numFmtId="0" fontId="23" fillId="0" borderId="0" xfId="4" applyFont="1"/>
    <xf numFmtId="171" fontId="6" fillId="0" borderId="0" xfId="1" applyNumberFormat="1" applyFont="1" applyBorder="1"/>
    <xf numFmtId="167" fontId="23" fillId="0" borderId="0" xfId="4" applyNumberFormat="1" applyFont="1"/>
    <xf numFmtId="0" fontId="6" fillId="2" borderId="16" xfId="0" applyFont="1" applyFill="1" applyBorder="1"/>
    <xf numFmtId="168" fontId="6" fillId="2" borderId="0" xfId="1" applyNumberFormat="1" applyFont="1" applyFill="1" applyBorder="1"/>
    <xf numFmtId="168" fontId="6" fillId="2" borderId="16" xfId="1" applyNumberFormat="1" applyFont="1" applyFill="1" applyBorder="1"/>
    <xf numFmtId="168" fontId="6" fillId="2" borderId="12" xfId="1" applyNumberFormat="1" applyFont="1" applyFill="1" applyBorder="1"/>
    <xf numFmtId="168" fontId="6" fillId="2" borderId="17" xfId="1" applyNumberFormat="1" applyFont="1" applyFill="1" applyBorder="1"/>
    <xf numFmtId="0" fontId="6" fillId="2" borderId="18" xfId="0" applyFont="1" applyFill="1" applyBorder="1"/>
    <xf numFmtId="0" fontId="6" fillId="2" borderId="19" xfId="0" applyFont="1" applyFill="1" applyBorder="1"/>
    <xf numFmtId="0" fontId="6" fillId="2" borderId="11" xfId="0" applyFont="1" applyFill="1" applyBorder="1"/>
    <xf numFmtId="164" fontId="6" fillId="0" borderId="0" xfId="0" applyNumberFormat="1" applyFont="1" applyAlignment="1">
      <alignment horizontal="right"/>
    </xf>
    <xf numFmtId="164" fontId="6" fillId="0" borderId="16" xfId="0" applyNumberFormat="1" applyFont="1" applyBorder="1" applyAlignment="1">
      <alignment horizontal="right"/>
    </xf>
    <xf numFmtId="164" fontId="25" fillId="0" borderId="0" xfId="2" applyNumberFormat="1" applyFont="1" applyFill="1" applyBorder="1"/>
    <xf numFmtId="38" fontId="6" fillId="0" borderId="0" xfId="2" applyNumberFormat="1" applyFont="1" applyFill="1" applyBorder="1" applyAlignment="1"/>
    <xf numFmtId="38" fontId="6" fillId="0" borderId="16" xfId="2" applyNumberFormat="1" applyFont="1" applyFill="1" applyBorder="1" applyAlignment="1"/>
    <xf numFmtId="38" fontId="6" fillId="0" borderId="0" xfId="2" applyNumberFormat="1" applyFont="1" applyFill="1" applyBorder="1" applyAlignment="1">
      <alignment horizontal="center"/>
    </xf>
    <xf numFmtId="164" fontId="6" fillId="0" borderId="16" xfId="2" applyNumberFormat="1" applyFont="1" applyFill="1" applyBorder="1" applyAlignment="1"/>
    <xf numFmtId="38" fontId="3" fillId="0" borderId="0" xfId="2" applyNumberFormat="1" applyFont="1" applyBorder="1" applyAlignment="1"/>
    <xf numFmtId="38" fontId="3" fillId="0" borderId="16" xfId="2" applyNumberFormat="1" applyFont="1" applyBorder="1" applyAlignment="1"/>
    <xf numFmtId="1" fontId="6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right"/>
    </xf>
    <xf numFmtId="172" fontId="3" fillId="0" borderId="0" xfId="1" applyNumberFormat="1" applyFont="1" applyFill="1" applyBorder="1"/>
    <xf numFmtId="172" fontId="23" fillId="0" borderId="2" xfId="4" applyNumberFormat="1" applyFont="1" applyBorder="1"/>
    <xf numFmtId="172" fontId="3" fillId="0" borderId="0" xfId="4" applyNumberFormat="1" applyFont="1"/>
    <xf numFmtId="172" fontId="3" fillId="0" borderId="0" xfId="2" applyNumberFormat="1" applyFont="1" applyFill="1" applyBorder="1" applyAlignment="1">
      <alignment horizontal="right"/>
    </xf>
    <xf numFmtId="172" fontId="3" fillId="0" borderId="16" xfId="2" applyNumberFormat="1" applyFont="1" applyFill="1" applyBorder="1" applyAlignment="1">
      <alignment horizontal="right"/>
    </xf>
    <xf numFmtId="172" fontId="3" fillId="0" borderId="0" xfId="2" applyNumberFormat="1" applyFont="1" applyFill="1" applyBorder="1" applyAlignment="1">
      <alignment horizontal="left"/>
    </xf>
    <xf numFmtId="164" fontId="13" fillId="0" borderId="0" xfId="1" applyNumberFormat="1" applyFont="1" applyFill="1" applyBorder="1" applyAlignment="1">
      <alignment horizontal="right"/>
    </xf>
    <xf numFmtId="1" fontId="6" fillId="0" borderId="16" xfId="0" applyNumberFormat="1" applyFont="1" applyBorder="1" applyAlignment="1">
      <alignment horizontal="right"/>
    </xf>
    <xf numFmtId="1" fontId="6" fillId="0" borderId="0" xfId="1" applyNumberFormat="1" applyFont="1" applyFill="1" applyBorder="1" applyAlignment="1">
      <alignment horizontal="right"/>
    </xf>
    <xf numFmtId="4" fontId="6" fillId="0" borderId="0" xfId="0" applyNumberFormat="1" applyFont="1" applyAlignment="1">
      <alignment horizontal="left"/>
    </xf>
    <xf numFmtId="0" fontId="18" fillId="0" borderId="0" xfId="0" applyFont="1"/>
    <xf numFmtId="0" fontId="18" fillId="0" borderId="2" xfId="0" applyFont="1" applyBorder="1"/>
    <xf numFmtId="0" fontId="28" fillId="0" borderId="0" xfId="0" applyFont="1"/>
    <xf numFmtId="3" fontId="27" fillId="0" borderId="0" xfId="0" applyNumberFormat="1" applyFont="1" applyAlignment="1">
      <alignment horizontal="right"/>
    </xf>
    <xf numFmtId="3" fontId="18" fillId="0" borderId="16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9" fontId="18" fillId="0" borderId="16" xfId="5" applyFont="1" applyFill="1" applyBorder="1" applyAlignment="1">
      <alignment horizontal="right"/>
    </xf>
    <xf numFmtId="9" fontId="18" fillId="0" borderId="0" xfId="5" applyFont="1" applyFill="1" applyBorder="1" applyAlignment="1">
      <alignment horizontal="right"/>
    </xf>
    <xf numFmtId="178" fontId="6" fillId="0" borderId="0" xfId="0" applyNumberFormat="1" applyFont="1" applyAlignment="1">
      <alignment horizontal="right"/>
    </xf>
    <xf numFmtId="172" fontId="6" fillId="0" borderId="0" xfId="0" applyNumberFormat="1" applyFont="1" applyAlignment="1">
      <alignment horizontal="left"/>
    </xf>
    <xf numFmtId="164" fontId="10" fillId="6" borderId="20" xfId="1" applyNumberFormat="1" applyFont="1" applyFill="1" applyBorder="1" applyAlignment="1">
      <alignment horizontal="right"/>
    </xf>
    <xf numFmtId="164" fontId="10" fillId="6" borderId="21" xfId="1" applyNumberFormat="1" applyFont="1" applyFill="1" applyBorder="1" applyAlignment="1">
      <alignment horizontal="right"/>
    </xf>
    <xf numFmtId="164" fontId="10" fillId="6" borderId="16" xfId="1" applyNumberFormat="1" applyFont="1" applyFill="1" applyBorder="1" applyAlignment="1">
      <alignment horizontal="right"/>
    </xf>
    <xf numFmtId="3" fontId="10" fillId="6" borderId="0" xfId="0" applyNumberFormat="1" applyFont="1" applyFill="1" applyAlignment="1">
      <alignment horizontal="right"/>
    </xf>
    <xf numFmtId="178" fontId="10" fillId="6" borderId="0" xfId="0" applyNumberFormat="1" applyFont="1" applyFill="1" applyAlignment="1">
      <alignment horizontal="right"/>
    </xf>
    <xf numFmtId="172" fontId="10" fillId="6" borderId="0" xfId="0" applyNumberFormat="1" applyFont="1" applyFill="1" applyAlignment="1">
      <alignment horizontal="right"/>
    </xf>
    <xf numFmtId="9" fontId="10" fillId="6" borderId="0" xfId="0" applyNumberFormat="1" applyFont="1" applyFill="1"/>
    <xf numFmtId="164" fontId="10" fillId="6" borderId="0" xfId="1" applyNumberFormat="1" applyFont="1" applyFill="1" applyBorder="1" applyAlignment="1">
      <alignment horizontal="right"/>
    </xf>
    <xf numFmtId="1" fontId="10" fillId="6" borderId="0" xfId="1" applyNumberFormat="1" applyFont="1" applyFill="1" applyBorder="1" applyAlignment="1">
      <alignment horizontal="right"/>
    </xf>
    <xf numFmtId="1" fontId="10" fillId="6" borderId="16" xfId="0" applyNumberFormat="1" applyFont="1" applyFill="1" applyBorder="1" applyAlignment="1">
      <alignment horizontal="right"/>
    </xf>
    <xf numFmtId="1" fontId="10" fillId="6" borderId="0" xfId="0" applyNumberFormat="1" applyFont="1" applyFill="1" applyAlignment="1">
      <alignment horizontal="right"/>
    </xf>
    <xf numFmtId="9" fontId="10" fillId="6" borderId="0" xfId="5" applyFont="1" applyFill="1" applyBorder="1"/>
    <xf numFmtId="164" fontId="10" fillId="6" borderId="0" xfId="0" applyNumberFormat="1" applyFont="1" applyFill="1" applyAlignment="1">
      <alignment horizontal="right"/>
    </xf>
    <xf numFmtId="1" fontId="10" fillId="6" borderId="0" xfId="5" applyNumberFormat="1" applyFont="1" applyFill="1" applyBorder="1"/>
    <xf numFmtId="0" fontId="10" fillId="6" borderId="0" xfId="0" applyFont="1" applyFill="1" applyAlignment="1">
      <alignment horizontal="right"/>
    </xf>
    <xf numFmtId="10" fontId="10" fillId="6" borderId="0" xfId="0" applyNumberFormat="1" applyFont="1" applyFill="1"/>
    <xf numFmtId="164" fontId="13" fillId="6" borderId="16" xfId="1" applyNumberFormat="1" applyFont="1" applyFill="1" applyBorder="1" applyAlignment="1">
      <alignment horizontal="right"/>
    </xf>
    <xf numFmtId="164" fontId="13" fillId="6" borderId="19" xfId="1" applyNumberFormat="1" applyFont="1" applyFill="1" applyBorder="1" applyAlignment="1">
      <alignment horizontal="right"/>
    </xf>
    <xf numFmtId="0" fontId="10" fillId="6" borderId="0" xfId="0" applyFont="1" applyFill="1"/>
    <xf numFmtId="179" fontId="6" fillId="0" borderId="0" xfId="5" applyNumberFormat="1" applyFont="1" applyBorder="1"/>
    <xf numFmtId="179" fontId="6" fillId="0" borderId="16" xfId="5" applyNumberFormat="1" applyFont="1" applyBorder="1"/>
    <xf numFmtId="0" fontId="30" fillId="2" borderId="0" xfId="0" applyFont="1" applyFill="1"/>
    <xf numFmtId="0" fontId="31" fillId="2" borderId="0" xfId="0" applyFont="1" applyFill="1"/>
    <xf numFmtId="0" fontId="1" fillId="0" borderId="0" xfId="0" applyFont="1"/>
    <xf numFmtId="0" fontId="1" fillId="0" borderId="2" xfId="0" applyFont="1" applyBorder="1"/>
    <xf numFmtId="0" fontId="33" fillId="0" borderId="0" xfId="0" applyFont="1"/>
    <xf numFmtId="164" fontId="33" fillId="0" borderId="0" xfId="0" applyNumberFormat="1" applyFont="1"/>
    <xf numFmtId="0" fontId="30" fillId="0" borderId="0" xfId="0" applyFont="1"/>
    <xf numFmtId="0" fontId="32" fillId="0" borderId="0" xfId="0" applyFont="1"/>
    <xf numFmtId="0" fontId="1" fillId="0" borderId="0" xfId="0" applyFont="1" applyAlignment="1">
      <alignment horizontal="center"/>
    </xf>
    <xf numFmtId="3" fontId="1" fillId="6" borderId="0" xfId="0" applyNumberFormat="1" applyFont="1" applyFill="1" applyAlignment="1">
      <alignment horizontal="center"/>
    </xf>
    <xf numFmtId="179" fontId="1" fillId="6" borderId="0" xfId="0" applyNumberFormat="1" applyFont="1" applyFill="1" applyAlignment="1">
      <alignment horizontal="center"/>
    </xf>
    <xf numFmtId="179" fontId="1" fillId="0" borderId="0" xfId="0" applyNumberFormat="1" applyFont="1" applyAlignment="1">
      <alignment horizontal="center"/>
    </xf>
    <xf numFmtId="178" fontId="1" fillId="6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72" fontId="0" fillId="6" borderId="0" xfId="0" applyNumberFormat="1" applyFill="1" applyAlignment="1">
      <alignment horizontal="center"/>
    </xf>
    <xf numFmtId="0" fontId="33" fillId="0" borderId="0" xfId="0" applyFont="1" applyAlignment="1">
      <alignment horizontal="center"/>
    </xf>
    <xf numFmtId="164" fontId="33" fillId="0" borderId="0" xfId="0" applyNumberFormat="1" applyFont="1" applyAlignment="1">
      <alignment horizontal="center"/>
    </xf>
    <xf numFmtId="179" fontId="27" fillId="6" borderId="0" xfId="5" applyNumberFormat="1" applyFont="1" applyFill="1" applyBorder="1" applyAlignment="1">
      <alignment horizontal="right"/>
    </xf>
    <xf numFmtId="179" fontId="18" fillId="0" borderId="0" xfId="5" applyNumberFormat="1" applyFont="1" applyFill="1" applyBorder="1" applyAlignment="1">
      <alignment horizontal="right"/>
    </xf>
    <xf numFmtId="172" fontId="6" fillId="6" borderId="0" xfId="0" applyNumberFormat="1" applyFont="1" applyFill="1" applyAlignment="1">
      <alignment horizontal="right"/>
    </xf>
    <xf numFmtId="9" fontId="6" fillId="6" borderId="0" xfId="0" applyNumberFormat="1" applyFont="1" applyFill="1"/>
    <xf numFmtId="179" fontId="33" fillId="6" borderId="0" xfId="0" applyNumberFormat="1" applyFont="1" applyFill="1" applyAlignment="1">
      <alignment horizontal="center"/>
    </xf>
    <xf numFmtId="9" fontId="10" fillId="6" borderId="16" xfId="5" applyFont="1" applyFill="1" applyBorder="1" applyAlignment="1">
      <alignment horizontal="right"/>
    </xf>
    <xf numFmtId="172" fontId="3" fillId="0" borderId="16" xfId="0" applyNumberFormat="1" applyFont="1" applyBorder="1" applyAlignment="1">
      <alignment horizontal="center"/>
    </xf>
    <xf numFmtId="172" fontId="6" fillId="0" borderId="16" xfId="0" applyNumberFormat="1" applyFont="1" applyBorder="1" applyAlignment="1">
      <alignment horizontal="center"/>
    </xf>
    <xf numFmtId="172" fontId="3" fillId="6" borderId="0" xfId="0" applyNumberFormat="1" applyFont="1" applyFill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16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0" borderId="16" xfId="0" applyNumberFormat="1" applyFont="1" applyBorder="1" applyAlignment="1">
      <alignment horizontal="center"/>
    </xf>
    <xf numFmtId="38" fontId="6" fillId="0" borderId="16" xfId="2" applyNumberFormat="1" applyFont="1" applyBorder="1" applyAlignment="1">
      <alignment horizontal="center"/>
    </xf>
    <xf numFmtId="38" fontId="6" fillId="0" borderId="16" xfId="2" applyNumberFormat="1" applyFont="1" applyFill="1" applyBorder="1" applyAlignment="1">
      <alignment horizontal="center"/>
    </xf>
    <xf numFmtId="164" fontId="6" fillId="0" borderId="0" xfId="2" applyNumberFormat="1" applyFont="1" applyFill="1" applyBorder="1" applyAlignment="1">
      <alignment horizontal="center"/>
    </xf>
    <xf numFmtId="164" fontId="6" fillId="0" borderId="16" xfId="2" applyNumberFormat="1" applyFont="1" applyBorder="1" applyAlignment="1">
      <alignment horizontal="center"/>
    </xf>
    <xf numFmtId="164" fontId="6" fillId="0" borderId="16" xfId="2" applyNumberFormat="1" applyFont="1" applyFill="1" applyBorder="1" applyAlignment="1">
      <alignment horizontal="center"/>
    </xf>
    <xf numFmtId="164" fontId="3" fillId="0" borderId="0" xfId="2" applyNumberFormat="1" applyFont="1" applyBorder="1" applyAlignment="1">
      <alignment horizontal="center"/>
    </xf>
    <xf numFmtId="164" fontId="3" fillId="0" borderId="16" xfId="2" applyNumberFormat="1" applyFont="1" applyBorder="1" applyAlignment="1">
      <alignment horizontal="center"/>
    </xf>
    <xf numFmtId="0" fontId="5" fillId="0" borderId="10" xfId="0" applyFont="1" applyBorder="1"/>
    <xf numFmtId="172" fontId="6" fillId="0" borderId="10" xfId="0" applyNumberFormat="1" applyFont="1" applyBorder="1" applyAlignment="1">
      <alignment horizontal="right"/>
    </xf>
    <xf numFmtId="172" fontId="10" fillId="0" borderId="19" xfId="0" applyNumberFormat="1" applyFont="1" applyBorder="1" applyAlignment="1">
      <alignment horizontal="right"/>
    </xf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6" fillId="0" borderId="15" xfId="0" applyFont="1" applyBorder="1"/>
    <xf numFmtId="0" fontId="6" fillId="0" borderId="16" xfId="0" applyFont="1" applyBorder="1"/>
    <xf numFmtId="22" fontId="6" fillId="0" borderId="10" xfId="4" applyNumberFormat="1" applyFont="1" applyBorder="1"/>
    <xf numFmtId="0" fontId="6" fillId="0" borderId="19" xfId="0" applyFont="1" applyBorder="1"/>
    <xf numFmtId="169" fontId="6" fillId="0" borderId="0" xfId="0" applyNumberFormat="1" applyFont="1" applyAlignment="1">
      <alignment horizontal="right"/>
    </xf>
    <xf numFmtId="169" fontId="3" fillId="0" borderId="0" xfId="0" applyNumberFormat="1" applyFont="1" applyAlignment="1">
      <alignment horizontal="right"/>
    </xf>
    <xf numFmtId="169" fontId="3" fillId="0" borderId="10" xfId="0" applyNumberFormat="1" applyFont="1" applyBorder="1" applyAlignment="1">
      <alignment horizontal="right"/>
    </xf>
    <xf numFmtId="0" fontId="34" fillId="0" borderId="3" xfId="0" applyFont="1" applyBorder="1"/>
    <xf numFmtId="0" fontId="5" fillId="0" borderId="4" xfId="0" applyFont="1" applyBorder="1"/>
    <xf numFmtId="4" fontId="6" fillId="0" borderId="4" xfId="0" applyNumberFormat="1" applyFont="1" applyBorder="1" applyAlignment="1">
      <alignment horizontal="left"/>
    </xf>
    <xf numFmtId="4" fontId="6" fillId="0" borderId="4" xfId="0" applyNumberFormat="1" applyFont="1" applyBorder="1" applyAlignment="1">
      <alignment horizontal="right"/>
    </xf>
    <xf numFmtId="4" fontId="6" fillId="0" borderId="6" xfId="0" applyNumberFormat="1" applyFont="1" applyBorder="1" applyAlignment="1">
      <alignment horizontal="right"/>
    </xf>
    <xf numFmtId="0" fontId="14" fillId="0" borderId="22" xfId="0" applyFont="1" applyBorder="1"/>
    <xf numFmtId="4" fontId="6" fillId="0" borderId="13" xfId="0" applyNumberFormat="1" applyFont="1" applyBorder="1" applyAlignment="1">
      <alignment horizontal="right"/>
    </xf>
    <xf numFmtId="0" fontId="6" fillId="0" borderId="22" xfId="0" applyFont="1" applyBorder="1"/>
    <xf numFmtId="0" fontId="18" fillId="0" borderId="22" xfId="0" applyFont="1" applyBorder="1"/>
    <xf numFmtId="0" fontId="5" fillId="0" borderId="22" xfId="0" applyFont="1" applyBorder="1"/>
    <xf numFmtId="0" fontId="6" fillId="0" borderId="7" xfId="0" applyFont="1" applyBorder="1"/>
    <xf numFmtId="0" fontId="5" fillId="0" borderId="8" xfId="0" applyFont="1" applyBorder="1"/>
    <xf numFmtId="172" fontId="6" fillId="0" borderId="8" xfId="0" applyNumberFormat="1" applyFont="1" applyBorder="1" applyAlignment="1">
      <alignment horizontal="right"/>
    </xf>
    <xf numFmtId="0" fontId="34" fillId="7" borderId="2" xfId="0" applyFont="1" applyFill="1" applyBorder="1"/>
    <xf numFmtId="0" fontId="5" fillId="7" borderId="0" xfId="0" applyFont="1" applyFill="1"/>
    <xf numFmtId="0" fontId="34" fillId="8" borderId="2" xfId="0" applyFont="1" applyFill="1" applyBorder="1"/>
    <xf numFmtId="0" fontId="5" fillId="8" borderId="0" xfId="0" applyFont="1" applyFill="1"/>
    <xf numFmtId="0" fontId="34" fillId="9" borderId="2" xfId="0" applyFont="1" applyFill="1" applyBorder="1"/>
    <xf numFmtId="0" fontId="5" fillId="9" borderId="0" xfId="0" applyFont="1" applyFill="1"/>
    <xf numFmtId="0" fontId="34" fillId="5" borderId="2" xfId="0" applyFont="1" applyFill="1" applyBorder="1"/>
    <xf numFmtId="0" fontId="5" fillId="5" borderId="0" xfId="0" applyFont="1" applyFill="1"/>
    <xf numFmtId="0" fontId="34" fillId="10" borderId="2" xfId="0" applyFont="1" applyFill="1" applyBorder="1"/>
    <xf numFmtId="0" fontId="5" fillId="10" borderId="0" xfId="0" applyFont="1" applyFill="1"/>
    <xf numFmtId="0" fontId="34" fillId="11" borderId="2" xfId="0" applyFont="1" applyFill="1" applyBorder="1"/>
    <xf numFmtId="0" fontId="5" fillId="11" borderId="0" xfId="0" applyFont="1" applyFill="1"/>
    <xf numFmtId="0" fontId="34" fillId="12" borderId="2" xfId="0" applyFont="1" applyFill="1" applyBorder="1"/>
    <xf numFmtId="0" fontId="5" fillId="12" borderId="0" xfId="0" applyFont="1" applyFill="1"/>
    <xf numFmtId="0" fontId="34" fillId="13" borderId="2" xfId="0" applyFont="1" applyFill="1" applyBorder="1"/>
    <xf numFmtId="0" fontId="5" fillId="13" borderId="0" xfId="0" applyFont="1" applyFill="1"/>
    <xf numFmtId="0" fontId="34" fillId="14" borderId="2" xfId="0" applyFont="1" applyFill="1" applyBorder="1"/>
    <xf numFmtId="0" fontId="5" fillId="14" borderId="0" xfId="0" applyFont="1" applyFill="1"/>
    <xf numFmtId="0" fontId="3" fillId="0" borderId="14" xfId="0" applyFont="1" applyBorder="1"/>
    <xf numFmtId="172" fontId="6" fillId="0" borderId="23" xfId="0" applyNumberFormat="1" applyFont="1" applyBorder="1" applyAlignment="1">
      <alignment horizontal="right"/>
    </xf>
    <xf numFmtId="164" fontId="0" fillId="6" borderId="0" xfId="0" applyNumberFormat="1" applyFill="1" applyAlignment="1">
      <alignment horizontal="center"/>
    </xf>
    <xf numFmtId="9" fontId="0" fillId="6" borderId="0" xfId="0" applyNumberFormat="1" applyFill="1" applyAlignment="1">
      <alignment horizontal="center"/>
    </xf>
    <xf numFmtId="0" fontId="0" fillId="6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35" fillId="0" borderId="0" xfId="0" applyFont="1"/>
    <xf numFmtId="0" fontId="35" fillId="0" borderId="14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5" fillId="0" borderId="15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0" fontId="35" fillId="0" borderId="0" xfId="0" applyFont="1" applyAlignment="1">
      <alignment horizontal="center"/>
    </xf>
    <xf numFmtId="0" fontId="0" fillId="6" borderId="0" xfId="0" applyFill="1"/>
    <xf numFmtId="167" fontId="23" fillId="0" borderId="18" xfId="4" applyNumberFormat="1" applyFont="1" applyBorder="1"/>
    <xf numFmtId="168" fontId="3" fillId="0" borderId="10" xfId="1" applyNumberFormat="1" applyFont="1" applyFill="1" applyBorder="1"/>
    <xf numFmtId="169" fontId="3" fillId="0" borderId="0" xfId="2" applyNumberFormat="1" applyFont="1" applyFill="1" applyBorder="1" applyAlignment="1">
      <alignment horizontal="center"/>
    </xf>
    <xf numFmtId="174" fontId="6" fillId="0" borderId="0" xfId="2" applyNumberFormat="1" applyFont="1" applyFill="1" applyBorder="1" applyAlignment="1">
      <alignment horizontal="center"/>
    </xf>
    <xf numFmtId="174" fontId="6" fillId="0" borderId="16" xfId="2" applyNumberFormat="1" applyFont="1" applyFill="1" applyBorder="1" applyAlignment="1">
      <alignment horizontal="center"/>
    </xf>
    <xf numFmtId="169" fontId="3" fillId="0" borderId="10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169" fontId="3" fillId="0" borderId="16" xfId="2" applyNumberFormat="1" applyFont="1" applyFill="1" applyBorder="1" applyAlignment="1">
      <alignment horizontal="center"/>
    </xf>
    <xf numFmtId="164" fontId="37" fillId="15" borderId="10" xfId="4" applyNumberFormat="1" applyFont="1" applyFill="1" applyBorder="1"/>
    <xf numFmtId="0" fontId="30" fillId="6" borderId="0" xfId="0" applyFont="1" applyFill="1"/>
    <xf numFmtId="0" fontId="0" fillId="6" borderId="0" xfId="0" applyFill="1"/>
    <xf numFmtId="0" fontId="30" fillId="6" borderId="0" xfId="0" applyFont="1" applyFill="1" applyAlignment="1">
      <alignment wrapText="1"/>
    </xf>
    <xf numFmtId="0" fontId="0" fillId="6" borderId="0" xfId="0" applyFill="1" applyAlignment="1">
      <alignment wrapText="1"/>
    </xf>
    <xf numFmtId="0" fontId="0" fillId="0" borderId="0" xfId="0" applyAlignment="1">
      <alignment wrapText="1"/>
    </xf>
    <xf numFmtId="0" fontId="8" fillId="3" borderId="0" xfId="4" applyFont="1" applyFill="1" applyAlignment="1">
      <alignment horizontal="center"/>
    </xf>
    <xf numFmtId="0" fontId="8" fillId="3" borderId="1" xfId="4" applyFont="1" applyFill="1" applyBorder="1" applyAlignment="1">
      <alignment horizontal="center"/>
    </xf>
    <xf numFmtId="0" fontId="8" fillId="3" borderId="15" xfId="4" applyFont="1" applyFill="1" applyBorder="1" applyAlignment="1">
      <alignment horizontal="center"/>
    </xf>
    <xf numFmtId="22" fontId="6" fillId="0" borderId="0" xfId="4" applyNumberFormat="1" applyFont="1" applyAlignment="1">
      <alignment horizontal="left"/>
    </xf>
    <xf numFmtId="0" fontId="6" fillId="0" borderId="0" xfId="4" applyFont="1"/>
    <xf numFmtId="0" fontId="8" fillId="3" borderId="1" xfId="4" applyFont="1" applyFill="1" applyBorder="1" applyAlignment="1">
      <alignment horizontal="left"/>
    </xf>
    <xf numFmtId="0" fontId="30" fillId="10" borderId="0" xfId="0" applyFont="1" applyFill="1" applyAlignment="1">
      <alignment wrapText="1"/>
    </xf>
    <xf numFmtId="0" fontId="0" fillId="10" borderId="0" xfId="0" applyFill="1" applyAlignment="1">
      <alignment wrapText="1"/>
    </xf>
    <xf numFmtId="38" fontId="8" fillId="4" borderId="2" xfId="3" applyNumberFormat="1" applyFont="1" applyFill="1" applyBorder="1" applyAlignment="1">
      <alignment horizontal="center" vertical="center" textRotation="90"/>
    </xf>
    <xf numFmtId="38" fontId="8" fillId="4" borderId="4" xfId="3" applyNumberFormat="1" applyFont="1" applyFill="1" applyBorder="1" applyAlignment="1">
      <alignment horizontal="center" vertical="center"/>
    </xf>
    <xf numFmtId="38" fontId="8" fillId="4" borderId="22" xfId="3" applyNumberFormat="1" applyFont="1" applyFill="1" applyBorder="1" applyAlignment="1">
      <alignment horizontal="center" vertical="center" textRotation="90"/>
    </xf>
    <xf numFmtId="3" fontId="3" fillId="2" borderId="24" xfId="3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3" fontId="3" fillId="2" borderId="11" xfId="3" applyNumberFormat="1" applyFont="1" applyFill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3" fontId="3" fillId="2" borderId="11" xfId="3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_Nxtl Model" xfId="3" xr:uid="{00000000-0005-0000-0000-000003000000}"/>
    <cellStyle name="Normal_Tunnel Financial Model" xfId="4" xr:uid="{00000000-0005-0000-0000-000004000000}"/>
    <cellStyle name="Percent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1.xml"/><Relationship Id="rId13" Type="http://schemas.openxmlformats.org/officeDocument/2006/relationships/worksheet" Target="worksheets/sheet1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0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9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3.xml"/><Relationship Id="rId10" Type="http://schemas.openxmlformats.org/officeDocument/2006/relationships/worksheet" Target="worksheets/sheet8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2.xml"/><Relationship Id="rId14" Type="http://schemas.openxmlformats.org/officeDocument/2006/relationships/worksheet" Target="worksheets/sheet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88905334201646"/>
          <c:y val="4.9712304719995382E-2"/>
          <c:w val="0.6034193752096777"/>
          <c:h val="0.7551750856498694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Summary!$B$5:$C$5</c:f>
              <c:strCache>
                <c:ptCount val="2"/>
                <c:pt idx="0">
                  <c:v>Revenues</c:v>
                </c:pt>
              </c:strCache>
            </c:strRef>
          </c:tx>
          <c:invertIfNegative val="0"/>
          <c:cat>
            <c:strRef>
              <c:f>Summary!$D$4:$H$4</c:f>
              <c:strCache>
                <c:ptCount val="5"/>
                <c:pt idx="0">
                  <c:v>FY 1</c:v>
                </c:pt>
                <c:pt idx="1">
                  <c:v>FY 2</c:v>
                </c:pt>
                <c:pt idx="2">
                  <c:v>FY 3</c:v>
                </c:pt>
                <c:pt idx="3">
                  <c:v>FY 4</c:v>
                </c:pt>
                <c:pt idx="4">
                  <c:v>FY 5</c:v>
                </c:pt>
              </c:strCache>
            </c:strRef>
          </c:cat>
          <c:val>
            <c:numRef>
              <c:f>Summary!$D$5:$H$5</c:f>
              <c:numCache>
                <c:formatCode>"$"#,##0_);[Red]\("$"#,##0\)</c:formatCode>
                <c:ptCount val="5"/>
                <c:pt idx="0">
                  <c:v>647110</c:v>
                </c:pt>
                <c:pt idx="1">
                  <c:v>788450</c:v>
                </c:pt>
                <c:pt idx="2">
                  <c:v>960660</c:v>
                </c:pt>
                <c:pt idx="3">
                  <c:v>1170460</c:v>
                </c:pt>
                <c:pt idx="4">
                  <c:v>1426090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62-45B9-A6EF-F5B1E7ACFBEA}"/>
            </c:ext>
          </c:extLst>
        </c:ser>
        <c:ser>
          <c:idx val="1"/>
          <c:order val="1"/>
          <c:tx>
            <c:strRef>
              <c:f>Summary!$B$7:$C$7</c:f>
              <c:strCache>
                <c:ptCount val="2"/>
                <c:pt idx="0">
                  <c:v>Gross Profit </c:v>
                </c:pt>
              </c:strCache>
            </c:strRef>
          </c:tx>
          <c:invertIfNegative val="0"/>
          <c:cat>
            <c:strRef>
              <c:f>Summary!$D$4:$H$4</c:f>
              <c:strCache>
                <c:ptCount val="5"/>
                <c:pt idx="0">
                  <c:v>FY 1</c:v>
                </c:pt>
                <c:pt idx="1">
                  <c:v>FY 2</c:v>
                </c:pt>
                <c:pt idx="2">
                  <c:v>FY 3</c:v>
                </c:pt>
                <c:pt idx="3">
                  <c:v>FY 4</c:v>
                </c:pt>
                <c:pt idx="4">
                  <c:v>FY 5</c:v>
                </c:pt>
              </c:strCache>
            </c:strRef>
          </c:cat>
          <c:val>
            <c:numRef>
              <c:f>Summary!$D$7:$H$7</c:f>
              <c:numCache>
                <c:formatCode>"$"#,##0_);[Red]\("$"#,##0\)</c:formatCode>
                <c:ptCount val="5"/>
                <c:pt idx="0">
                  <c:v>485330</c:v>
                </c:pt>
                <c:pt idx="1">
                  <c:v>591340</c:v>
                </c:pt>
                <c:pt idx="2">
                  <c:v>720490</c:v>
                </c:pt>
                <c:pt idx="3">
                  <c:v>877840</c:v>
                </c:pt>
                <c:pt idx="4">
                  <c:v>1069570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62-45B9-A6EF-F5B1E7ACFBEA}"/>
            </c:ext>
          </c:extLst>
        </c:ser>
        <c:ser>
          <c:idx val="2"/>
          <c:order val="2"/>
          <c:tx>
            <c:strRef>
              <c:f>Summary!$B$16:$C$16</c:f>
              <c:strCache>
                <c:ptCount val="2"/>
                <c:pt idx="0">
                  <c:v>Net Income</c:v>
                </c:pt>
              </c:strCache>
            </c:strRef>
          </c:tx>
          <c:invertIfNegative val="0"/>
          <c:cat>
            <c:strRef>
              <c:f>Summary!$D$4:$H$4</c:f>
              <c:strCache>
                <c:ptCount val="5"/>
                <c:pt idx="0">
                  <c:v>FY 1</c:v>
                </c:pt>
                <c:pt idx="1">
                  <c:v>FY 2</c:v>
                </c:pt>
                <c:pt idx="2">
                  <c:v>FY 3</c:v>
                </c:pt>
                <c:pt idx="3">
                  <c:v>FY 4</c:v>
                </c:pt>
                <c:pt idx="4">
                  <c:v>FY 5</c:v>
                </c:pt>
              </c:strCache>
            </c:strRef>
          </c:cat>
          <c:val>
            <c:numRef>
              <c:f>Summary!$D$16:$H$16</c:f>
              <c:numCache>
                <c:formatCode>"$"#,##0_);[Red]\("$"#,##0\)</c:formatCode>
                <c:ptCount val="5"/>
                <c:pt idx="0">
                  <c:v>83530</c:v>
                </c:pt>
                <c:pt idx="1">
                  <c:v>144020</c:v>
                </c:pt>
                <c:pt idx="2">
                  <c:v>216112.31200000003</c:v>
                </c:pt>
                <c:pt idx="3">
                  <c:v>306933.4276</c:v>
                </c:pt>
                <c:pt idx="4">
                  <c:v>420293.09898000001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62-45B9-A6EF-F5B1E7ACF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5292448"/>
        <c:axId val="206386376"/>
        <c:axId val="0"/>
      </c:bar3DChart>
      <c:catAx>
        <c:axId val="16529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6386376"/>
        <c:crosses val="autoZero"/>
        <c:auto val="1"/>
        <c:lblAlgn val="ctr"/>
        <c:lblOffset val="100"/>
        <c:noMultiLvlLbl val="0"/>
      </c:catAx>
      <c:valAx>
        <c:axId val="206386376"/>
        <c:scaling>
          <c:orientation val="minMax"/>
        </c:scaling>
        <c:delete val="0"/>
        <c:axPos val="l"/>
        <c:majorGridlines/>
        <c:numFmt formatCode="&quot;$&quot;#,##0_);[Red]\(&quot;$&quot;#,##0\)" sourceLinked="1"/>
        <c:majorTickMark val="out"/>
        <c:minorTickMark val="none"/>
        <c:tickLblPos val="nextTo"/>
        <c:crossAx val="1652924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960511515007987"/>
          <c:y val="0.35163704148883074"/>
          <c:w val="0.16259760039103713"/>
          <c:h val="0.30465374853031452"/>
        </c:manualLayout>
      </c:layout>
      <c:overlay val="0"/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7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656976377952757"/>
          <c:y val="8.8280659132484479E-2"/>
          <c:w val="0.57801175853018372"/>
          <c:h val="0.79676290463692034"/>
        </c:manualLayout>
      </c:layout>
      <c:pie3DChart>
        <c:varyColors val="1"/>
        <c:ser>
          <c:idx val="0"/>
          <c:order val="0"/>
          <c:tx>
            <c:v>Year 1 Expenses</c:v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F4A-4EF4-9EC6-3DA4DEFEC7A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F4A-4EF4-9EC6-3DA4DEFEC7A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F4A-4EF4-9EC6-3DA4DEFEC7A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F4A-4EF4-9EC6-3DA4DEFEC7A7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AF4A-4EF4-9EC6-3DA4DEFEC7A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('Income Statement'!$T$12,'Income Statement'!$U$18,'Income Statement'!$U$19,'Income Statement'!$U$20,'Income Statement'!$U$21)</c:f>
              <c:strCache>
                <c:ptCount val="5"/>
                <c:pt idx="0">
                  <c:v> Total Direct Costs </c:v>
                </c:pt>
                <c:pt idx="1">
                  <c:v>Salaries</c:v>
                </c:pt>
                <c:pt idx="2">
                  <c:v>Marketing Expenses</c:v>
                </c:pt>
                <c:pt idx="3">
                  <c:v>Rent/Utility Expenses</c:v>
                </c:pt>
                <c:pt idx="4">
                  <c:v>Other Expenses</c:v>
                </c:pt>
              </c:strCache>
            </c:strRef>
          </c:cat>
          <c:val>
            <c:numRef>
              <c:f>('Income Statement'!$W$12,'Income Statement'!$W$18,'Income Statement'!$W$19,'Income Statement'!$W$20,'Income Statement'!$W$21)</c:f>
              <c:numCache>
                <c:formatCode>_("$"#,##0_);_("$"\(#,##0\);_("-"_);_(@_)</c:formatCode>
                <c:ptCount val="5"/>
                <c:pt idx="0">
                  <c:v>161780</c:v>
                </c:pt>
                <c:pt idx="1">
                  <c:v>234000</c:v>
                </c:pt>
                <c:pt idx="2">
                  <c:v>61200</c:v>
                </c:pt>
                <c:pt idx="3">
                  <c:v>36400</c:v>
                </c:pt>
                <c:pt idx="4">
                  <c:v>9200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F4A-4EF4-9EC6-3DA4DEFEC7A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zoomScale="117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/>
  <sheetViews>
    <sheetView zoomScale="11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2051" cy="628487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2164" cy="627610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7"/>
  <sheetViews>
    <sheetView workbookViewId="0">
      <selection activeCell="F10" sqref="F10"/>
    </sheetView>
  </sheetViews>
  <sheetFormatPr defaultColWidth="9.109375" defaultRowHeight="15" x14ac:dyDescent="0.25"/>
  <cols>
    <col min="1" max="16384" width="9.109375" style="468"/>
  </cols>
  <sheetData>
    <row r="1" spans="1:2" ht="15.6" x14ac:dyDescent="0.3">
      <c r="A1" s="467" t="s">
        <v>433</v>
      </c>
    </row>
    <row r="2" spans="1:2" ht="15.6" x14ac:dyDescent="0.3">
      <c r="A2" s="467" t="s">
        <v>429</v>
      </c>
    </row>
    <row r="3" spans="1:2" x14ac:dyDescent="0.25">
      <c r="A3" s="468" t="s">
        <v>432</v>
      </c>
    </row>
    <row r="5" spans="1:2" x14ac:dyDescent="0.25">
      <c r="A5" s="468" t="s">
        <v>431</v>
      </c>
    </row>
    <row r="7" spans="1:2" ht="14.4" customHeight="1" x14ac:dyDescent="0.25">
      <c r="A7" s="468">
        <v>3</v>
      </c>
      <c r="B7" s="468" t="s">
        <v>430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5"/>
  <dimension ref="B1:AC139"/>
  <sheetViews>
    <sheetView showGridLines="0" view="pageBreakPreview" zoomScaleNormal="85" workbookViewId="0">
      <selection activeCell="B4" sqref="B4"/>
    </sheetView>
  </sheetViews>
  <sheetFormatPr defaultColWidth="8" defaultRowHeight="10.199999999999999" x14ac:dyDescent="0.2"/>
  <cols>
    <col min="1" max="1" width="2.88671875" style="160" customWidth="1"/>
    <col min="2" max="2" width="11.44140625" style="214" customWidth="1"/>
    <col min="3" max="3" width="25.88671875" style="198" customWidth="1"/>
    <col min="4" max="4" width="2.44140625" style="198" customWidth="1"/>
    <col min="5" max="5" width="10.44140625" style="198" customWidth="1"/>
    <col min="6" max="6" width="12.5546875" style="160" bestFit="1" customWidth="1"/>
    <col min="7" max="9" width="11.5546875" style="160" bestFit="1" customWidth="1"/>
    <col min="10" max="10" width="9.6640625" style="160" bestFit="1" customWidth="1"/>
    <col min="11" max="17" width="9.44140625" style="160" bestFit="1" customWidth="1"/>
    <col min="18" max="18" width="3.88671875" style="160" customWidth="1"/>
    <col min="19" max="19" width="43" style="160" bestFit="1" customWidth="1"/>
    <col min="20" max="20" width="14.33203125" style="160" customWidth="1"/>
    <col min="21" max="22" width="10.33203125" style="160" bestFit="1" customWidth="1"/>
    <col min="23" max="23" width="12.88671875" style="160" bestFit="1" customWidth="1"/>
    <col min="24" max="24" width="10.5546875" style="160" bestFit="1" customWidth="1"/>
    <col min="25" max="16384" width="8" style="160"/>
  </cols>
  <sheetData>
    <row r="1" spans="2:29" s="189" customFormat="1" ht="14.25" customHeight="1" x14ac:dyDescent="0.2">
      <c r="B1" s="364"/>
      <c r="T1" s="364"/>
    </row>
    <row r="2" spans="2:29" s="189" customFormat="1" x14ac:dyDescent="0.2">
      <c r="B2" s="194" t="s">
        <v>47</v>
      </c>
      <c r="T2" s="194" t="s">
        <v>47</v>
      </c>
    </row>
    <row r="3" spans="2:29" s="198" customFormat="1" ht="11.25" customHeight="1" x14ac:dyDescent="0.2">
      <c r="B3" s="583"/>
      <c r="C3" s="584"/>
    </row>
    <row r="4" spans="2:29" s="198" customFormat="1" ht="16.5" customHeight="1" x14ac:dyDescent="0.2">
      <c r="B4" s="197"/>
      <c r="C4" s="194" t="s">
        <v>130</v>
      </c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4" t="s">
        <v>44</v>
      </c>
      <c r="W4" s="199"/>
      <c r="X4" s="199"/>
      <c r="Y4" s="199"/>
      <c r="Z4" s="199"/>
      <c r="AA4" s="199"/>
      <c r="AB4" s="189"/>
      <c r="AC4" s="189"/>
    </row>
    <row r="5" spans="2:29" s="198" customFormat="1" x14ac:dyDescent="0.2">
      <c r="B5" s="355"/>
      <c r="C5" s="356"/>
      <c r="D5" s="356"/>
      <c r="E5" s="356"/>
      <c r="F5" s="581" t="s">
        <v>29</v>
      </c>
      <c r="G5" s="581"/>
      <c r="H5" s="581"/>
      <c r="I5" s="581"/>
      <c r="J5" s="581" t="s">
        <v>30</v>
      </c>
      <c r="K5" s="581"/>
      <c r="L5" s="581"/>
      <c r="M5" s="581"/>
      <c r="N5" s="581" t="s">
        <v>31</v>
      </c>
      <c r="O5" s="581"/>
      <c r="P5" s="581"/>
      <c r="Q5" s="582"/>
      <c r="R5" s="384"/>
      <c r="S5" s="385"/>
      <c r="T5" s="206"/>
      <c r="U5" s="206"/>
      <c r="V5" s="206"/>
      <c r="W5" s="206"/>
      <c r="X5" s="386"/>
    </row>
    <row r="6" spans="2:29" s="214" customFormat="1" x14ac:dyDescent="0.2">
      <c r="B6" s="162"/>
      <c r="C6" s="362"/>
      <c r="D6" s="362"/>
      <c r="E6" s="211" t="s">
        <v>113</v>
      </c>
      <c r="F6" s="211" t="s">
        <v>34</v>
      </c>
      <c r="G6" s="211" t="s">
        <v>35</v>
      </c>
      <c r="H6" s="211" t="s">
        <v>36</v>
      </c>
      <c r="I6" s="211" t="s">
        <v>37</v>
      </c>
      <c r="J6" s="211" t="s">
        <v>38</v>
      </c>
      <c r="K6" s="211" t="s">
        <v>39</v>
      </c>
      <c r="L6" s="211" t="s">
        <v>51</v>
      </c>
      <c r="M6" s="211" t="s">
        <v>52</v>
      </c>
      <c r="N6" s="211" t="s">
        <v>42</v>
      </c>
      <c r="O6" s="211" t="s">
        <v>43</v>
      </c>
      <c r="P6" s="211" t="s">
        <v>40</v>
      </c>
      <c r="Q6" s="212" t="s">
        <v>41</v>
      </c>
      <c r="R6" s="384"/>
      <c r="S6" s="365"/>
      <c r="T6" s="211" t="str">
        <f>+F5</f>
        <v>FY 1</v>
      </c>
      <c r="U6" s="211" t="str">
        <f>+J5</f>
        <v>FY 2</v>
      </c>
      <c r="V6" s="211" t="str">
        <f>N5</f>
        <v>FY 3</v>
      </c>
      <c r="W6" s="211" t="s">
        <v>32</v>
      </c>
      <c r="X6" s="212" t="s">
        <v>33</v>
      </c>
    </row>
    <row r="7" spans="2:29" s="198" customFormat="1" x14ac:dyDescent="0.2">
      <c r="B7" s="387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388"/>
      <c r="S7" s="389"/>
      <c r="T7" s="168"/>
      <c r="U7" s="168"/>
      <c r="V7" s="168"/>
      <c r="W7" s="168"/>
      <c r="X7" s="388"/>
    </row>
    <row r="8" spans="2:29" s="141" customFormat="1" x14ac:dyDescent="0.2">
      <c r="B8" s="217" t="s">
        <v>174</v>
      </c>
      <c r="C8" s="198"/>
      <c r="D8" s="198"/>
      <c r="E8" s="198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1"/>
      <c r="R8" s="160"/>
      <c r="S8" s="390" t="str">
        <f>B8</f>
        <v>CAPEX</v>
      </c>
      <c r="T8" s="160"/>
      <c r="U8" s="160"/>
      <c r="V8" s="160"/>
      <c r="W8" s="160"/>
      <c r="X8" s="161"/>
    </row>
    <row r="9" spans="2:29" s="141" customFormat="1" x14ac:dyDescent="0.2">
      <c r="B9" s="217"/>
      <c r="C9" s="244" t="s">
        <v>95</v>
      </c>
      <c r="D9" s="198"/>
      <c r="E9" s="198"/>
      <c r="F9" s="391">
        <f>+'Full Assumptions '!D150</f>
        <v>25000</v>
      </c>
      <c r="G9" s="391">
        <f>+'Full Assumptions '!E150</f>
        <v>0</v>
      </c>
      <c r="H9" s="391">
        <f>+'Full Assumptions '!F150</f>
        <v>0</v>
      </c>
      <c r="I9" s="391">
        <f>+'Full Assumptions '!G150</f>
        <v>0</v>
      </c>
      <c r="J9" s="391">
        <f>+'Full Assumptions '!D151</f>
        <v>0</v>
      </c>
      <c r="K9" s="391">
        <f>+'Full Assumptions '!E151</f>
        <v>0</v>
      </c>
      <c r="L9" s="391">
        <f>+'Full Assumptions '!F151</f>
        <v>0</v>
      </c>
      <c r="M9" s="391">
        <f>+'Full Assumptions '!G151</f>
        <v>0</v>
      </c>
      <c r="N9" s="391">
        <f>+'Full Assumptions '!D152</f>
        <v>0</v>
      </c>
      <c r="O9" s="391">
        <f>+'Full Assumptions '!E152</f>
        <v>0</v>
      </c>
      <c r="P9" s="391">
        <f>+'Full Assumptions '!F152</f>
        <v>0</v>
      </c>
      <c r="Q9" s="392">
        <f>+'Full Assumptions '!G152</f>
        <v>0</v>
      </c>
      <c r="R9" s="391"/>
      <c r="S9" s="393" t="str">
        <f>C9</f>
        <v xml:space="preserve">Fixed Assets </v>
      </c>
      <c r="T9" s="394">
        <f>SUM(F9:I9)</f>
        <v>25000</v>
      </c>
      <c r="U9" s="394">
        <f>SUM(J9:M9)</f>
        <v>0</v>
      </c>
      <c r="V9" s="394">
        <f>SUM(N9:Q9)</f>
        <v>0</v>
      </c>
      <c r="W9" s="394">
        <f>+'Full Assumptions '!G146</f>
        <v>0</v>
      </c>
      <c r="X9" s="395">
        <f>+'Full Assumptions '!H146</f>
        <v>0</v>
      </c>
    </row>
    <row r="10" spans="2:29" s="141" customFormat="1" x14ac:dyDescent="0.2">
      <c r="B10" s="217"/>
      <c r="C10" s="244" t="s">
        <v>123</v>
      </c>
      <c r="D10" s="198"/>
      <c r="E10" s="198"/>
      <c r="F10" s="391">
        <f>+'Full Assumptions '!D161</f>
        <v>0</v>
      </c>
      <c r="G10" s="391">
        <f>+'Full Assumptions '!E161</f>
        <v>0</v>
      </c>
      <c r="H10" s="391">
        <f>+'Full Assumptions '!F161</f>
        <v>0</v>
      </c>
      <c r="I10" s="391">
        <f>+'Full Assumptions '!G161</f>
        <v>0</v>
      </c>
      <c r="J10" s="391">
        <f>+'Full Assumptions '!D162</f>
        <v>0</v>
      </c>
      <c r="K10" s="391">
        <f>+'Full Assumptions '!E162</f>
        <v>0</v>
      </c>
      <c r="L10" s="391">
        <f>+'Full Assumptions '!F162</f>
        <v>0</v>
      </c>
      <c r="M10" s="391">
        <f>+'Full Assumptions '!G162</f>
        <v>0</v>
      </c>
      <c r="N10" s="391">
        <f>+'Full Assumptions '!D163</f>
        <v>0</v>
      </c>
      <c r="O10" s="391">
        <f>+'Full Assumptions '!E163</f>
        <v>0</v>
      </c>
      <c r="P10" s="391">
        <f>+'Full Assumptions '!F163</f>
        <v>0</v>
      </c>
      <c r="Q10" s="392">
        <f>+'Full Assumptions '!G163</f>
        <v>0</v>
      </c>
      <c r="R10" s="160"/>
      <c r="S10" s="393" t="str">
        <f>C10</f>
        <v>Intangibles</v>
      </c>
      <c r="T10" s="394">
        <f>SUM(F10:I10)</f>
        <v>0</v>
      </c>
      <c r="U10" s="394">
        <f>SUM(J10:M10)</f>
        <v>0</v>
      </c>
      <c r="V10" s="394">
        <f>SUM(N10:Q10)</f>
        <v>0</v>
      </c>
      <c r="W10" s="394">
        <f>+'Full Assumptions '!G157</f>
        <v>0</v>
      </c>
      <c r="X10" s="395">
        <f>+'Full Assumptions '!H157</f>
        <v>0</v>
      </c>
    </row>
    <row r="11" spans="2:29" s="308" customFormat="1" x14ac:dyDescent="0.2">
      <c r="B11" s="217" t="s">
        <v>14</v>
      </c>
      <c r="C11" s="214"/>
      <c r="D11" s="214"/>
      <c r="E11" s="214"/>
      <c r="F11" s="396">
        <f>SUM(F9:F10)</f>
        <v>25000</v>
      </c>
      <c r="G11" s="396">
        <f t="shared" ref="G11:Q11" si="0">SUM(G9:G10)</f>
        <v>0</v>
      </c>
      <c r="H11" s="396">
        <f t="shared" si="0"/>
        <v>0</v>
      </c>
      <c r="I11" s="396">
        <f t="shared" si="0"/>
        <v>0</v>
      </c>
      <c r="J11" s="396">
        <f t="shared" si="0"/>
        <v>0</v>
      </c>
      <c r="K11" s="396">
        <f t="shared" si="0"/>
        <v>0</v>
      </c>
      <c r="L11" s="396">
        <f t="shared" si="0"/>
        <v>0</v>
      </c>
      <c r="M11" s="396">
        <f t="shared" si="0"/>
        <v>0</v>
      </c>
      <c r="N11" s="396">
        <f t="shared" si="0"/>
        <v>0</v>
      </c>
      <c r="O11" s="396">
        <f t="shared" si="0"/>
        <v>0</v>
      </c>
      <c r="P11" s="396">
        <f t="shared" si="0"/>
        <v>0</v>
      </c>
      <c r="Q11" s="397">
        <f t="shared" si="0"/>
        <v>0</v>
      </c>
      <c r="R11" s="396"/>
      <c r="S11" s="398" t="str">
        <f>B11</f>
        <v>TOTAL CAPEX</v>
      </c>
      <c r="T11" s="396">
        <f>SUM(T9:T10)</f>
        <v>25000</v>
      </c>
      <c r="U11" s="396">
        <f>SUM(U9:U10)</f>
        <v>0</v>
      </c>
      <c r="V11" s="396">
        <f>SUM(V9:V10)</f>
        <v>0</v>
      </c>
      <c r="W11" s="396">
        <f>SUM(W9:W10)</f>
        <v>0</v>
      </c>
      <c r="X11" s="397">
        <f>SUM(X9:X10)</f>
        <v>0</v>
      </c>
    </row>
    <row r="12" spans="2:29" s="141" customFormat="1" ht="12.75" customHeight="1" x14ac:dyDescent="0.2">
      <c r="B12" s="54"/>
      <c r="C12" s="198"/>
      <c r="D12" s="198"/>
      <c r="E12" s="198"/>
      <c r="F12" s="391"/>
      <c r="G12" s="391"/>
      <c r="H12" s="391"/>
      <c r="I12" s="391"/>
      <c r="J12" s="391"/>
      <c r="K12" s="391"/>
      <c r="L12" s="391"/>
      <c r="M12" s="391"/>
      <c r="N12" s="391"/>
      <c r="O12" s="391"/>
      <c r="P12" s="391"/>
      <c r="Q12" s="392"/>
      <c r="R12" s="391"/>
      <c r="S12" s="393"/>
      <c r="T12" s="391"/>
      <c r="U12" s="391"/>
      <c r="V12" s="391"/>
      <c r="W12" s="391"/>
      <c r="X12" s="392"/>
      <c r="Y12" s="160"/>
      <c r="Z12" s="160"/>
    </row>
    <row r="13" spans="2:29" s="141" customFormat="1" ht="15" customHeight="1" x14ac:dyDescent="0.2">
      <c r="B13" s="217" t="s">
        <v>16</v>
      </c>
      <c r="C13" s="198"/>
      <c r="D13" s="198"/>
      <c r="E13" s="198"/>
      <c r="F13" s="391"/>
      <c r="G13" s="391"/>
      <c r="H13" s="391"/>
      <c r="I13" s="391"/>
      <c r="J13" s="391"/>
      <c r="K13" s="391"/>
      <c r="L13" s="391"/>
      <c r="M13" s="391"/>
      <c r="N13" s="391"/>
      <c r="O13" s="391"/>
      <c r="P13" s="391"/>
      <c r="Q13" s="392"/>
      <c r="R13" s="391"/>
      <c r="S13" s="398" t="str">
        <f>B13</f>
        <v>TOTAL ASSETS</v>
      </c>
      <c r="T13" s="391"/>
      <c r="U13" s="391"/>
      <c r="V13" s="391"/>
      <c r="W13" s="391"/>
      <c r="X13" s="392"/>
    </row>
    <row r="14" spans="2:29" s="141" customFormat="1" ht="15" customHeight="1" x14ac:dyDescent="0.2">
      <c r="B14" s="54"/>
      <c r="C14" s="198" t="s">
        <v>74</v>
      </c>
      <c r="D14" s="198"/>
      <c r="E14" s="261">
        <f>+'Full Assumptions '!C183</f>
        <v>0</v>
      </c>
      <c r="F14" s="391">
        <f>+E14+F9</f>
        <v>25000</v>
      </c>
      <c r="G14" s="391">
        <f t="shared" ref="G14:Q14" si="1">+F14+G9</f>
        <v>25000</v>
      </c>
      <c r="H14" s="391">
        <f t="shared" si="1"/>
        <v>25000</v>
      </c>
      <c r="I14" s="391">
        <f t="shared" si="1"/>
        <v>25000</v>
      </c>
      <c r="J14" s="391">
        <f t="shared" si="1"/>
        <v>25000</v>
      </c>
      <c r="K14" s="391">
        <f t="shared" si="1"/>
        <v>25000</v>
      </c>
      <c r="L14" s="391">
        <f t="shared" si="1"/>
        <v>25000</v>
      </c>
      <c r="M14" s="391">
        <f t="shared" si="1"/>
        <v>25000</v>
      </c>
      <c r="N14" s="391">
        <f t="shared" si="1"/>
        <v>25000</v>
      </c>
      <c r="O14" s="391">
        <f t="shared" si="1"/>
        <v>25000</v>
      </c>
      <c r="P14" s="391">
        <f t="shared" si="1"/>
        <v>25000</v>
      </c>
      <c r="Q14" s="392">
        <f t="shared" si="1"/>
        <v>25000</v>
      </c>
      <c r="R14" s="391"/>
      <c r="S14" s="393" t="str">
        <f>+C14</f>
        <v>Gross assets</v>
      </c>
      <c r="T14" s="391">
        <f>+I14</f>
        <v>25000</v>
      </c>
      <c r="U14" s="391">
        <f>+M14</f>
        <v>25000</v>
      </c>
      <c r="V14" s="391">
        <f>+Q14</f>
        <v>25000</v>
      </c>
      <c r="W14" s="391">
        <f>+V14+W9</f>
        <v>25000</v>
      </c>
      <c r="X14" s="392">
        <f>+W14+X9</f>
        <v>25000</v>
      </c>
    </row>
    <row r="15" spans="2:29" s="141" customFormat="1" ht="15" customHeight="1" x14ac:dyDescent="0.2">
      <c r="B15" s="217"/>
      <c r="C15" s="198" t="s">
        <v>122</v>
      </c>
      <c r="D15" s="198"/>
      <c r="E15" s="261">
        <f>+'Full Assumptions '!C184</f>
        <v>0</v>
      </c>
      <c r="F15" s="391">
        <f>+'Depreciation &amp; Amortisation '!G71</f>
        <v>1300</v>
      </c>
      <c r="G15" s="391">
        <f>+'Depreciation &amp; Amortisation '!H71</f>
        <v>2600</v>
      </c>
      <c r="H15" s="391">
        <f>+'Depreciation &amp; Amortisation '!I71</f>
        <v>3900</v>
      </c>
      <c r="I15" s="391">
        <f>+'Depreciation &amp; Amortisation '!J71</f>
        <v>5200</v>
      </c>
      <c r="J15" s="391">
        <f>+'Depreciation &amp; Amortisation '!K71</f>
        <v>6500</v>
      </c>
      <c r="K15" s="391">
        <f>+'Depreciation &amp; Amortisation '!L71</f>
        <v>7800</v>
      </c>
      <c r="L15" s="391">
        <f>+'Depreciation &amp; Amortisation '!M71</f>
        <v>9100</v>
      </c>
      <c r="M15" s="391">
        <f>+'Depreciation &amp; Amortisation '!N71</f>
        <v>10400</v>
      </c>
      <c r="N15" s="391">
        <f>+'Depreciation &amp; Amortisation '!O71</f>
        <v>11700</v>
      </c>
      <c r="O15" s="391">
        <f>+'Depreciation &amp; Amortisation '!P71</f>
        <v>13000</v>
      </c>
      <c r="P15" s="391">
        <f>+'Depreciation &amp; Amortisation '!Q71</f>
        <v>14300</v>
      </c>
      <c r="Q15" s="392">
        <f>+'Depreciation &amp; Amortisation '!R71</f>
        <v>15600</v>
      </c>
      <c r="R15" s="391"/>
      <c r="S15" s="393" t="str">
        <f t="shared" ref="S15:S20" si="2">+C15</f>
        <v xml:space="preserve">Less : Accumulated Depreciation </v>
      </c>
      <c r="T15" s="391">
        <f>+I15</f>
        <v>5200</v>
      </c>
      <c r="U15" s="391">
        <f>+M15</f>
        <v>10400</v>
      </c>
      <c r="V15" s="391">
        <f>+Q15</f>
        <v>15600</v>
      </c>
      <c r="W15" s="391">
        <f>+'Depreciation &amp; Amortisation '!V71</f>
        <v>20800</v>
      </c>
      <c r="X15" s="392">
        <f>+'Depreciation &amp; Amortisation '!Z71</f>
        <v>25000</v>
      </c>
    </row>
    <row r="16" spans="2:29" s="141" customFormat="1" ht="15" customHeight="1" x14ac:dyDescent="0.2">
      <c r="B16" s="217"/>
      <c r="C16" s="198" t="s">
        <v>62</v>
      </c>
      <c r="D16" s="198"/>
      <c r="E16" s="391">
        <f>+E14-E15</f>
        <v>0</v>
      </c>
      <c r="F16" s="391">
        <f>+F14-F15</f>
        <v>23700</v>
      </c>
      <c r="G16" s="391">
        <f>+G14-G15</f>
        <v>22400</v>
      </c>
      <c r="H16" s="391">
        <f t="shared" ref="H16:Q16" si="3">+H14-H15</f>
        <v>21100</v>
      </c>
      <c r="I16" s="391">
        <f t="shared" si="3"/>
        <v>19800</v>
      </c>
      <c r="J16" s="391">
        <f t="shared" si="3"/>
        <v>18500</v>
      </c>
      <c r="K16" s="391">
        <f t="shared" si="3"/>
        <v>17200</v>
      </c>
      <c r="L16" s="391">
        <f t="shared" si="3"/>
        <v>15900</v>
      </c>
      <c r="M16" s="391">
        <f t="shared" si="3"/>
        <v>14600</v>
      </c>
      <c r="N16" s="391">
        <f t="shared" si="3"/>
        <v>13300</v>
      </c>
      <c r="O16" s="391">
        <f t="shared" si="3"/>
        <v>12000</v>
      </c>
      <c r="P16" s="391">
        <f t="shared" si="3"/>
        <v>10700</v>
      </c>
      <c r="Q16" s="392">
        <f t="shared" si="3"/>
        <v>9400</v>
      </c>
      <c r="R16" s="391"/>
      <c r="S16" s="393" t="str">
        <f t="shared" si="2"/>
        <v>Closing Balance</v>
      </c>
      <c r="T16" s="391">
        <f>+T14-T15</f>
        <v>19800</v>
      </c>
      <c r="U16" s="391">
        <f>+U14-U15</f>
        <v>14600</v>
      </c>
      <c r="V16" s="391">
        <f>+V14-V15</f>
        <v>9400</v>
      </c>
      <c r="W16" s="391">
        <f>+W14-W15</f>
        <v>4200</v>
      </c>
      <c r="X16" s="392">
        <f>+X14-X15</f>
        <v>0</v>
      </c>
    </row>
    <row r="17" spans="2:24" s="141" customFormat="1" ht="15" customHeight="1" x14ac:dyDescent="0.2">
      <c r="B17" s="217"/>
      <c r="C17" s="198"/>
      <c r="D17" s="198"/>
      <c r="E17" s="391"/>
      <c r="F17" s="391"/>
      <c r="G17" s="391"/>
      <c r="H17" s="391"/>
      <c r="I17" s="391"/>
      <c r="J17" s="391"/>
      <c r="K17" s="391"/>
      <c r="L17" s="391"/>
      <c r="M17" s="391"/>
      <c r="N17" s="391"/>
      <c r="O17" s="391"/>
      <c r="P17" s="391"/>
      <c r="Q17" s="392"/>
      <c r="R17" s="391"/>
      <c r="S17" s="393"/>
      <c r="T17" s="391"/>
      <c r="U17" s="391"/>
      <c r="V17" s="391"/>
      <c r="W17" s="391"/>
      <c r="X17" s="392"/>
    </row>
    <row r="18" spans="2:24" s="141" customFormat="1" ht="15" customHeight="1" x14ac:dyDescent="0.2">
      <c r="B18" s="217"/>
      <c r="C18" s="198" t="s">
        <v>119</v>
      </c>
      <c r="D18" s="198"/>
      <c r="E18" s="391">
        <f>+'Full Assumptions '!C187</f>
        <v>0</v>
      </c>
      <c r="F18" s="391">
        <f>+E18+F10</f>
        <v>0</v>
      </c>
      <c r="G18" s="391">
        <f t="shared" ref="G18:Q18" si="4">+F18+G10</f>
        <v>0</v>
      </c>
      <c r="H18" s="391">
        <f t="shared" si="4"/>
        <v>0</v>
      </c>
      <c r="I18" s="391">
        <f t="shared" si="4"/>
        <v>0</v>
      </c>
      <c r="J18" s="391">
        <f t="shared" si="4"/>
        <v>0</v>
      </c>
      <c r="K18" s="391">
        <f t="shared" si="4"/>
        <v>0</v>
      </c>
      <c r="L18" s="391">
        <f t="shared" si="4"/>
        <v>0</v>
      </c>
      <c r="M18" s="391">
        <f t="shared" si="4"/>
        <v>0</v>
      </c>
      <c r="N18" s="391">
        <f t="shared" si="4"/>
        <v>0</v>
      </c>
      <c r="O18" s="391">
        <f t="shared" si="4"/>
        <v>0</v>
      </c>
      <c r="P18" s="391">
        <f t="shared" si="4"/>
        <v>0</v>
      </c>
      <c r="Q18" s="392">
        <f t="shared" si="4"/>
        <v>0</v>
      </c>
      <c r="R18" s="391"/>
      <c r="S18" s="393" t="str">
        <f t="shared" si="2"/>
        <v xml:space="preserve">Intangible Assets </v>
      </c>
      <c r="T18" s="391">
        <f>+I18</f>
        <v>0</v>
      </c>
      <c r="U18" s="391">
        <f>+M18</f>
        <v>0</v>
      </c>
      <c r="V18" s="391">
        <f>+Q18</f>
        <v>0</v>
      </c>
      <c r="W18" s="391">
        <f>+V18+W10</f>
        <v>0</v>
      </c>
      <c r="X18" s="392">
        <f>+W18+X10</f>
        <v>0</v>
      </c>
    </row>
    <row r="19" spans="2:24" s="141" customFormat="1" ht="15" customHeight="1" x14ac:dyDescent="0.2">
      <c r="B19" s="217"/>
      <c r="C19" s="198" t="s">
        <v>153</v>
      </c>
      <c r="D19" s="198"/>
      <c r="E19" s="391">
        <f>+'Full Assumptions '!C188</f>
        <v>0</v>
      </c>
      <c r="F19" s="391">
        <f>+'Depreciation &amp; Amortisation '!G144</f>
        <v>0</v>
      </c>
      <c r="G19" s="391">
        <f>+'Depreciation &amp; Amortisation '!H144</f>
        <v>0</v>
      </c>
      <c r="H19" s="391">
        <f>+'Depreciation &amp; Amortisation '!I144</f>
        <v>0</v>
      </c>
      <c r="I19" s="391">
        <f>+'Depreciation &amp; Amortisation '!J144</f>
        <v>0</v>
      </c>
      <c r="J19" s="391">
        <f>+'Depreciation &amp; Amortisation '!K144</f>
        <v>0</v>
      </c>
      <c r="K19" s="391">
        <f>+'Depreciation &amp; Amortisation '!L144</f>
        <v>0</v>
      </c>
      <c r="L19" s="391">
        <f>+'Depreciation &amp; Amortisation '!M144</f>
        <v>0</v>
      </c>
      <c r="M19" s="391">
        <f>+'Depreciation &amp; Amortisation '!N144</f>
        <v>0</v>
      </c>
      <c r="N19" s="391">
        <f>+'Depreciation &amp; Amortisation '!O144</f>
        <v>0</v>
      </c>
      <c r="O19" s="391">
        <f>+'Depreciation &amp; Amortisation '!P144</f>
        <v>0</v>
      </c>
      <c r="P19" s="391">
        <f>+'Depreciation &amp; Amortisation '!Q144</f>
        <v>0</v>
      </c>
      <c r="Q19" s="392">
        <f>+'Depreciation &amp; Amortisation '!R144</f>
        <v>0</v>
      </c>
      <c r="R19" s="391"/>
      <c r="S19" s="393" t="str">
        <f t="shared" si="2"/>
        <v>Less: Accumulated Amortization</v>
      </c>
      <c r="T19" s="391">
        <f>+I19</f>
        <v>0</v>
      </c>
      <c r="U19" s="391">
        <f>+M19</f>
        <v>0</v>
      </c>
      <c r="V19" s="391">
        <f>+Q19</f>
        <v>0</v>
      </c>
      <c r="W19" s="391">
        <f>+'Depreciation &amp; Amortisation '!V144</f>
        <v>0</v>
      </c>
      <c r="X19" s="392">
        <f>+'Depreciation &amp; Amortisation '!Z144</f>
        <v>0</v>
      </c>
    </row>
    <row r="20" spans="2:24" s="141" customFormat="1" ht="15" customHeight="1" x14ac:dyDescent="0.2">
      <c r="B20" s="217"/>
      <c r="C20" s="198" t="s">
        <v>62</v>
      </c>
      <c r="D20" s="198"/>
      <c r="E20" s="391">
        <f t="shared" ref="E20:Q20" si="5">+E18-E19</f>
        <v>0</v>
      </c>
      <c r="F20" s="391">
        <f t="shared" si="5"/>
        <v>0</v>
      </c>
      <c r="G20" s="391">
        <f t="shared" si="5"/>
        <v>0</v>
      </c>
      <c r="H20" s="391">
        <f t="shared" si="5"/>
        <v>0</v>
      </c>
      <c r="I20" s="391">
        <f t="shared" si="5"/>
        <v>0</v>
      </c>
      <c r="J20" s="391">
        <f t="shared" si="5"/>
        <v>0</v>
      </c>
      <c r="K20" s="391">
        <f t="shared" si="5"/>
        <v>0</v>
      </c>
      <c r="L20" s="391">
        <f t="shared" si="5"/>
        <v>0</v>
      </c>
      <c r="M20" s="391">
        <f t="shared" si="5"/>
        <v>0</v>
      </c>
      <c r="N20" s="391">
        <f t="shared" si="5"/>
        <v>0</v>
      </c>
      <c r="O20" s="391">
        <f t="shared" si="5"/>
        <v>0</v>
      </c>
      <c r="P20" s="391">
        <f t="shared" si="5"/>
        <v>0</v>
      </c>
      <c r="Q20" s="392">
        <f t="shared" si="5"/>
        <v>0</v>
      </c>
      <c r="R20" s="391"/>
      <c r="S20" s="393" t="str">
        <f t="shared" si="2"/>
        <v>Closing Balance</v>
      </c>
      <c r="T20" s="391">
        <f>+T18-T19</f>
        <v>0</v>
      </c>
      <c r="U20" s="391">
        <f>+U18-U19</f>
        <v>0</v>
      </c>
      <c r="V20" s="391">
        <f>+V18-V19</f>
        <v>0</v>
      </c>
      <c r="W20" s="391">
        <f>+W18-W19</f>
        <v>0</v>
      </c>
      <c r="X20" s="392">
        <f>+X18-X19</f>
        <v>0</v>
      </c>
    </row>
    <row r="21" spans="2:24" s="141" customFormat="1" ht="15" customHeight="1" x14ac:dyDescent="0.2">
      <c r="B21" s="217"/>
      <c r="C21" s="198"/>
      <c r="D21" s="198"/>
      <c r="E21" s="391"/>
      <c r="F21" s="391"/>
      <c r="G21" s="391"/>
      <c r="H21" s="391"/>
      <c r="I21" s="391"/>
      <c r="J21" s="391"/>
      <c r="K21" s="391"/>
      <c r="L21" s="391"/>
      <c r="M21" s="391"/>
      <c r="N21" s="391"/>
      <c r="O21" s="391"/>
      <c r="P21" s="391"/>
      <c r="Q21" s="392"/>
      <c r="R21" s="391"/>
      <c r="S21" s="393"/>
      <c r="T21" s="391"/>
      <c r="U21" s="391"/>
      <c r="V21" s="391"/>
      <c r="W21" s="391"/>
      <c r="X21" s="392"/>
    </row>
    <row r="22" spans="2:24" s="141" customFormat="1" ht="15" customHeight="1" x14ac:dyDescent="0.2">
      <c r="B22" s="217"/>
      <c r="C22" s="198"/>
      <c r="D22" s="198"/>
      <c r="E22" s="391"/>
      <c r="F22" s="391"/>
      <c r="G22" s="391"/>
      <c r="H22" s="391"/>
      <c r="I22" s="391"/>
      <c r="J22" s="391"/>
      <c r="K22" s="391"/>
      <c r="L22" s="391"/>
      <c r="M22" s="391"/>
      <c r="N22" s="391"/>
      <c r="O22" s="391"/>
      <c r="P22" s="391"/>
      <c r="Q22" s="392"/>
      <c r="R22" s="391"/>
      <c r="S22" s="393"/>
      <c r="T22" s="391"/>
      <c r="U22" s="391"/>
      <c r="V22" s="391"/>
      <c r="W22" s="391"/>
      <c r="X22" s="392"/>
    </row>
    <row r="23" spans="2:24" s="308" customFormat="1" ht="15" customHeight="1" x14ac:dyDescent="0.2">
      <c r="B23" s="217" t="s">
        <v>152</v>
      </c>
      <c r="C23" s="240"/>
      <c r="D23" s="214"/>
      <c r="E23" s="214"/>
      <c r="F23" s="396">
        <f>+'Depreciation &amp; Amortisation '!G121</f>
        <v>0</v>
      </c>
      <c r="G23" s="396">
        <f>+'Depreciation &amp; Amortisation '!H121</f>
        <v>0</v>
      </c>
      <c r="H23" s="396">
        <f>+'Depreciation &amp; Amortisation '!I121</f>
        <v>0</v>
      </c>
      <c r="I23" s="396">
        <f>+'Depreciation &amp; Amortisation '!J121</f>
        <v>0</v>
      </c>
      <c r="J23" s="396">
        <f>+'Depreciation &amp; Amortisation '!K121</f>
        <v>0</v>
      </c>
      <c r="K23" s="396">
        <f>+'Depreciation &amp; Amortisation '!L121</f>
        <v>0</v>
      </c>
      <c r="L23" s="396">
        <f>+'Depreciation &amp; Amortisation '!M121</f>
        <v>0</v>
      </c>
      <c r="M23" s="396">
        <f>+'Depreciation &amp; Amortisation '!N121</f>
        <v>0</v>
      </c>
      <c r="N23" s="396">
        <f>+'Depreciation &amp; Amortisation '!O121</f>
        <v>0</v>
      </c>
      <c r="O23" s="396">
        <f>+'Depreciation &amp; Amortisation '!P121</f>
        <v>0</v>
      </c>
      <c r="P23" s="396">
        <f>+'Depreciation &amp; Amortisation '!Q121</f>
        <v>0</v>
      </c>
      <c r="Q23" s="397">
        <f>+'Depreciation &amp; Amortisation '!R121</f>
        <v>0</v>
      </c>
      <c r="R23" s="396"/>
      <c r="S23" s="398" t="str">
        <f>B23</f>
        <v xml:space="preserve">Total Amortization </v>
      </c>
      <c r="T23" s="399">
        <f>SUM(F23:I23)</f>
        <v>0</v>
      </c>
      <c r="U23" s="399">
        <f>SUM(J23:M23)</f>
        <v>0</v>
      </c>
      <c r="V23" s="399">
        <f>SUM(N23:Q23)</f>
        <v>0</v>
      </c>
      <c r="W23" s="396">
        <f>+'Depreciation &amp; Amortisation '!S121+'Depreciation &amp; Amortisation '!T121+'Depreciation &amp; Amortisation '!U121+'Depreciation &amp; Amortisation '!V121</f>
        <v>0</v>
      </c>
      <c r="X23" s="397">
        <f>+'Depreciation &amp; Amortisation '!W121+'Depreciation &amp; Amortisation '!X121+'Depreciation &amp; Amortisation '!Y121+'Depreciation &amp; Amortisation '!Z121</f>
        <v>0</v>
      </c>
    </row>
    <row r="24" spans="2:24" s="308" customFormat="1" ht="15" customHeight="1" x14ac:dyDescent="0.2">
      <c r="B24" s="341" t="s">
        <v>85</v>
      </c>
      <c r="C24" s="181"/>
      <c r="D24" s="181"/>
      <c r="E24" s="181"/>
      <c r="F24" s="400">
        <f>+'Depreciation &amp; Amortisation '!G48</f>
        <v>1300</v>
      </c>
      <c r="G24" s="400">
        <f>+'Depreciation &amp; Amortisation '!H48</f>
        <v>1300</v>
      </c>
      <c r="H24" s="400">
        <f>+'Depreciation &amp; Amortisation '!I48</f>
        <v>1300</v>
      </c>
      <c r="I24" s="400">
        <f>+'Depreciation &amp; Amortisation '!J48</f>
        <v>1300</v>
      </c>
      <c r="J24" s="400">
        <f>+'Depreciation &amp; Amortisation '!K48</f>
        <v>1300</v>
      </c>
      <c r="K24" s="400">
        <f>+'Depreciation &amp; Amortisation '!L48</f>
        <v>1300</v>
      </c>
      <c r="L24" s="400">
        <f>+'Depreciation &amp; Amortisation '!M48</f>
        <v>1300</v>
      </c>
      <c r="M24" s="400">
        <f>+'Depreciation &amp; Amortisation '!N48</f>
        <v>1300</v>
      </c>
      <c r="N24" s="400">
        <f>+'Depreciation &amp; Amortisation '!O48</f>
        <v>1300</v>
      </c>
      <c r="O24" s="400">
        <f>+'Depreciation &amp; Amortisation '!P48</f>
        <v>1300</v>
      </c>
      <c r="P24" s="400">
        <f>+'Depreciation &amp; Amortisation '!Q48</f>
        <v>1300</v>
      </c>
      <c r="Q24" s="401">
        <f>+'Depreciation &amp; Amortisation '!R48</f>
        <v>1300</v>
      </c>
      <c r="R24" s="396"/>
      <c r="S24" s="402" t="str">
        <f>B24</f>
        <v>Total Depreciation</v>
      </c>
      <c r="T24" s="403">
        <f>SUM(F24:I24)</f>
        <v>5200</v>
      </c>
      <c r="U24" s="403">
        <f>SUM(J24:M24)</f>
        <v>5200</v>
      </c>
      <c r="V24" s="403">
        <f>SUM(N24:Q24)</f>
        <v>5200</v>
      </c>
      <c r="W24" s="400">
        <f>+'Depreciation &amp; Amortisation '!S48+'Depreciation &amp; Amortisation '!T48+'Depreciation &amp; Amortisation '!U48+'Depreciation &amp; Amortisation '!V48</f>
        <v>5200</v>
      </c>
      <c r="X24" s="401">
        <f>+'Depreciation &amp; Amortisation '!W48+'Depreciation &amp; Amortisation '!X48+'Depreciation &amp; Amortisation '!Y48+'Depreciation &amp; Amortisation '!Z48</f>
        <v>4200</v>
      </c>
    </row>
    <row r="25" spans="2:24" s="141" customFormat="1" x14ac:dyDescent="0.2">
      <c r="B25" s="214"/>
      <c r="C25" s="198"/>
      <c r="D25" s="198"/>
      <c r="E25" s="198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</row>
    <row r="26" spans="2:24" x14ac:dyDescent="0.2">
      <c r="B26" s="404"/>
      <c r="H26" s="405"/>
    </row>
    <row r="27" spans="2:24" ht="12.75" customHeight="1" x14ac:dyDescent="0.2"/>
    <row r="28" spans="2:24" x14ac:dyDescent="0.2">
      <c r="B28" s="406"/>
      <c r="C28" s="244"/>
      <c r="F28" s="391"/>
      <c r="G28" s="391"/>
      <c r="H28" s="391"/>
      <c r="I28" s="391"/>
      <c r="J28" s="391"/>
      <c r="K28" s="391"/>
      <c r="L28" s="391"/>
      <c r="M28" s="391"/>
      <c r="N28" s="391"/>
      <c r="O28" s="391"/>
      <c r="P28" s="391"/>
      <c r="Q28" s="391"/>
      <c r="R28" s="391"/>
      <c r="S28" s="391"/>
      <c r="T28" s="391"/>
      <c r="U28" s="391"/>
      <c r="V28" s="391"/>
      <c r="W28" s="391"/>
      <c r="X28" s="391"/>
    </row>
    <row r="29" spans="2:24" x14ac:dyDescent="0.2">
      <c r="B29" s="198"/>
      <c r="F29" s="391"/>
      <c r="G29" s="391"/>
      <c r="H29" s="391"/>
      <c r="I29" s="391"/>
      <c r="J29" s="391"/>
      <c r="K29" s="391"/>
      <c r="L29" s="391"/>
      <c r="M29" s="391"/>
      <c r="N29" s="391"/>
      <c r="O29" s="391"/>
      <c r="P29" s="391"/>
      <c r="Q29" s="391"/>
      <c r="R29" s="391"/>
      <c r="S29" s="391"/>
      <c r="T29" s="391"/>
      <c r="U29" s="391"/>
      <c r="V29" s="391"/>
      <c r="W29" s="391"/>
      <c r="X29" s="391"/>
    </row>
    <row r="30" spans="2:24" x14ac:dyDescent="0.2">
      <c r="B30" s="198"/>
      <c r="F30" s="391"/>
      <c r="G30" s="391"/>
      <c r="H30" s="391"/>
      <c r="I30" s="391"/>
      <c r="J30" s="391"/>
      <c r="K30" s="391"/>
      <c r="L30" s="391"/>
      <c r="M30" s="391"/>
      <c r="N30" s="391"/>
      <c r="O30" s="391"/>
      <c r="P30" s="391"/>
      <c r="Q30" s="391"/>
      <c r="R30" s="391"/>
      <c r="S30" s="391"/>
      <c r="T30" s="391"/>
      <c r="U30" s="391"/>
      <c r="V30" s="391"/>
      <c r="W30" s="391"/>
      <c r="X30" s="391"/>
    </row>
    <row r="31" spans="2:24" x14ac:dyDescent="0.2">
      <c r="B31" s="198"/>
      <c r="F31" s="391"/>
      <c r="G31" s="391"/>
      <c r="H31" s="391"/>
      <c r="I31" s="391"/>
      <c r="J31" s="391"/>
      <c r="K31" s="391"/>
      <c r="L31" s="391"/>
      <c r="M31" s="391"/>
      <c r="N31" s="391"/>
      <c r="O31" s="391"/>
      <c r="P31" s="391"/>
      <c r="Q31" s="391"/>
      <c r="R31" s="391"/>
      <c r="S31" s="391"/>
      <c r="T31" s="391"/>
      <c r="U31" s="391"/>
      <c r="V31" s="391"/>
      <c r="W31" s="391"/>
      <c r="X31" s="391"/>
    </row>
    <row r="32" spans="2:24" x14ac:dyDescent="0.2">
      <c r="B32" s="198"/>
      <c r="F32" s="391"/>
      <c r="G32" s="391"/>
      <c r="H32" s="391"/>
      <c r="I32" s="391"/>
      <c r="J32" s="391"/>
      <c r="K32" s="391"/>
      <c r="L32" s="391"/>
      <c r="M32" s="391"/>
      <c r="N32" s="391"/>
      <c r="O32" s="391"/>
      <c r="P32" s="391"/>
      <c r="Q32" s="391"/>
      <c r="R32" s="391"/>
      <c r="S32" s="391"/>
      <c r="T32" s="391"/>
      <c r="U32" s="391"/>
      <c r="V32" s="391"/>
      <c r="W32" s="391"/>
      <c r="X32" s="391"/>
    </row>
    <row r="33" spans="2:24" x14ac:dyDescent="0.2">
      <c r="B33" s="198"/>
      <c r="F33" s="391"/>
      <c r="G33" s="391"/>
      <c r="H33" s="391"/>
      <c r="I33" s="391"/>
      <c r="J33" s="391"/>
      <c r="K33" s="391"/>
      <c r="L33" s="391"/>
      <c r="M33" s="391"/>
      <c r="N33" s="391"/>
      <c r="O33" s="391"/>
      <c r="P33" s="391"/>
      <c r="Q33" s="391"/>
      <c r="R33" s="391"/>
      <c r="S33" s="391"/>
      <c r="T33" s="391"/>
      <c r="U33" s="391"/>
      <c r="V33" s="391"/>
      <c r="W33" s="391"/>
      <c r="X33" s="391"/>
    </row>
    <row r="34" spans="2:24" x14ac:dyDescent="0.2">
      <c r="B34" s="198"/>
      <c r="F34" s="391"/>
      <c r="G34" s="391"/>
      <c r="H34" s="391"/>
      <c r="I34" s="391"/>
      <c r="J34" s="391"/>
      <c r="K34" s="391"/>
      <c r="L34" s="391"/>
      <c r="M34" s="391"/>
      <c r="N34" s="391"/>
      <c r="O34" s="391"/>
      <c r="P34" s="391"/>
      <c r="Q34" s="391"/>
      <c r="R34" s="391"/>
      <c r="S34" s="391"/>
      <c r="T34" s="391"/>
      <c r="U34" s="391"/>
      <c r="V34" s="391"/>
      <c r="W34" s="391"/>
      <c r="X34" s="391"/>
    </row>
    <row r="35" spans="2:24" x14ac:dyDescent="0.2">
      <c r="B35" s="198"/>
      <c r="F35" s="391"/>
      <c r="G35" s="391"/>
      <c r="H35" s="391"/>
      <c r="I35" s="391"/>
      <c r="J35" s="391"/>
      <c r="K35" s="391"/>
      <c r="L35" s="391"/>
      <c r="M35" s="391"/>
      <c r="N35" s="391"/>
      <c r="O35" s="391"/>
      <c r="P35" s="391"/>
      <c r="Q35" s="391"/>
      <c r="R35" s="391"/>
      <c r="S35" s="391"/>
      <c r="T35" s="391"/>
      <c r="U35" s="391"/>
      <c r="V35" s="391"/>
      <c r="W35" s="391"/>
      <c r="X35" s="391"/>
    </row>
    <row r="36" spans="2:24" x14ac:dyDescent="0.2">
      <c r="B36" s="198"/>
      <c r="F36" s="391"/>
      <c r="G36" s="391"/>
      <c r="H36" s="391"/>
      <c r="I36" s="391"/>
      <c r="J36" s="391"/>
      <c r="K36" s="391"/>
      <c r="L36" s="391"/>
      <c r="M36" s="391"/>
      <c r="N36" s="391"/>
      <c r="O36" s="391"/>
      <c r="P36" s="391"/>
      <c r="Q36" s="391"/>
      <c r="R36" s="391"/>
      <c r="S36" s="391"/>
      <c r="T36" s="391"/>
      <c r="U36" s="391"/>
      <c r="V36" s="391"/>
      <c r="W36" s="391"/>
      <c r="X36" s="391"/>
    </row>
    <row r="37" spans="2:24" x14ac:dyDescent="0.2">
      <c r="B37" s="198"/>
      <c r="F37" s="391"/>
      <c r="G37" s="391"/>
      <c r="H37" s="391"/>
      <c r="I37" s="391"/>
      <c r="J37" s="391"/>
      <c r="K37" s="391"/>
      <c r="L37" s="391"/>
      <c r="M37" s="391"/>
      <c r="N37" s="391"/>
      <c r="O37" s="391"/>
      <c r="P37" s="391"/>
      <c r="Q37" s="391"/>
      <c r="R37" s="391"/>
      <c r="S37" s="391"/>
      <c r="T37" s="391"/>
      <c r="U37" s="391"/>
      <c r="V37" s="391"/>
      <c r="W37" s="391"/>
      <c r="X37" s="391"/>
    </row>
    <row r="38" spans="2:24" x14ac:dyDescent="0.2">
      <c r="B38" s="198"/>
      <c r="F38" s="391"/>
      <c r="G38" s="391"/>
      <c r="H38" s="391"/>
      <c r="I38" s="391"/>
      <c r="J38" s="391"/>
      <c r="K38" s="391"/>
      <c r="L38" s="391"/>
      <c r="M38" s="391"/>
      <c r="N38" s="391"/>
      <c r="O38" s="391"/>
      <c r="P38" s="391"/>
      <c r="Q38" s="391"/>
      <c r="R38" s="391"/>
      <c r="S38" s="391"/>
      <c r="T38" s="391"/>
      <c r="U38" s="391"/>
      <c r="V38" s="391"/>
      <c r="W38" s="391"/>
      <c r="X38" s="391"/>
    </row>
    <row r="39" spans="2:24" x14ac:dyDescent="0.2">
      <c r="B39" s="198"/>
      <c r="F39" s="391"/>
      <c r="G39" s="391"/>
      <c r="H39" s="391"/>
      <c r="I39" s="391"/>
      <c r="J39" s="391"/>
      <c r="K39" s="391"/>
      <c r="L39" s="391"/>
      <c r="M39" s="391"/>
      <c r="N39" s="391"/>
      <c r="O39" s="391"/>
      <c r="P39" s="391"/>
      <c r="Q39" s="391"/>
      <c r="R39" s="391"/>
      <c r="S39" s="391"/>
      <c r="T39" s="391"/>
      <c r="U39" s="391"/>
      <c r="V39" s="391"/>
      <c r="W39" s="391"/>
      <c r="X39" s="391"/>
    </row>
    <row r="40" spans="2:24" x14ac:dyDescent="0.2">
      <c r="B40" s="198"/>
      <c r="F40" s="391"/>
      <c r="G40" s="391"/>
      <c r="H40" s="391"/>
      <c r="I40" s="391"/>
      <c r="J40" s="391"/>
      <c r="K40" s="391"/>
      <c r="L40" s="391"/>
      <c r="M40" s="391"/>
      <c r="N40" s="391"/>
      <c r="O40" s="391"/>
      <c r="P40" s="391"/>
      <c r="Q40" s="391"/>
      <c r="R40" s="391"/>
      <c r="S40" s="391"/>
      <c r="T40" s="391"/>
      <c r="U40" s="391"/>
      <c r="V40" s="391"/>
      <c r="W40" s="391"/>
      <c r="X40" s="391"/>
    </row>
    <row r="41" spans="2:24" x14ac:dyDescent="0.2">
      <c r="B41" s="198"/>
      <c r="F41" s="391"/>
      <c r="G41" s="391"/>
      <c r="H41" s="391"/>
      <c r="I41" s="391"/>
      <c r="J41" s="391"/>
      <c r="K41" s="391"/>
      <c r="L41" s="391"/>
      <c r="M41" s="391"/>
      <c r="N41" s="391"/>
      <c r="O41" s="391"/>
      <c r="P41" s="391"/>
      <c r="Q41" s="391"/>
      <c r="R41" s="391"/>
      <c r="S41" s="391"/>
      <c r="T41" s="391"/>
      <c r="U41" s="391"/>
      <c r="V41" s="391"/>
      <c r="W41" s="391"/>
      <c r="X41" s="391"/>
    </row>
    <row r="42" spans="2:24" x14ac:dyDescent="0.2">
      <c r="B42" s="198"/>
      <c r="F42" s="391"/>
      <c r="G42" s="391"/>
      <c r="H42" s="391"/>
      <c r="I42" s="391"/>
      <c r="J42" s="391"/>
      <c r="K42" s="391"/>
      <c r="L42" s="391"/>
      <c r="M42" s="391"/>
      <c r="N42" s="391"/>
      <c r="O42" s="391"/>
      <c r="P42" s="391"/>
      <c r="Q42" s="391"/>
      <c r="R42" s="391"/>
      <c r="S42" s="391"/>
      <c r="T42" s="391"/>
      <c r="U42" s="391"/>
      <c r="V42" s="391"/>
      <c r="W42" s="391"/>
      <c r="X42" s="391"/>
    </row>
    <row r="43" spans="2:24" x14ac:dyDescent="0.2">
      <c r="B43" s="198"/>
      <c r="F43" s="391"/>
      <c r="G43" s="391"/>
      <c r="H43" s="391"/>
      <c r="I43" s="391"/>
      <c r="J43" s="391"/>
      <c r="K43" s="391"/>
      <c r="L43" s="391"/>
      <c r="M43" s="391"/>
      <c r="N43" s="391"/>
      <c r="O43" s="391"/>
      <c r="P43" s="391"/>
      <c r="Q43" s="391"/>
      <c r="R43" s="391"/>
      <c r="S43" s="391"/>
      <c r="T43" s="391"/>
      <c r="U43" s="391"/>
      <c r="V43" s="391"/>
      <c r="W43" s="391"/>
      <c r="X43" s="391"/>
    </row>
    <row r="44" spans="2:24" x14ac:dyDescent="0.2">
      <c r="B44" s="198"/>
      <c r="F44" s="391"/>
      <c r="G44" s="391"/>
      <c r="H44" s="391"/>
      <c r="I44" s="391"/>
      <c r="J44" s="391"/>
      <c r="K44" s="391"/>
      <c r="L44" s="391"/>
      <c r="M44" s="391"/>
      <c r="N44" s="391"/>
      <c r="O44" s="391"/>
      <c r="P44" s="391"/>
      <c r="Q44" s="391"/>
      <c r="R44" s="391"/>
      <c r="S44" s="391"/>
      <c r="T44" s="391"/>
      <c r="U44" s="391"/>
      <c r="V44" s="391"/>
      <c r="W44" s="391"/>
      <c r="X44" s="391"/>
    </row>
    <row r="45" spans="2:24" x14ac:dyDescent="0.2">
      <c r="B45" s="198"/>
      <c r="F45" s="391"/>
      <c r="G45" s="391"/>
      <c r="H45" s="391"/>
      <c r="I45" s="391"/>
      <c r="J45" s="391"/>
      <c r="K45" s="391"/>
      <c r="L45" s="391"/>
      <c r="M45" s="391"/>
      <c r="N45" s="391"/>
      <c r="O45" s="391"/>
      <c r="P45" s="391"/>
      <c r="Q45" s="391"/>
      <c r="R45" s="391"/>
      <c r="S45" s="391"/>
      <c r="T45" s="391"/>
      <c r="U45" s="391"/>
      <c r="V45" s="391"/>
      <c r="W45" s="391"/>
      <c r="X45" s="391"/>
    </row>
    <row r="46" spans="2:24" x14ac:dyDescent="0.2">
      <c r="B46" s="198"/>
      <c r="F46" s="391"/>
      <c r="G46" s="391"/>
      <c r="H46" s="391"/>
      <c r="I46" s="391"/>
      <c r="J46" s="391"/>
      <c r="K46" s="391"/>
      <c r="L46" s="391"/>
      <c r="M46" s="391"/>
      <c r="N46" s="391"/>
      <c r="O46" s="391"/>
      <c r="P46" s="391"/>
      <c r="Q46" s="391"/>
      <c r="R46" s="391"/>
      <c r="S46" s="391"/>
      <c r="T46" s="391"/>
      <c r="U46" s="391"/>
      <c r="V46" s="391"/>
      <c r="W46" s="391"/>
      <c r="X46" s="391"/>
    </row>
    <row r="47" spans="2:24" x14ac:dyDescent="0.2">
      <c r="B47" s="198"/>
      <c r="F47" s="391"/>
      <c r="G47" s="391"/>
      <c r="H47" s="391"/>
      <c r="I47" s="391"/>
      <c r="J47" s="391"/>
      <c r="K47" s="391"/>
      <c r="L47" s="391"/>
      <c r="M47" s="391"/>
      <c r="N47" s="391"/>
      <c r="O47" s="391"/>
      <c r="P47" s="391"/>
      <c r="Q47" s="391"/>
      <c r="R47" s="391"/>
      <c r="S47" s="391"/>
      <c r="T47" s="391"/>
      <c r="U47" s="391"/>
      <c r="V47" s="391"/>
      <c r="W47" s="391"/>
      <c r="X47" s="391"/>
    </row>
    <row r="48" spans="2:24" x14ac:dyDescent="0.2">
      <c r="B48" s="198"/>
      <c r="F48" s="391"/>
      <c r="G48" s="391"/>
      <c r="H48" s="391"/>
      <c r="I48" s="391"/>
      <c r="J48" s="391"/>
      <c r="K48" s="391"/>
      <c r="L48" s="391"/>
      <c r="M48" s="391"/>
      <c r="N48" s="391"/>
      <c r="O48" s="391"/>
      <c r="P48" s="391"/>
      <c r="Q48" s="391"/>
      <c r="R48" s="391"/>
      <c r="S48" s="391"/>
      <c r="T48" s="391"/>
      <c r="U48" s="391"/>
      <c r="V48" s="391"/>
      <c r="W48" s="391"/>
      <c r="X48" s="391"/>
    </row>
    <row r="49" spans="2:24" x14ac:dyDescent="0.2">
      <c r="B49" s="198"/>
      <c r="F49" s="391"/>
      <c r="G49" s="391"/>
      <c r="H49" s="391"/>
      <c r="I49" s="391"/>
      <c r="J49" s="391"/>
      <c r="K49" s="391"/>
      <c r="L49" s="391"/>
      <c r="M49" s="391"/>
      <c r="N49" s="391"/>
      <c r="O49" s="391"/>
      <c r="P49" s="391"/>
      <c r="Q49" s="391"/>
      <c r="R49" s="391"/>
      <c r="S49" s="391"/>
      <c r="T49" s="391"/>
      <c r="U49" s="391"/>
      <c r="V49" s="391"/>
      <c r="W49" s="391"/>
      <c r="X49" s="391"/>
    </row>
    <row r="50" spans="2:24" x14ac:dyDescent="0.2">
      <c r="B50" s="198"/>
      <c r="F50" s="391"/>
      <c r="G50" s="391"/>
      <c r="H50" s="391"/>
      <c r="I50" s="391"/>
      <c r="J50" s="391"/>
      <c r="K50" s="391"/>
      <c r="L50" s="391"/>
      <c r="M50" s="391"/>
      <c r="N50" s="391"/>
      <c r="O50" s="391"/>
      <c r="P50" s="391"/>
      <c r="Q50" s="391"/>
      <c r="R50" s="391"/>
      <c r="S50" s="391"/>
      <c r="T50" s="391"/>
      <c r="U50" s="391"/>
      <c r="V50" s="391"/>
      <c r="W50" s="391"/>
      <c r="X50" s="391"/>
    </row>
    <row r="51" spans="2:24" x14ac:dyDescent="0.2">
      <c r="B51" s="198"/>
      <c r="F51" s="391"/>
      <c r="G51" s="391"/>
      <c r="H51" s="391"/>
      <c r="I51" s="391"/>
      <c r="J51" s="391"/>
      <c r="K51" s="391"/>
      <c r="L51" s="391"/>
      <c r="M51" s="391"/>
      <c r="N51" s="391"/>
      <c r="O51" s="391"/>
      <c r="P51" s="391"/>
      <c r="Q51" s="391"/>
      <c r="R51" s="391"/>
      <c r="S51" s="391"/>
      <c r="T51" s="391"/>
      <c r="U51" s="391"/>
      <c r="V51" s="391"/>
      <c r="W51" s="391"/>
      <c r="X51" s="391"/>
    </row>
    <row r="52" spans="2:24" x14ac:dyDescent="0.2">
      <c r="B52" s="198"/>
      <c r="F52" s="391"/>
      <c r="G52" s="391"/>
      <c r="H52" s="391"/>
      <c r="I52" s="391"/>
      <c r="J52" s="391"/>
      <c r="K52" s="391"/>
      <c r="L52" s="391"/>
      <c r="M52" s="391"/>
      <c r="N52" s="391"/>
      <c r="O52" s="391"/>
      <c r="P52" s="391"/>
      <c r="Q52" s="391"/>
      <c r="R52" s="391"/>
      <c r="S52" s="391"/>
      <c r="T52" s="391"/>
      <c r="U52" s="391"/>
      <c r="V52" s="391"/>
      <c r="W52" s="391"/>
      <c r="X52" s="391"/>
    </row>
    <row r="53" spans="2:24" x14ac:dyDescent="0.2">
      <c r="B53" s="198"/>
      <c r="F53" s="391"/>
      <c r="G53" s="391"/>
      <c r="H53" s="391"/>
      <c r="I53" s="391"/>
      <c r="J53" s="391"/>
      <c r="K53" s="391"/>
      <c r="L53" s="391"/>
      <c r="M53" s="391"/>
      <c r="N53" s="391"/>
      <c r="O53" s="391"/>
      <c r="P53" s="391"/>
      <c r="Q53" s="391"/>
      <c r="R53" s="391"/>
      <c r="S53" s="391"/>
      <c r="T53" s="391"/>
      <c r="U53" s="391"/>
      <c r="V53" s="391"/>
      <c r="W53" s="391"/>
      <c r="X53" s="391"/>
    </row>
    <row r="54" spans="2:24" x14ac:dyDescent="0.2">
      <c r="B54" s="198"/>
      <c r="F54" s="391"/>
      <c r="G54" s="391"/>
      <c r="H54" s="391"/>
      <c r="I54" s="391"/>
      <c r="J54" s="391"/>
      <c r="K54" s="391"/>
      <c r="L54" s="391"/>
      <c r="M54" s="391"/>
      <c r="N54" s="391"/>
      <c r="O54" s="391"/>
      <c r="P54" s="391"/>
      <c r="Q54" s="391"/>
      <c r="R54" s="391"/>
      <c r="S54" s="391"/>
      <c r="T54" s="391"/>
      <c r="U54" s="391"/>
      <c r="V54" s="391"/>
      <c r="W54" s="391"/>
      <c r="X54" s="391"/>
    </row>
    <row r="55" spans="2:24" ht="6.75" customHeight="1" x14ac:dyDescent="0.2"/>
    <row r="56" spans="2:24" x14ac:dyDescent="0.2">
      <c r="B56" s="404"/>
      <c r="C56" s="244"/>
      <c r="F56" s="391"/>
      <c r="G56" s="391"/>
      <c r="H56" s="391"/>
      <c r="I56" s="391"/>
      <c r="J56" s="391"/>
      <c r="K56" s="391"/>
      <c r="L56" s="391"/>
      <c r="M56" s="391"/>
      <c r="N56" s="391"/>
      <c r="O56" s="391"/>
      <c r="P56" s="391"/>
      <c r="Q56" s="391"/>
      <c r="R56" s="391"/>
      <c r="S56" s="391"/>
    </row>
    <row r="57" spans="2:24" x14ac:dyDescent="0.2">
      <c r="B57" s="198"/>
      <c r="F57" s="391"/>
      <c r="G57" s="391"/>
      <c r="H57" s="391"/>
      <c r="I57" s="391"/>
      <c r="J57" s="391"/>
      <c r="K57" s="391"/>
      <c r="L57" s="391"/>
      <c r="M57" s="391"/>
      <c r="N57" s="391"/>
      <c r="O57" s="391"/>
      <c r="P57" s="391"/>
      <c r="Q57" s="391"/>
      <c r="R57" s="391"/>
      <c r="S57" s="391"/>
      <c r="T57" s="391"/>
      <c r="U57" s="391"/>
      <c r="V57" s="391"/>
      <c r="W57" s="391"/>
      <c r="X57" s="391"/>
    </row>
    <row r="58" spans="2:24" x14ac:dyDescent="0.2">
      <c r="B58" s="198"/>
      <c r="F58" s="391"/>
      <c r="G58" s="391"/>
      <c r="H58" s="391"/>
      <c r="I58" s="391"/>
      <c r="J58" s="391"/>
      <c r="K58" s="391"/>
      <c r="L58" s="391"/>
      <c r="M58" s="391"/>
      <c r="N58" s="391"/>
      <c r="O58" s="391"/>
      <c r="P58" s="391"/>
      <c r="Q58" s="391"/>
      <c r="R58" s="391"/>
      <c r="S58" s="391"/>
      <c r="T58" s="391"/>
      <c r="U58" s="391"/>
      <c r="V58" s="391"/>
      <c r="W58" s="391"/>
      <c r="X58" s="391"/>
    </row>
    <row r="59" spans="2:24" x14ac:dyDescent="0.2">
      <c r="B59" s="198"/>
      <c r="F59" s="391"/>
      <c r="G59" s="391"/>
      <c r="H59" s="391"/>
      <c r="I59" s="391"/>
      <c r="J59" s="391"/>
      <c r="K59" s="391"/>
      <c r="L59" s="391"/>
      <c r="M59" s="391"/>
      <c r="N59" s="391"/>
      <c r="O59" s="391"/>
      <c r="P59" s="391"/>
      <c r="Q59" s="391"/>
      <c r="R59" s="391"/>
      <c r="S59" s="391"/>
      <c r="T59" s="391"/>
      <c r="U59" s="391"/>
      <c r="V59" s="391"/>
      <c r="W59" s="391"/>
      <c r="X59" s="391"/>
    </row>
    <row r="60" spans="2:24" x14ac:dyDescent="0.2">
      <c r="B60" s="198"/>
      <c r="F60" s="391"/>
      <c r="G60" s="391"/>
      <c r="H60" s="391"/>
      <c r="I60" s="391"/>
      <c r="J60" s="391"/>
      <c r="K60" s="391"/>
      <c r="L60" s="391"/>
      <c r="M60" s="391"/>
      <c r="N60" s="391"/>
      <c r="O60" s="391"/>
      <c r="P60" s="391"/>
      <c r="Q60" s="391"/>
      <c r="R60" s="391"/>
      <c r="S60" s="391"/>
      <c r="T60" s="391"/>
      <c r="U60" s="391"/>
      <c r="V60" s="391"/>
      <c r="W60" s="391"/>
      <c r="X60" s="391"/>
    </row>
    <row r="61" spans="2:24" x14ac:dyDescent="0.2">
      <c r="B61" s="198"/>
      <c r="F61" s="391"/>
      <c r="G61" s="391"/>
      <c r="H61" s="391"/>
      <c r="I61" s="391"/>
      <c r="J61" s="391"/>
      <c r="K61" s="391"/>
      <c r="L61" s="391"/>
      <c r="M61" s="391"/>
      <c r="N61" s="391"/>
      <c r="O61" s="391"/>
      <c r="P61" s="391"/>
      <c r="Q61" s="391"/>
      <c r="R61" s="391"/>
      <c r="S61" s="391"/>
      <c r="T61" s="391"/>
      <c r="U61" s="391"/>
      <c r="V61" s="391"/>
      <c r="W61" s="391"/>
      <c r="X61" s="391"/>
    </row>
    <row r="62" spans="2:24" x14ac:dyDescent="0.2">
      <c r="B62" s="198"/>
      <c r="F62" s="391"/>
      <c r="G62" s="391"/>
      <c r="H62" s="391"/>
      <c r="I62" s="391"/>
      <c r="J62" s="391"/>
      <c r="K62" s="391"/>
      <c r="L62" s="391"/>
      <c r="M62" s="391"/>
      <c r="N62" s="391"/>
      <c r="O62" s="391"/>
      <c r="P62" s="391"/>
      <c r="Q62" s="391"/>
      <c r="R62" s="391"/>
      <c r="S62" s="391"/>
      <c r="T62" s="391"/>
      <c r="U62" s="391"/>
      <c r="V62" s="391"/>
      <c r="W62" s="391"/>
      <c r="X62" s="391"/>
    </row>
    <row r="63" spans="2:24" x14ac:dyDescent="0.2">
      <c r="B63" s="198"/>
      <c r="F63" s="391"/>
      <c r="G63" s="391"/>
      <c r="H63" s="391"/>
      <c r="I63" s="391"/>
      <c r="J63" s="391"/>
      <c r="K63" s="391"/>
      <c r="L63" s="391"/>
      <c r="M63" s="391"/>
      <c r="N63" s="391"/>
      <c r="O63" s="391"/>
      <c r="P63" s="391"/>
      <c r="Q63" s="391"/>
      <c r="R63" s="391"/>
      <c r="S63" s="391"/>
      <c r="T63" s="391"/>
      <c r="U63" s="391"/>
      <c r="V63" s="391"/>
      <c r="W63" s="391"/>
      <c r="X63" s="391"/>
    </row>
    <row r="64" spans="2:24" x14ac:dyDescent="0.2">
      <c r="B64" s="198"/>
      <c r="F64" s="391"/>
      <c r="G64" s="391"/>
      <c r="H64" s="391"/>
      <c r="I64" s="391"/>
      <c r="J64" s="391"/>
      <c r="K64" s="391"/>
      <c r="L64" s="391"/>
      <c r="M64" s="391"/>
      <c r="N64" s="391"/>
      <c r="O64" s="391"/>
      <c r="P64" s="391"/>
      <c r="Q64" s="391"/>
      <c r="R64" s="391"/>
      <c r="S64" s="391"/>
      <c r="T64" s="391"/>
      <c r="U64" s="391"/>
      <c r="V64" s="391"/>
      <c r="W64" s="391"/>
      <c r="X64" s="391"/>
    </row>
    <row r="65" spans="2:24" x14ac:dyDescent="0.2">
      <c r="B65" s="198"/>
      <c r="F65" s="391"/>
      <c r="G65" s="391"/>
      <c r="H65" s="391"/>
      <c r="I65" s="391"/>
      <c r="J65" s="391"/>
      <c r="K65" s="391"/>
      <c r="L65" s="391"/>
      <c r="M65" s="391"/>
      <c r="N65" s="391"/>
      <c r="O65" s="391"/>
      <c r="P65" s="391"/>
      <c r="Q65" s="391"/>
      <c r="R65" s="391"/>
      <c r="S65" s="391"/>
      <c r="T65" s="391"/>
      <c r="U65" s="391"/>
      <c r="V65" s="391"/>
      <c r="W65" s="391"/>
      <c r="X65" s="391"/>
    </row>
    <row r="66" spans="2:24" x14ac:dyDescent="0.2">
      <c r="B66" s="198"/>
      <c r="F66" s="391"/>
      <c r="G66" s="391"/>
      <c r="H66" s="391"/>
      <c r="I66" s="391"/>
      <c r="J66" s="391"/>
      <c r="K66" s="391"/>
      <c r="L66" s="391"/>
      <c r="M66" s="391"/>
      <c r="N66" s="391"/>
      <c r="O66" s="391"/>
      <c r="P66" s="391"/>
      <c r="Q66" s="391"/>
      <c r="R66" s="391"/>
      <c r="S66" s="391"/>
      <c r="T66" s="391"/>
      <c r="U66" s="391"/>
      <c r="V66" s="391"/>
      <c r="W66" s="391"/>
      <c r="X66" s="391"/>
    </row>
    <row r="67" spans="2:24" x14ac:dyDescent="0.2">
      <c r="B67" s="198"/>
      <c r="F67" s="391"/>
      <c r="G67" s="391"/>
      <c r="H67" s="391"/>
      <c r="I67" s="391"/>
      <c r="J67" s="391"/>
      <c r="K67" s="391"/>
      <c r="L67" s="391"/>
      <c r="M67" s="391"/>
      <c r="N67" s="391"/>
      <c r="O67" s="391"/>
      <c r="P67" s="391"/>
      <c r="Q67" s="391"/>
      <c r="R67" s="391"/>
      <c r="S67" s="391"/>
      <c r="T67" s="391"/>
      <c r="U67" s="391"/>
      <c r="V67" s="391"/>
      <c r="W67" s="391"/>
      <c r="X67" s="391"/>
    </row>
    <row r="68" spans="2:24" x14ac:dyDescent="0.2">
      <c r="B68" s="198"/>
      <c r="F68" s="391"/>
      <c r="G68" s="391"/>
      <c r="H68" s="391"/>
      <c r="I68" s="391"/>
      <c r="J68" s="391"/>
      <c r="K68" s="391"/>
      <c r="L68" s="391"/>
      <c r="M68" s="391"/>
      <c r="N68" s="391"/>
      <c r="O68" s="391"/>
      <c r="P68" s="391"/>
      <c r="Q68" s="391"/>
      <c r="R68" s="391"/>
      <c r="S68" s="391"/>
      <c r="T68" s="391"/>
      <c r="U68" s="391"/>
      <c r="V68" s="391"/>
      <c r="W68" s="391"/>
      <c r="X68" s="391"/>
    </row>
    <row r="69" spans="2:24" x14ac:dyDescent="0.2">
      <c r="B69" s="198"/>
      <c r="F69" s="391"/>
      <c r="G69" s="391"/>
      <c r="H69" s="391"/>
      <c r="I69" s="391"/>
      <c r="J69" s="391"/>
      <c r="K69" s="391"/>
      <c r="L69" s="391"/>
      <c r="M69" s="391"/>
      <c r="N69" s="391"/>
      <c r="O69" s="391"/>
      <c r="P69" s="391"/>
      <c r="Q69" s="391"/>
      <c r="R69" s="391"/>
      <c r="S69" s="391"/>
      <c r="T69" s="391"/>
      <c r="U69" s="391"/>
      <c r="V69" s="391"/>
      <c r="W69" s="391"/>
      <c r="X69" s="391"/>
    </row>
    <row r="70" spans="2:24" x14ac:dyDescent="0.2">
      <c r="B70" s="198"/>
      <c r="F70" s="391"/>
      <c r="G70" s="391"/>
      <c r="H70" s="391"/>
      <c r="I70" s="391"/>
      <c r="J70" s="391"/>
      <c r="K70" s="391"/>
      <c r="L70" s="391"/>
      <c r="M70" s="391"/>
      <c r="N70" s="391"/>
      <c r="O70" s="391"/>
      <c r="P70" s="391"/>
      <c r="Q70" s="391"/>
      <c r="R70" s="391"/>
      <c r="S70" s="391"/>
      <c r="T70" s="391"/>
      <c r="U70" s="391"/>
      <c r="V70" s="391"/>
      <c r="W70" s="391"/>
      <c r="X70" s="391"/>
    </row>
    <row r="71" spans="2:24" x14ac:dyDescent="0.2">
      <c r="B71" s="198"/>
      <c r="F71" s="391"/>
      <c r="G71" s="391"/>
      <c r="H71" s="391"/>
      <c r="I71" s="391"/>
      <c r="J71" s="391"/>
      <c r="K71" s="391"/>
      <c r="L71" s="391"/>
      <c r="M71" s="391"/>
      <c r="N71" s="391"/>
      <c r="O71" s="391"/>
      <c r="P71" s="391"/>
      <c r="Q71" s="391"/>
      <c r="R71" s="391"/>
      <c r="S71" s="391"/>
      <c r="T71" s="391"/>
      <c r="U71" s="391"/>
      <c r="V71" s="391"/>
      <c r="W71" s="391"/>
      <c r="X71" s="391"/>
    </row>
    <row r="72" spans="2:24" x14ac:dyDescent="0.2">
      <c r="B72" s="198"/>
      <c r="F72" s="391"/>
      <c r="G72" s="391"/>
      <c r="H72" s="391"/>
      <c r="I72" s="391"/>
      <c r="J72" s="391"/>
      <c r="K72" s="391"/>
      <c r="L72" s="391"/>
      <c r="M72" s="391"/>
      <c r="N72" s="391"/>
      <c r="O72" s="391"/>
      <c r="P72" s="391"/>
      <c r="Q72" s="391"/>
      <c r="R72" s="391"/>
      <c r="S72" s="391"/>
      <c r="T72" s="391"/>
      <c r="U72" s="391"/>
      <c r="V72" s="391"/>
      <c r="W72" s="391"/>
      <c r="X72" s="391"/>
    </row>
    <row r="73" spans="2:24" x14ac:dyDescent="0.2">
      <c r="B73" s="198"/>
      <c r="F73" s="391"/>
      <c r="G73" s="391"/>
      <c r="H73" s="391"/>
      <c r="I73" s="391"/>
      <c r="J73" s="391"/>
      <c r="K73" s="391"/>
      <c r="L73" s="391"/>
      <c r="M73" s="391"/>
      <c r="N73" s="391"/>
      <c r="O73" s="391"/>
      <c r="P73" s="391"/>
      <c r="Q73" s="391"/>
      <c r="R73" s="391"/>
      <c r="S73" s="391"/>
      <c r="T73" s="391"/>
      <c r="U73" s="391"/>
      <c r="V73" s="391"/>
      <c r="W73" s="391"/>
      <c r="X73" s="391"/>
    </row>
    <row r="74" spans="2:24" x14ac:dyDescent="0.2">
      <c r="B74" s="198"/>
      <c r="F74" s="391"/>
      <c r="G74" s="391"/>
      <c r="H74" s="391"/>
      <c r="I74" s="391"/>
      <c r="J74" s="391"/>
      <c r="K74" s="391"/>
      <c r="L74" s="391"/>
      <c r="M74" s="391"/>
      <c r="N74" s="391"/>
      <c r="O74" s="391"/>
      <c r="P74" s="391"/>
      <c r="Q74" s="391"/>
      <c r="R74" s="391"/>
      <c r="S74" s="391"/>
      <c r="T74" s="391"/>
      <c r="U74" s="391"/>
      <c r="V74" s="391"/>
      <c r="W74" s="391"/>
      <c r="X74" s="391"/>
    </row>
    <row r="75" spans="2:24" x14ac:dyDescent="0.2">
      <c r="B75" s="198"/>
      <c r="F75" s="391"/>
      <c r="G75" s="391"/>
      <c r="H75" s="391"/>
      <c r="I75" s="391"/>
      <c r="J75" s="391"/>
      <c r="K75" s="391"/>
      <c r="L75" s="391"/>
      <c r="M75" s="391"/>
      <c r="N75" s="391"/>
      <c r="O75" s="391"/>
      <c r="P75" s="391"/>
      <c r="Q75" s="391"/>
      <c r="R75" s="391"/>
      <c r="S75" s="391"/>
      <c r="T75" s="391"/>
      <c r="U75" s="391"/>
      <c r="V75" s="391"/>
      <c r="W75" s="391"/>
      <c r="X75" s="391"/>
    </row>
    <row r="76" spans="2:24" x14ac:dyDescent="0.2">
      <c r="B76" s="198"/>
      <c r="F76" s="391"/>
      <c r="G76" s="391"/>
      <c r="H76" s="391"/>
      <c r="I76" s="391"/>
      <c r="J76" s="391"/>
      <c r="K76" s="391"/>
      <c r="L76" s="391"/>
      <c r="M76" s="391"/>
      <c r="N76" s="391"/>
      <c r="O76" s="391"/>
      <c r="P76" s="391"/>
      <c r="Q76" s="391"/>
      <c r="R76" s="391"/>
      <c r="S76" s="391"/>
      <c r="T76" s="391"/>
      <c r="U76" s="391"/>
      <c r="V76" s="391"/>
      <c r="W76" s="391"/>
      <c r="X76" s="391"/>
    </row>
    <row r="77" spans="2:24" x14ac:dyDescent="0.2">
      <c r="B77" s="198"/>
      <c r="F77" s="391"/>
      <c r="G77" s="391"/>
      <c r="H77" s="391"/>
      <c r="I77" s="391"/>
      <c r="J77" s="391"/>
      <c r="K77" s="391"/>
      <c r="L77" s="391"/>
      <c r="M77" s="391"/>
      <c r="N77" s="391"/>
      <c r="O77" s="391"/>
      <c r="P77" s="391"/>
      <c r="Q77" s="391"/>
      <c r="R77" s="391"/>
      <c r="S77" s="391"/>
      <c r="T77" s="391"/>
      <c r="U77" s="391"/>
      <c r="V77" s="391"/>
      <c r="W77" s="391"/>
      <c r="X77" s="391"/>
    </row>
    <row r="78" spans="2:24" x14ac:dyDescent="0.2">
      <c r="B78" s="198"/>
      <c r="F78" s="391"/>
      <c r="G78" s="391"/>
      <c r="H78" s="391"/>
      <c r="I78" s="391"/>
      <c r="J78" s="391"/>
      <c r="K78" s="391"/>
      <c r="L78" s="391"/>
      <c r="M78" s="391"/>
      <c r="N78" s="391"/>
      <c r="O78" s="391"/>
      <c r="P78" s="391"/>
      <c r="Q78" s="391"/>
      <c r="R78" s="391"/>
      <c r="S78" s="391"/>
      <c r="T78" s="391"/>
      <c r="U78" s="391"/>
      <c r="V78" s="391"/>
      <c r="W78" s="391"/>
      <c r="X78" s="391"/>
    </row>
    <row r="79" spans="2:24" x14ac:dyDescent="0.2">
      <c r="B79" s="198"/>
      <c r="F79" s="391"/>
      <c r="G79" s="391"/>
      <c r="H79" s="391"/>
      <c r="I79" s="391"/>
      <c r="J79" s="391"/>
      <c r="K79" s="391"/>
      <c r="L79" s="391"/>
      <c r="M79" s="391"/>
      <c r="N79" s="391"/>
      <c r="O79" s="391"/>
      <c r="P79" s="391"/>
      <c r="Q79" s="391"/>
      <c r="R79" s="391"/>
      <c r="S79" s="391"/>
      <c r="T79" s="391"/>
      <c r="U79" s="391"/>
      <c r="V79" s="391"/>
      <c r="W79" s="391"/>
      <c r="X79" s="391"/>
    </row>
    <row r="80" spans="2:24" x14ac:dyDescent="0.2">
      <c r="B80" s="198"/>
      <c r="F80" s="391"/>
      <c r="G80" s="391"/>
      <c r="H80" s="391"/>
      <c r="I80" s="391"/>
      <c r="J80" s="391"/>
      <c r="K80" s="391"/>
      <c r="L80" s="391"/>
      <c r="M80" s="391"/>
      <c r="N80" s="391"/>
      <c r="O80" s="391"/>
      <c r="P80" s="391"/>
      <c r="Q80" s="391"/>
      <c r="R80" s="391"/>
      <c r="S80" s="391"/>
      <c r="T80" s="391"/>
      <c r="U80" s="391"/>
      <c r="V80" s="391"/>
      <c r="W80" s="391"/>
      <c r="X80" s="391"/>
    </row>
    <row r="81" spans="2:24" x14ac:dyDescent="0.2">
      <c r="B81" s="198"/>
      <c r="F81" s="391"/>
      <c r="G81" s="391"/>
      <c r="H81" s="391"/>
      <c r="I81" s="391"/>
      <c r="J81" s="391"/>
      <c r="K81" s="391"/>
      <c r="L81" s="391"/>
      <c r="M81" s="391"/>
      <c r="N81" s="391"/>
      <c r="O81" s="391"/>
      <c r="P81" s="391"/>
      <c r="Q81" s="391"/>
      <c r="R81" s="391"/>
      <c r="S81" s="391"/>
      <c r="T81" s="391"/>
      <c r="U81" s="391"/>
      <c r="V81" s="391"/>
      <c r="W81" s="391"/>
      <c r="X81" s="391"/>
    </row>
    <row r="82" spans="2:24" x14ac:dyDescent="0.2">
      <c r="B82" s="198"/>
      <c r="F82" s="391"/>
      <c r="G82" s="391"/>
      <c r="H82" s="391"/>
      <c r="I82" s="391"/>
      <c r="J82" s="391"/>
      <c r="K82" s="391"/>
      <c r="L82" s="391"/>
      <c r="M82" s="391"/>
      <c r="N82" s="391"/>
      <c r="O82" s="391"/>
      <c r="P82" s="391"/>
      <c r="Q82" s="391"/>
      <c r="R82" s="391"/>
      <c r="S82" s="391"/>
      <c r="T82" s="391"/>
      <c r="U82" s="391"/>
      <c r="V82" s="391"/>
      <c r="W82" s="391"/>
      <c r="X82" s="391"/>
    </row>
    <row r="83" spans="2:24" ht="6.75" customHeight="1" x14ac:dyDescent="0.2"/>
    <row r="84" spans="2:24" x14ac:dyDescent="0.2">
      <c r="B84" s="404"/>
      <c r="C84" s="244"/>
      <c r="F84" s="391"/>
      <c r="G84" s="391"/>
      <c r="H84" s="391"/>
      <c r="I84" s="391"/>
      <c r="J84" s="391"/>
      <c r="K84" s="391"/>
      <c r="L84" s="391"/>
      <c r="M84" s="391"/>
      <c r="N84" s="391"/>
      <c r="O84" s="391"/>
      <c r="P84" s="391"/>
      <c r="Q84" s="391"/>
      <c r="R84" s="391"/>
      <c r="S84" s="391"/>
    </row>
    <row r="85" spans="2:24" x14ac:dyDescent="0.2">
      <c r="B85" s="198"/>
      <c r="F85" s="391"/>
      <c r="G85" s="391"/>
      <c r="H85" s="391"/>
      <c r="I85" s="391"/>
      <c r="J85" s="391"/>
      <c r="K85" s="391"/>
      <c r="L85" s="391"/>
      <c r="M85" s="391"/>
      <c r="N85" s="391"/>
      <c r="O85" s="391"/>
      <c r="P85" s="391"/>
      <c r="Q85" s="391"/>
      <c r="R85" s="391"/>
      <c r="S85" s="391"/>
      <c r="T85" s="391"/>
      <c r="U85" s="391"/>
      <c r="V85" s="391"/>
      <c r="W85" s="391"/>
      <c r="X85" s="391"/>
    </row>
    <row r="86" spans="2:24" x14ac:dyDescent="0.2">
      <c r="B86" s="198"/>
      <c r="F86" s="391"/>
      <c r="G86" s="391"/>
      <c r="H86" s="391"/>
      <c r="I86" s="391"/>
      <c r="J86" s="391"/>
      <c r="K86" s="391"/>
      <c r="L86" s="391"/>
      <c r="M86" s="391"/>
      <c r="N86" s="391"/>
      <c r="O86" s="391"/>
      <c r="P86" s="391"/>
      <c r="Q86" s="391"/>
      <c r="R86" s="391"/>
      <c r="S86" s="391"/>
      <c r="T86" s="391"/>
      <c r="U86" s="391"/>
      <c r="V86" s="391"/>
      <c r="W86" s="391"/>
      <c r="X86" s="391"/>
    </row>
    <row r="87" spans="2:24" x14ac:dyDescent="0.2">
      <c r="B87" s="198"/>
      <c r="F87" s="391"/>
      <c r="G87" s="391"/>
      <c r="H87" s="391"/>
      <c r="I87" s="391"/>
      <c r="J87" s="391"/>
      <c r="K87" s="391"/>
      <c r="L87" s="391"/>
      <c r="M87" s="391"/>
      <c r="N87" s="391"/>
      <c r="O87" s="391"/>
      <c r="P87" s="391"/>
      <c r="Q87" s="391"/>
      <c r="R87" s="391"/>
      <c r="S87" s="391"/>
      <c r="T87" s="391"/>
      <c r="U87" s="391"/>
      <c r="V87" s="391"/>
      <c r="W87" s="391"/>
      <c r="X87" s="391"/>
    </row>
    <row r="88" spans="2:24" x14ac:dyDescent="0.2">
      <c r="B88" s="198"/>
      <c r="F88" s="391"/>
      <c r="G88" s="391"/>
      <c r="H88" s="391"/>
      <c r="I88" s="391"/>
      <c r="J88" s="391"/>
      <c r="K88" s="391"/>
      <c r="L88" s="391"/>
      <c r="M88" s="391"/>
      <c r="N88" s="391"/>
      <c r="O88" s="391"/>
      <c r="P88" s="391"/>
      <c r="Q88" s="391"/>
      <c r="R88" s="391"/>
      <c r="S88" s="391"/>
      <c r="T88" s="391"/>
      <c r="U88" s="391"/>
      <c r="V88" s="391"/>
      <c r="W88" s="391"/>
      <c r="X88" s="391"/>
    </row>
    <row r="89" spans="2:24" x14ac:dyDescent="0.2">
      <c r="B89" s="198"/>
      <c r="F89" s="391"/>
      <c r="G89" s="391"/>
      <c r="H89" s="391"/>
      <c r="I89" s="391"/>
      <c r="J89" s="391"/>
      <c r="K89" s="391"/>
      <c r="L89" s="391"/>
      <c r="M89" s="391"/>
      <c r="N89" s="391"/>
      <c r="O89" s="391"/>
      <c r="P89" s="391"/>
      <c r="Q89" s="391"/>
      <c r="R89" s="391"/>
      <c r="S89" s="391"/>
      <c r="T89" s="391"/>
      <c r="U89" s="391"/>
      <c r="V89" s="391"/>
      <c r="W89" s="391"/>
      <c r="X89" s="391"/>
    </row>
    <row r="90" spans="2:24" x14ac:dyDescent="0.2">
      <c r="B90" s="198"/>
      <c r="F90" s="391"/>
      <c r="G90" s="391"/>
      <c r="H90" s="391"/>
      <c r="I90" s="391"/>
      <c r="J90" s="391"/>
      <c r="K90" s="391"/>
      <c r="L90" s="391"/>
      <c r="M90" s="391"/>
      <c r="N90" s="391"/>
      <c r="O90" s="391"/>
      <c r="P90" s="391"/>
      <c r="Q90" s="391"/>
      <c r="R90" s="391"/>
      <c r="S90" s="391"/>
      <c r="T90" s="391"/>
      <c r="U90" s="391"/>
      <c r="V90" s="391"/>
      <c r="W90" s="391"/>
      <c r="X90" s="391"/>
    </row>
    <row r="91" spans="2:24" x14ac:dyDescent="0.2">
      <c r="B91" s="198"/>
      <c r="F91" s="391"/>
      <c r="G91" s="391"/>
      <c r="H91" s="391"/>
      <c r="I91" s="391"/>
      <c r="J91" s="391"/>
      <c r="K91" s="391"/>
      <c r="L91" s="391"/>
      <c r="M91" s="391"/>
      <c r="N91" s="391"/>
      <c r="O91" s="391"/>
      <c r="P91" s="391"/>
      <c r="Q91" s="391"/>
      <c r="R91" s="391"/>
      <c r="S91" s="391"/>
      <c r="T91" s="391"/>
      <c r="U91" s="391"/>
      <c r="V91" s="391"/>
      <c r="W91" s="391"/>
      <c r="X91" s="391"/>
    </row>
    <row r="92" spans="2:24" x14ac:dyDescent="0.2">
      <c r="B92" s="198"/>
      <c r="F92" s="391"/>
      <c r="G92" s="391"/>
      <c r="H92" s="391"/>
      <c r="I92" s="391"/>
      <c r="J92" s="391"/>
      <c r="K92" s="391"/>
      <c r="L92" s="391"/>
      <c r="M92" s="391"/>
      <c r="N92" s="391"/>
      <c r="O92" s="391"/>
      <c r="P92" s="391"/>
      <c r="Q92" s="391"/>
      <c r="R92" s="391"/>
      <c r="S92" s="391"/>
      <c r="T92" s="391"/>
      <c r="U92" s="391"/>
      <c r="V92" s="391"/>
      <c r="W92" s="391"/>
      <c r="X92" s="391"/>
    </row>
    <row r="93" spans="2:24" x14ac:dyDescent="0.2">
      <c r="B93" s="198"/>
      <c r="F93" s="391"/>
      <c r="G93" s="391"/>
      <c r="H93" s="391"/>
      <c r="I93" s="391"/>
      <c r="J93" s="391"/>
      <c r="K93" s="391"/>
      <c r="L93" s="391"/>
      <c r="M93" s="391"/>
      <c r="N93" s="391"/>
      <c r="O93" s="391"/>
      <c r="P93" s="391"/>
      <c r="Q93" s="391"/>
      <c r="R93" s="391"/>
      <c r="S93" s="391"/>
      <c r="T93" s="391"/>
      <c r="U93" s="391"/>
      <c r="V93" s="391"/>
      <c r="W93" s="391"/>
      <c r="X93" s="391"/>
    </row>
    <row r="94" spans="2:24" x14ac:dyDescent="0.2">
      <c r="B94" s="198"/>
      <c r="F94" s="391"/>
      <c r="G94" s="391"/>
      <c r="H94" s="391"/>
      <c r="I94" s="391"/>
      <c r="J94" s="391"/>
      <c r="K94" s="391"/>
      <c r="L94" s="391"/>
      <c r="M94" s="391"/>
      <c r="N94" s="391"/>
      <c r="O94" s="391"/>
      <c r="P94" s="391"/>
      <c r="Q94" s="391"/>
      <c r="R94" s="391"/>
      <c r="S94" s="391"/>
      <c r="T94" s="391"/>
      <c r="U94" s="391"/>
      <c r="V94" s="391"/>
      <c r="W94" s="391"/>
      <c r="X94" s="391"/>
    </row>
    <row r="95" spans="2:24" x14ac:dyDescent="0.2">
      <c r="B95" s="198"/>
      <c r="F95" s="391"/>
      <c r="G95" s="391"/>
      <c r="H95" s="391"/>
      <c r="I95" s="391"/>
      <c r="J95" s="391"/>
      <c r="K95" s="391"/>
      <c r="L95" s="391"/>
      <c r="M95" s="391"/>
      <c r="N95" s="391"/>
      <c r="O95" s="391"/>
      <c r="P95" s="391"/>
      <c r="Q95" s="391"/>
      <c r="R95" s="391"/>
      <c r="S95" s="391"/>
      <c r="T95" s="391"/>
      <c r="U95" s="391"/>
      <c r="V95" s="391"/>
      <c r="W95" s="391"/>
      <c r="X95" s="391"/>
    </row>
    <row r="96" spans="2:24" x14ac:dyDescent="0.2">
      <c r="B96" s="198"/>
      <c r="F96" s="391"/>
      <c r="G96" s="391"/>
      <c r="H96" s="391"/>
      <c r="I96" s="391"/>
      <c r="J96" s="391"/>
      <c r="K96" s="391"/>
      <c r="L96" s="391"/>
      <c r="M96" s="391"/>
      <c r="N96" s="391"/>
      <c r="O96" s="391"/>
      <c r="P96" s="391"/>
      <c r="Q96" s="391"/>
      <c r="R96" s="391"/>
      <c r="S96" s="391"/>
      <c r="T96" s="391"/>
      <c r="U96" s="391"/>
      <c r="V96" s="391"/>
      <c r="W96" s="391"/>
      <c r="X96" s="391"/>
    </row>
    <row r="97" spans="2:24" x14ac:dyDescent="0.2">
      <c r="B97" s="198"/>
      <c r="F97" s="391"/>
      <c r="G97" s="391"/>
      <c r="H97" s="391"/>
      <c r="I97" s="391"/>
      <c r="J97" s="391"/>
      <c r="K97" s="391"/>
      <c r="L97" s="391"/>
      <c r="M97" s="391"/>
      <c r="N97" s="391"/>
      <c r="O97" s="391"/>
      <c r="P97" s="391"/>
      <c r="Q97" s="391"/>
      <c r="R97" s="391"/>
      <c r="S97" s="391"/>
      <c r="T97" s="391"/>
      <c r="U97" s="391"/>
      <c r="V97" s="391"/>
      <c r="W97" s="391"/>
      <c r="X97" s="391"/>
    </row>
    <row r="98" spans="2:24" x14ac:dyDescent="0.2">
      <c r="B98" s="198"/>
      <c r="F98" s="391"/>
      <c r="G98" s="391"/>
      <c r="H98" s="391"/>
      <c r="I98" s="391"/>
      <c r="J98" s="391"/>
      <c r="K98" s="391"/>
      <c r="L98" s="391"/>
      <c r="M98" s="391"/>
      <c r="N98" s="391"/>
      <c r="O98" s="391"/>
      <c r="P98" s="391"/>
      <c r="Q98" s="391"/>
      <c r="R98" s="391"/>
      <c r="S98" s="391"/>
      <c r="T98" s="391"/>
      <c r="U98" s="391"/>
      <c r="V98" s="391"/>
      <c r="W98" s="391"/>
      <c r="X98" s="391"/>
    </row>
    <row r="99" spans="2:24" x14ac:dyDescent="0.2">
      <c r="B99" s="198"/>
      <c r="F99" s="391"/>
      <c r="G99" s="391"/>
      <c r="H99" s="391"/>
      <c r="I99" s="391"/>
      <c r="J99" s="391"/>
      <c r="K99" s="391"/>
      <c r="L99" s="391"/>
      <c r="M99" s="391"/>
      <c r="N99" s="391"/>
      <c r="O99" s="391"/>
      <c r="P99" s="391"/>
      <c r="Q99" s="391"/>
      <c r="R99" s="391"/>
      <c r="S99" s="391"/>
      <c r="T99" s="391"/>
      <c r="U99" s="391"/>
      <c r="V99" s="391"/>
      <c r="W99" s="391"/>
      <c r="X99" s="391"/>
    </row>
    <row r="100" spans="2:24" x14ac:dyDescent="0.2">
      <c r="B100" s="198"/>
      <c r="F100" s="391"/>
      <c r="G100" s="391"/>
      <c r="H100" s="391"/>
      <c r="I100" s="391"/>
      <c r="J100" s="391"/>
      <c r="K100" s="391"/>
      <c r="L100" s="391"/>
      <c r="M100" s="391"/>
      <c r="N100" s="391"/>
      <c r="O100" s="391"/>
      <c r="P100" s="391"/>
      <c r="Q100" s="391"/>
      <c r="R100" s="391"/>
      <c r="S100" s="391"/>
      <c r="T100" s="391"/>
      <c r="U100" s="391"/>
      <c r="V100" s="391"/>
      <c r="W100" s="391"/>
      <c r="X100" s="391"/>
    </row>
    <row r="101" spans="2:24" x14ac:dyDescent="0.2">
      <c r="B101" s="198"/>
      <c r="F101" s="391"/>
      <c r="G101" s="391"/>
      <c r="H101" s="391"/>
      <c r="I101" s="391"/>
      <c r="J101" s="391"/>
      <c r="K101" s="391"/>
      <c r="L101" s="391"/>
      <c r="M101" s="391"/>
      <c r="N101" s="391"/>
      <c r="O101" s="391"/>
      <c r="P101" s="391"/>
      <c r="Q101" s="391"/>
      <c r="R101" s="391"/>
      <c r="S101" s="391"/>
      <c r="T101" s="391"/>
      <c r="U101" s="391"/>
      <c r="V101" s="391"/>
      <c r="W101" s="391"/>
      <c r="X101" s="391"/>
    </row>
    <row r="102" spans="2:24" x14ac:dyDescent="0.2">
      <c r="B102" s="198"/>
      <c r="F102" s="391"/>
      <c r="G102" s="391"/>
      <c r="H102" s="391"/>
      <c r="I102" s="391"/>
      <c r="J102" s="391"/>
      <c r="K102" s="391"/>
      <c r="L102" s="391"/>
      <c r="M102" s="391"/>
      <c r="N102" s="391"/>
      <c r="O102" s="391"/>
      <c r="P102" s="391"/>
      <c r="Q102" s="391"/>
      <c r="R102" s="391"/>
      <c r="S102" s="391"/>
      <c r="T102" s="391"/>
      <c r="U102" s="391"/>
      <c r="V102" s="391"/>
      <c r="W102" s="391"/>
      <c r="X102" s="391"/>
    </row>
    <row r="103" spans="2:24" x14ac:dyDescent="0.2">
      <c r="B103" s="198"/>
      <c r="F103" s="391"/>
      <c r="G103" s="391"/>
      <c r="H103" s="391"/>
      <c r="I103" s="391"/>
      <c r="J103" s="391"/>
      <c r="K103" s="391"/>
      <c r="L103" s="391"/>
      <c r="M103" s="391"/>
      <c r="N103" s="391"/>
      <c r="O103" s="391"/>
      <c r="P103" s="391"/>
      <c r="Q103" s="391"/>
      <c r="R103" s="391"/>
      <c r="S103" s="391"/>
      <c r="T103" s="391"/>
      <c r="U103" s="391"/>
      <c r="V103" s="391"/>
      <c r="W103" s="391"/>
      <c r="X103" s="391"/>
    </row>
    <row r="104" spans="2:24" x14ac:dyDescent="0.2">
      <c r="B104" s="198"/>
      <c r="F104" s="391"/>
      <c r="G104" s="391"/>
      <c r="H104" s="391"/>
      <c r="I104" s="391"/>
      <c r="J104" s="391"/>
      <c r="K104" s="391"/>
      <c r="L104" s="391"/>
      <c r="M104" s="391"/>
      <c r="N104" s="391"/>
      <c r="O104" s="391"/>
      <c r="P104" s="391"/>
      <c r="Q104" s="391"/>
      <c r="R104" s="391"/>
      <c r="S104" s="391"/>
      <c r="T104" s="391"/>
      <c r="U104" s="391"/>
      <c r="V104" s="391"/>
      <c r="W104" s="391"/>
      <c r="X104" s="391"/>
    </row>
    <row r="105" spans="2:24" x14ac:dyDescent="0.2">
      <c r="B105" s="198"/>
      <c r="F105" s="391"/>
      <c r="G105" s="391"/>
      <c r="H105" s="391"/>
      <c r="I105" s="391"/>
      <c r="J105" s="391"/>
      <c r="K105" s="391"/>
      <c r="L105" s="391"/>
      <c r="M105" s="391"/>
      <c r="N105" s="391"/>
      <c r="O105" s="391"/>
      <c r="P105" s="391"/>
      <c r="Q105" s="391"/>
      <c r="R105" s="391"/>
      <c r="S105" s="391"/>
      <c r="T105" s="391"/>
      <c r="U105" s="391"/>
      <c r="V105" s="391"/>
      <c r="W105" s="391"/>
      <c r="X105" s="391"/>
    </row>
    <row r="106" spans="2:24" x14ac:dyDescent="0.2">
      <c r="B106" s="198"/>
      <c r="F106" s="391"/>
      <c r="G106" s="391"/>
      <c r="H106" s="391"/>
      <c r="I106" s="391"/>
      <c r="J106" s="391"/>
      <c r="K106" s="391"/>
      <c r="L106" s="391"/>
      <c r="M106" s="391"/>
      <c r="N106" s="391"/>
      <c r="O106" s="391"/>
      <c r="P106" s="391"/>
      <c r="Q106" s="391"/>
      <c r="R106" s="391"/>
      <c r="S106" s="391"/>
      <c r="T106" s="391"/>
      <c r="U106" s="391"/>
      <c r="V106" s="391"/>
      <c r="W106" s="391"/>
      <c r="X106" s="391"/>
    </row>
    <row r="107" spans="2:24" x14ac:dyDescent="0.2">
      <c r="B107" s="198"/>
      <c r="F107" s="391"/>
      <c r="G107" s="391"/>
      <c r="H107" s="391"/>
      <c r="I107" s="391"/>
      <c r="J107" s="391"/>
      <c r="K107" s="391"/>
      <c r="L107" s="391"/>
      <c r="M107" s="391"/>
      <c r="N107" s="391"/>
      <c r="O107" s="391"/>
      <c r="P107" s="391"/>
      <c r="Q107" s="391"/>
      <c r="R107" s="391"/>
      <c r="S107" s="391"/>
      <c r="T107" s="391"/>
      <c r="U107" s="391"/>
      <c r="V107" s="391"/>
      <c r="W107" s="391"/>
      <c r="X107" s="391"/>
    </row>
    <row r="108" spans="2:24" x14ac:dyDescent="0.2">
      <c r="B108" s="198"/>
      <c r="F108" s="391"/>
      <c r="G108" s="391"/>
      <c r="H108" s="391"/>
      <c r="I108" s="391"/>
      <c r="J108" s="391"/>
      <c r="K108" s="391"/>
      <c r="L108" s="391"/>
      <c r="M108" s="391"/>
      <c r="N108" s="391"/>
      <c r="O108" s="391"/>
      <c r="P108" s="391"/>
      <c r="Q108" s="391"/>
      <c r="R108" s="391"/>
      <c r="S108" s="391"/>
      <c r="T108" s="391"/>
      <c r="U108" s="391"/>
      <c r="V108" s="391"/>
      <c r="W108" s="391"/>
      <c r="X108" s="391"/>
    </row>
    <row r="109" spans="2:24" x14ac:dyDescent="0.2">
      <c r="B109" s="198"/>
      <c r="F109" s="391"/>
      <c r="G109" s="391"/>
      <c r="H109" s="391"/>
      <c r="I109" s="391"/>
      <c r="J109" s="391"/>
      <c r="K109" s="391"/>
      <c r="L109" s="391"/>
      <c r="M109" s="391"/>
      <c r="N109" s="391"/>
      <c r="O109" s="391"/>
      <c r="P109" s="391"/>
      <c r="Q109" s="391"/>
      <c r="R109" s="391"/>
      <c r="S109" s="391"/>
      <c r="T109" s="391"/>
      <c r="U109" s="391"/>
      <c r="V109" s="391"/>
      <c r="W109" s="391"/>
      <c r="X109" s="391"/>
    </row>
    <row r="110" spans="2:24" x14ac:dyDescent="0.2">
      <c r="B110" s="198"/>
      <c r="F110" s="391"/>
      <c r="G110" s="391"/>
      <c r="H110" s="391"/>
      <c r="I110" s="391"/>
      <c r="J110" s="391"/>
      <c r="K110" s="391"/>
      <c r="L110" s="391"/>
      <c r="M110" s="391"/>
      <c r="N110" s="391"/>
      <c r="O110" s="391"/>
      <c r="P110" s="391"/>
      <c r="Q110" s="391"/>
      <c r="R110" s="391"/>
      <c r="S110" s="391"/>
      <c r="T110" s="391"/>
      <c r="U110" s="391"/>
      <c r="V110" s="391"/>
      <c r="W110" s="391"/>
      <c r="X110" s="391"/>
    </row>
    <row r="111" spans="2:24" ht="6.75" customHeight="1" x14ac:dyDescent="0.2"/>
    <row r="112" spans="2:24" x14ac:dyDescent="0.2">
      <c r="B112" s="406"/>
      <c r="C112" s="244"/>
      <c r="F112" s="391"/>
      <c r="G112" s="391"/>
      <c r="H112" s="391"/>
      <c r="I112" s="391"/>
      <c r="J112" s="391"/>
      <c r="K112" s="391"/>
      <c r="L112" s="391"/>
      <c r="M112" s="391"/>
      <c r="N112" s="391"/>
      <c r="O112" s="391"/>
      <c r="P112" s="391"/>
      <c r="Q112" s="391"/>
      <c r="R112" s="391"/>
      <c r="S112" s="391"/>
    </row>
    <row r="113" spans="2:24" x14ac:dyDescent="0.2">
      <c r="B113" s="198"/>
      <c r="F113" s="391"/>
      <c r="G113" s="391"/>
      <c r="H113" s="391"/>
      <c r="I113" s="391"/>
      <c r="J113" s="391"/>
      <c r="K113" s="391"/>
      <c r="L113" s="391"/>
      <c r="M113" s="391"/>
      <c r="N113" s="391"/>
      <c r="O113" s="391"/>
      <c r="P113" s="391"/>
      <c r="Q113" s="391"/>
      <c r="R113" s="391"/>
      <c r="S113" s="391"/>
      <c r="T113" s="391"/>
      <c r="U113" s="391"/>
      <c r="V113" s="391"/>
      <c r="W113" s="391"/>
      <c r="X113" s="391"/>
    </row>
    <row r="114" spans="2:24" x14ac:dyDescent="0.2">
      <c r="B114" s="198"/>
      <c r="F114" s="391"/>
      <c r="G114" s="391"/>
      <c r="H114" s="391"/>
      <c r="I114" s="391"/>
      <c r="J114" s="391"/>
      <c r="K114" s="391"/>
      <c r="L114" s="391"/>
      <c r="M114" s="391"/>
      <c r="N114" s="391"/>
      <c r="O114" s="391"/>
      <c r="P114" s="391"/>
      <c r="Q114" s="391"/>
      <c r="R114" s="391"/>
      <c r="S114" s="391"/>
      <c r="T114" s="391"/>
      <c r="U114" s="391"/>
      <c r="V114" s="391"/>
      <c r="W114" s="391"/>
      <c r="X114" s="391"/>
    </row>
    <row r="115" spans="2:24" x14ac:dyDescent="0.2">
      <c r="B115" s="198"/>
      <c r="F115" s="391"/>
      <c r="G115" s="391"/>
      <c r="H115" s="391"/>
      <c r="I115" s="391"/>
      <c r="J115" s="391"/>
      <c r="K115" s="391"/>
      <c r="L115" s="391"/>
      <c r="M115" s="391"/>
      <c r="N115" s="391"/>
      <c r="O115" s="391"/>
      <c r="P115" s="391"/>
      <c r="Q115" s="391"/>
      <c r="R115" s="391"/>
      <c r="S115" s="391"/>
      <c r="T115" s="391"/>
      <c r="U115" s="391"/>
      <c r="V115" s="391"/>
      <c r="W115" s="391"/>
      <c r="X115" s="391"/>
    </row>
    <row r="116" spans="2:24" x14ac:dyDescent="0.2">
      <c r="B116" s="198"/>
      <c r="F116" s="391"/>
      <c r="G116" s="391"/>
      <c r="H116" s="391"/>
      <c r="I116" s="391"/>
      <c r="J116" s="391"/>
      <c r="K116" s="391"/>
      <c r="L116" s="391"/>
      <c r="M116" s="391"/>
      <c r="N116" s="391"/>
      <c r="O116" s="391"/>
      <c r="P116" s="391"/>
      <c r="Q116" s="391"/>
      <c r="R116" s="391"/>
      <c r="S116" s="391"/>
      <c r="T116" s="391"/>
      <c r="U116" s="391"/>
      <c r="V116" s="391"/>
      <c r="W116" s="391"/>
      <c r="X116" s="391"/>
    </row>
    <row r="117" spans="2:24" x14ac:dyDescent="0.2">
      <c r="B117" s="198"/>
      <c r="F117" s="391"/>
      <c r="G117" s="391"/>
      <c r="H117" s="391"/>
      <c r="I117" s="391"/>
      <c r="J117" s="391"/>
      <c r="K117" s="391"/>
      <c r="L117" s="391"/>
      <c r="M117" s="391"/>
      <c r="N117" s="391"/>
      <c r="O117" s="391"/>
      <c r="P117" s="391"/>
      <c r="Q117" s="391"/>
      <c r="R117" s="391"/>
      <c r="S117" s="391"/>
      <c r="T117" s="391"/>
      <c r="U117" s="391"/>
      <c r="V117" s="391"/>
      <c r="W117" s="391"/>
      <c r="X117" s="391"/>
    </row>
    <row r="118" spans="2:24" x14ac:dyDescent="0.2">
      <c r="B118" s="198"/>
      <c r="F118" s="391"/>
      <c r="G118" s="391"/>
      <c r="H118" s="391"/>
      <c r="I118" s="391"/>
      <c r="J118" s="391"/>
      <c r="K118" s="391"/>
      <c r="L118" s="391"/>
      <c r="M118" s="391"/>
      <c r="N118" s="391"/>
      <c r="O118" s="391"/>
      <c r="P118" s="391"/>
      <c r="Q118" s="391"/>
      <c r="R118" s="391"/>
      <c r="S118" s="391"/>
      <c r="T118" s="391"/>
      <c r="U118" s="391"/>
      <c r="V118" s="391"/>
      <c r="W118" s="391"/>
      <c r="X118" s="391"/>
    </row>
    <row r="119" spans="2:24" x14ac:dyDescent="0.2">
      <c r="B119" s="198"/>
      <c r="F119" s="391"/>
      <c r="G119" s="391"/>
      <c r="H119" s="391"/>
      <c r="I119" s="391"/>
      <c r="J119" s="391"/>
      <c r="K119" s="391"/>
      <c r="L119" s="391"/>
      <c r="M119" s="391"/>
      <c r="N119" s="391"/>
      <c r="O119" s="391"/>
      <c r="P119" s="391"/>
      <c r="Q119" s="391"/>
      <c r="R119" s="391"/>
      <c r="S119" s="391"/>
      <c r="T119" s="391"/>
      <c r="U119" s="391"/>
      <c r="V119" s="391"/>
      <c r="W119" s="391"/>
      <c r="X119" s="391"/>
    </row>
    <row r="120" spans="2:24" x14ac:dyDescent="0.2">
      <c r="B120" s="198"/>
      <c r="F120" s="391"/>
      <c r="G120" s="391"/>
      <c r="H120" s="391"/>
      <c r="I120" s="391"/>
      <c r="J120" s="391"/>
      <c r="K120" s="391"/>
      <c r="L120" s="391"/>
      <c r="M120" s="391"/>
      <c r="N120" s="391"/>
      <c r="O120" s="391"/>
      <c r="P120" s="391"/>
      <c r="Q120" s="391"/>
      <c r="R120" s="391"/>
      <c r="S120" s="391"/>
      <c r="T120" s="391"/>
      <c r="U120" s="391"/>
      <c r="V120" s="391"/>
      <c r="W120" s="391"/>
      <c r="X120" s="391"/>
    </row>
    <row r="121" spans="2:24" x14ac:dyDescent="0.2">
      <c r="B121" s="198"/>
      <c r="F121" s="391"/>
      <c r="G121" s="391"/>
      <c r="H121" s="391"/>
      <c r="I121" s="391"/>
      <c r="J121" s="391"/>
      <c r="K121" s="391"/>
      <c r="L121" s="391"/>
      <c r="M121" s="391"/>
      <c r="N121" s="391"/>
      <c r="O121" s="391"/>
      <c r="P121" s="391"/>
      <c r="Q121" s="391"/>
      <c r="R121" s="391"/>
      <c r="S121" s="391"/>
      <c r="T121" s="391"/>
      <c r="U121" s="391"/>
      <c r="V121" s="391"/>
      <c r="W121" s="391"/>
      <c r="X121" s="391"/>
    </row>
    <row r="122" spans="2:24" x14ac:dyDescent="0.2">
      <c r="B122" s="198"/>
      <c r="F122" s="391"/>
      <c r="G122" s="391"/>
      <c r="H122" s="391"/>
      <c r="I122" s="391"/>
      <c r="J122" s="391"/>
      <c r="K122" s="391"/>
      <c r="L122" s="391"/>
      <c r="M122" s="391"/>
      <c r="N122" s="391"/>
      <c r="O122" s="391"/>
      <c r="P122" s="391"/>
      <c r="Q122" s="391"/>
      <c r="R122" s="391"/>
      <c r="S122" s="391"/>
      <c r="T122" s="391"/>
      <c r="U122" s="391"/>
      <c r="V122" s="391"/>
      <c r="W122" s="391"/>
      <c r="X122" s="391"/>
    </row>
    <row r="123" spans="2:24" x14ac:dyDescent="0.2">
      <c r="B123" s="198"/>
      <c r="F123" s="391"/>
      <c r="G123" s="391"/>
      <c r="H123" s="391"/>
      <c r="I123" s="391"/>
      <c r="J123" s="391"/>
      <c r="K123" s="391"/>
      <c r="L123" s="391"/>
      <c r="M123" s="391"/>
      <c r="N123" s="391"/>
      <c r="O123" s="391"/>
      <c r="P123" s="391"/>
      <c r="Q123" s="391"/>
      <c r="R123" s="391"/>
      <c r="S123" s="391"/>
      <c r="T123" s="391"/>
      <c r="U123" s="391"/>
      <c r="V123" s="391"/>
      <c r="W123" s="391"/>
      <c r="X123" s="391"/>
    </row>
    <row r="124" spans="2:24" x14ac:dyDescent="0.2">
      <c r="B124" s="198"/>
      <c r="F124" s="391"/>
      <c r="G124" s="391"/>
      <c r="H124" s="391"/>
      <c r="I124" s="391"/>
      <c r="J124" s="391"/>
      <c r="K124" s="391"/>
      <c r="L124" s="391"/>
      <c r="M124" s="391"/>
      <c r="N124" s="391"/>
      <c r="O124" s="391"/>
      <c r="P124" s="391"/>
      <c r="Q124" s="391"/>
      <c r="R124" s="391"/>
      <c r="S124" s="391"/>
      <c r="T124" s="391"/>
      <c r="U124" s="391"/>
      <c r="V124" s="391"/>
      <c r="W124" s="391"/>
      <c r="X124" s="391"/>
    </row>
    <row r="125" spans="2:24" x14ac:dyDescent="0.2">
      <c r="B125" s="198"/>
      <c r="F125" s="391"/>
      <c r="G125" s="391"/>
      <c r="H125" s="391"/>
      <c r="I125" s="391"/>
      <c r="J125" s="391"/>
      <c r="K125" s="391"/>
      <c r="L125" s="391"/>
      <c r="M125" s="391"/>
      <c r="N125" s="391"/>
      <c r="O125" s="391"/>
      <c r="P125" s="391"/>
      <c r="Q125" s="391"/>
      <c r="R125" s="391"/>
      <c r="S125" s="391"/>
      <c r="T125" s="391"/>
      <c r="U125" s="391"/>
      <c r="V125" s="391"/>
      <c r="W125" s="391"/>
      <c r="X125" s="391"/>
    </row>
    <row r="126" spans="2:24" x14ac:dyDescent="0.2">
      <c r="B126" s="198"/>
      <c r="F126" s="391"/>
      <c r="G126" s="391"/>
      <c r="H126" s="391"/>
      <c r="I126" s="391"/>
      <c r="J126" s="391"/>
      <c r="K126" s="391"/>
      <c r="L126" s="391"/>
      <c r="M126" s="391"/>
      <c r="N126" s="391"/>
      <c r="O126" s="391"/>
      <c r="P126" s="391"/>
      <c r="Q126" s="391"/>
      <c r="R126" s="391"/>
      <c r="S126" s="391"/>
      <c r="T126" s="391"/>
      <c r="U126" s="391"/>
      <c r="V126" s="391"/>
      <c r="W126" s="391"/>
      <c r="X126" s="391"/>
    </row>
    <row r="127" spans="2:24" x14ac:dyDescent="0.2">
      <c r="B127" s="198"/>
      <c r="F127" s="391"/>
      <c r="G127" s="391"/>
      <c r="H127" s="391"/>
      <c r="I127" s="391"/>
      <c r="J127" s="391"/>
      <c r="K127" s="391"/>
      <c r="L127" s="391"/>
      <c r="M127" s="391"/>
      <c r="N127" s="391"/>
      <c r="O127" s="391"/>
      <c r="P127" s="391"/>
      <c r="Q127" s="391"/>
      <c r="R127" s="391"/>
      <c r="S127" s="391"/>
      <c r="T127" s="391"/>
      <c r="U127" s="391"/>
      <c r="V127" s="391"/>
      <c r="W127" s="391"/>
      <c r="X127" s="391"/>
    </row>
    <row r="128" spans="2:24" x14ac:dyDescent="0.2">
      <c r="B128" s="198"/>
      <c r="F128" s="391"/>
      <c r="G128" s="391"/>
      <c r="H128" s="391"/>
      <c r="I128" s="391"/>
      <c r="J128" s="391"/>
      <c r="K128" s="391"/>
      <c r="L128" s="391"/>
      <c r="M128" s="391"/>
      <c r="N128" s="391"/>
      <c r="O128" s="391"/>
      <c r="P128" s="391"/>
      <c r="Q128" s="391"/>
      <c r="R128" s="391"/>
      <c r="S128" s="391"/>
      <c r="T128" s="391"/>
      <c r="U128" s="391"/>
      <c r="V128" s="391"/>
      <c r="W128" s="391"/>
      <c r="X128" s="391"/>
    </row>
    <row r="129" spans="2:24" x14ac:dyDescent="0.2">
      <c r="B129" s="198"/>
      <c r="F129" s="391"/>
      <c r="G129" s="391"/>
      <c r="H129" s="391"/>
      <c r="I129" s="391"/>
      <c r="J129" s="391"/>
      <c r="K129" s="391"/>
      <c r="L129" s="391"/>
      <c r="M129" s="391"/>
      <c r="N129" s="391"/>
      <c r="O129" s="391"/>
      <c r="P129" s="391"/>
      <c r="Q129" s="391"/>
      <c r="R129" s="391"/>
      <c r="S129" s="391"/>
      <c r="T129" s="391"/>
      <c r="U129" s="391"/>
      <c r="V129" s="391"/>
      <c r="W129" s="391"/>
      <c r="X129" s="391"/>
    </row>
    <row r="130" spans="2:24" x14ac:dyDescent="0.2">
      <c r="B130" s="198"/>
      <c r="F130" s="391"/>
      <c r="G130" s="391"/>
      <c r="H130" s="391"/>
      <c r="I130" s="391"/>
      <c r="J130" s="391"/>
      <c r="K130" s="391"/>
      <c r="L130" s="391"/>
      <c r="M130" s="391"/>
      <c r="N130" s="391"/>
      <c r="O130" s="391"/>
      <c r="P130" s="391"/>
      <c r="Q130" s="391"/>
      <c r="R130" s="391"/>
      <c r="S130" s="391"/>
      <c r="T130" s="391"/>
      <c r="U130" s="391"/>
      <c r="V130" s="391"/>
      <c r="W130" s="391"/>
      <c r="X130" s="391"/>
    </row>
    <row r="131" spans="2:24" x14ac:dyDescent="0.2">
      <c r="B131" s="198"/>
      <c r="F131" s="391"/>
      <c r="G131" s="391"/>
      <c r="H131" s="391"/>
      <c r="I131" s="391"/>
      <c r="J131" s="391"/>
      <c r="K131" s="391"/>
      <c r="L131" s="391"/>
      <c r="M131" s="391"/>
      <c r="N131" s="391"/>
      <c r="O131" s="391"/>
      <c r="P131" s="391"/>
      <c r="Q131" s="391"/>
      <c r="R131" s="391"/>
      <c r="S131" s="391"/>
      <c r="T131" s="391"/>
      <c r="U131" s="391"/>
      <c r="V131" s="391"/>
      <c r="W131" s="391"/>
      <c r="X131" s="391"/>
    </row>
    <row r="132" spans="2:24" x14ac:dyDescent="0.2">
      <c r="B132" s="198"/>
      <c r="F132" s="391"/>
      <c r="G132" s="391"/>
      <c r="H132" s="391"/>
      <c r="I132" s="391"/>
      <c r="J132" s="391"/>
      <c r="K132" s="391"/>
      <c r="L132" s="391"/>
      <c r="M132" s="391"/>
      <c r="N132" s="391"/>
      <c r="O132" s="391"/>
      <c r="P132" s="391"/>
      <c r="Q132" s="391"/>
      <c r="R132" s="391"/>
      <c r="S132" s="391"/>
      <c r="T132" s="391"/>
      <c r="U132" s="391"/>
      <c r="V132" s="391"/>
      <c r="W132" s="391"/>
      <c r="X132" s="391"/>
    </row>
    <row r="133" spans="2:24" x14ac:dyDescent="0.2">
      <c r="B133" s="198"/>
      <c r="F133" s="391"/>
      <c r="G133" s="391"/>
      <c r="H133" s="391"/>
      <c r="I133" s="391"/>
      <c r="J133" s="391"/>
      <c r="K133" s="391"/>
      <c r="L133" s="391"/>
      <c r="M133" s="391"/>
      <c r="N133" s="391"/>
      <c r="O133" s="391"/>
      <c r="P133" s="391"/>
      <c r="Q133" s="391"/>
      <c r="R133" s="391"/>
      <c r="S133" s="391"/>
      <c r="T133" s="391"/>
      <c r="U133" s="391"/>
      <c r="V133" s="391"/>
      <c r="W133" s="391"/>
      <c r="X133" s="391"/>
    </row>
    <row r="134" spans="2:24" x14ac:dyDescent="0.2">
      <c r="B134" s="198"/>
      <c r="F134" s="391"/>
      <c r="G134" s="391"/>
      <c r="H134" s="391"/>
      <c r="I134" s="391"/>
      <c r="J134" s="391"/>
      <c r="K134" s="391"/>
      <c r="L134" s="391"/>
      <c r="M134" s="391"/>
      <c r="N134" s="391"/>
      <c r="O134" s="391"/>
      <c r="P134" s="391"/>
      <c r="Q134" s="391"/>
      <c r="R134" s="391"/>
      <c r="S134" s="391"/>
      <c r="T134" s="391"/>
      <c r="U134" s="391"/>
      <c r="V134" s="391"/>
      <c r="W134" s="391"/>
      <c r="X134" s="391"/>
    </row>
    <row r="135" spans="2:24" x14ac:dyDescent="0.2">
      <c r="B135" s="198"/>
      <c r="F135" s="391"/>
      <c r="G135" s="391"/>
      <c r="H135" s="391"/>
      <c r="I135" s="391"/>
      <c r="J135" s="391"/>
      <c r="K135" s="391"/>
      <c r="L135" s="391"/>
      <c r="M135" s="391"/>
      <c r="N135" s="391"/>
      <c r="O135" s="391"/>
      <c r="P135" s="391"/>
      <c r="Q135" s="391"/>
      <c r="R135" s="391"/>
      <c r="S135" s="391"/>
      <c r="T135" s="391"/>
      <c r="U135" s="391"/>
      <c r="V135" s="391"/>
      <c r="W135" s="391"/>
      <c r="X135" s="391"/>
    </row>
    <row r="136" spans="2:24" x14ac:dyDescent="0.2">
      <c r="B136" s="198"/>
      <c r="F136" s="391"/>
      <c r="G136" s="391"/>
      <c r="H136" s="391"/>
      <c r="I136" s="391"/>
      <c r="J136" s="391"/>
      <c r="K136" s="391"/>
      <c r="L136" s="391"/>
      <c r="M136" s="391"/>
      <c r="N136" s="391"/>
      <c r="O136" s="391"/>
      <c r="P136" s="391"/>
      <c r="Q136" s="391"/>
      <c r="R136" s="391"/>
      <c r="S136" s="391"/>
      <c r="T136" s="391"/>
      <c r="U136" s="391"/>
      <c r="V136" s="391"/>
      <c r="W136" s="391"/>
      <c r="X136" s="391"/>
    </row>
    <row r="137" spans="2:24" x14ac:dyDescent="0.2">
      <c r="B137" s="198"/>
      <c r="F137" s="391"/>
      <c r="G137" s="391"/>
      <c r="H137" s="391"/>
      <c r="I137" s="391"/>
      <c r="J137" s="391"/>
      <c r="K137" s="391"/>
      <c r="L137" s="391"/>
      <c r="M137" s="391"/>
      <c r="N137" s="391"/>
      <c r="O137" s="391"/>
      <c r="P137" s="391"/>
      <c r="Q137" s="391"/>
      <c r="R137" s="391"/>
      <c r="S137" s="391"/>
      <c r="T137" s="391"/>
      <c r="U137" s="391"/>
      <c r="V137" s="391"/>
      <c r="W137" s="391"/>
      <c r="X137" s="391"/>
    </row>
    <row r="138" spans="2:24" x14ac:dyDescent="0.2">
      <c r="B138" s="198"/>
      <c r="F138" s="391"/>
      <c r="G138" s="391"/>
      <c r="H138" s="391"/>
      <c r="I138" s="391"/>
      <c r="J138" s="391"/>
      <c r="K138" s="391"/>
      <c r="L138" s="391"/>
      <c r="M138" s="391"/>
      <c r="N138" s="391"/>
      <c r="O138" s="391"/>
      <c r="P138" s="391"/>
      <c r="Q138" s="391"/>
      <c r="R138" s="391"/>
      <c r="S138" s="391"/>
      <c r="T138" s="391"/>
      <c r="U138" s="391"/>
      <c r="V138" s="391"/>
      <c r="W138" s="391"/>
      <c r="X138" s="391"/>
    </row>
    <row r="139" spans="2:24" ht="6.75" customHeight="1" x14ac:dyDescent="0.2"/>
  </sheetData>
  <mergeCells count="4">
    <mergeCell ref="B3:C3"/>
    <mergeCell ref="F5:I5"/>
    <mergeCell ref="J5:M5"/>
    <mergeCell ref="N5:Q5"/>
  </mergeCells>
  <phoneticPr fontId="2" type="noConversion"/>
  <printOptions horizontalCentered="1"/>
  <pageMargins left="0.25" right="0.25" top="0.5" bottom="0.5" header="0" footer="0"/>
  <pageSetup scale="50" pageOrder="overThenDown" orientation="landscape" r:id="rId1"/>
  <headerFooter alignWithMargins="0"/>
  <colBreaks count="1" manualBreakCount="1">
    <brk id="17" min="3" max="21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/>
  <dimension ref="A1:BA144"/>
  <sheetViews>
    <sheetView workbookViewId="0"/>
  </sheetViews>
  <sheetFormatPr defaultColWidth="9.109375" defaultRowHeight="10.199999999999999" x14ac:dyDescent="0.2"/>
  <cols>
    <col min="1" max="1" width="1" style="2" customWidth="1"/>
    <col min="2" max="2" width="11.33203125" style="2" customWidth="1"/>
    <col min="3" max="3" width="10.109375" style="2" bestFit="1" customWidth="1"/>
    <col min="4" max="6" width="7.109375" style="2" customWidth="1"/>
    <col min="7" max="26" width="8.44140625" style="2" customWidth="1"/>
    <col min="27" max="16384" width="9.109375" style="2"/>
  </cols>
  <sheetData>
    <row r="1" spans="1:53" ht="17.399999999999999" x14ac:dyDescent="0.3">
      <c r="B1" s="137" t="s">
        <v>121</v>
      </c>
    </row>
    <row r="2" spans="1:53" ht="10.8" thickBot="1" x14ac:dyDescent="0.25"/>
    <row r="3" spans="1:53" ht="20.399999999999999" x14ac:dyDescent="0.2">
      <c r="A3" s="4"/>
      <c r="B3" s="9" t="s">
        <v>93</v>
      </c>
      <c r="C3" s="10"/>
      <c r="D3" s="11"/>
      <c r="E3" s="12"/>
      <c r="F3" s="109" t="s">
        <v>112</v>
      </c>
      <c r="G3" s="589" t="s">
        <v>50</v>
      </c>
      <c r="H3" s="589"/>
      <c r="I3" s="589"/>
      <c r="J3" s="589"/>
      <c r="K3" s="589" t="s">
        <v>78</v>
      </c>
      <c r="L3" s="589"/>
      <c r="M3" s="589"/>
      <c r="N3" s="589"/>
      <c r="O3" s="589" t="s">
        <v>79</v>
      </c>
      <c r="P3" s="589"/>
      <c r="Q3" s="589"/>
      <c r="R3" s="589"/>
      <c r="S3" s="589" t="s">
        <v>80</v>
      </c>
      <c r="T3" s="589"/>
      <c r="U3" s="589"/>
      <c r="V3" s="589"/>
      <c r="W3" s="589" t="s">
        <v>81</v>
      </c>
      <c r="X3" s="589"/>
      <c r="Y3" s="589"/>
      <c r="Z3" s="13"/>
    </row>
    <row r="4" spans="1:53" s="134" customFormat="1" ht="10.8" thickBot="1" x14ac:dyDescent="0.25">
      <c r="A4" s="14"/>
      <c r="B4" s="15"/>
      <c r="C4" s="16"/>
      <c r="D4" s="41" t="s">
        <v>82</v>
      </c>
      <c r="E4" s="42"/>
      <c r="F4" s="42"/>
      <c r="G4" s="42" t="s">
        <v>67</v>
      </c>
      <c r="H4" s="42" t="s">
        <v>68</v>
      </c>
      <c r="I4" s="42" t="s">
        <v>69</v>
      </c>
      <c r="J4" s="42" t="s">
        <v>70</v>
      </c>
      <c r="K4" s="42" t="s">
        <v>67</v>
      </c>
      <c r="L4" s="42" t="s">
        <v>68</v>
      </c>
      <c r="M4" s="42" t="s">
        <v>69</v>
      </c>
      <c r="N4" s="42" t="s">
        <v>70</v>
      </c>
      <c r="O4" s="42" t="s">
        <v>67</v>
      </c>
      <c r="P4" s="42" t="s">
        <v>68</v>
      </c>
      <c r="Q4" s="42" t="s">
        <v>69</v>
      </c>
      <c r="R4" s="42" t="s">
        <v>70</v>
      </c>
      <c r="S4" s="42" t="s">
        <v>67</v>
      </c>
      <c r="T4" s="42" t="s">
        <v>68</v>
      </c>
      <c r="U4" s="42" t="s">
        <v>69</v>
      </c>
      <c r="V4" s="42" t="s">
        <v>70</v>
      </c>
      <c r="W4" s="42" t="s">
        <v>67</v>
      </c>
      <c r="X4" s="42" t="s">
        <v>68</v>
      </c>
      <c r="Y4" s="42" t="s">
        <v>69</v>
      </c>
      <c r="Z4" s="43" t="s">
        <v>70</v>
      </c>
      <c r="AA4" s="132"/>
      <c r="AB4" s="133"/>
      <c r="AC4" s="132"/>
      <c r="AD4" s="132"/>
      <c r="AE4" s="132"/>
      <c r="AF4" s="132"/>
      <c r="AG4" s="132"/>
      <c r="AH4" s="132"/>
    </row>
    <row r="5" spans="1:53" x14ac:dyDescent="0.2">
      <c r="A5" s="4"/>
      <c r="B5" s="590" t="s">
        <v>50</v>
      </c>
      <c r="C5" s="17" t="s">
        <v>67</v>
      </c>
      <c r="D5" s="44"/>
      <c r="E5" s="108"/>
      <c r="F5" s="45">
        <f>+'Full Assumptions '!C183</f>
        <v>0</v>
      </c>
      <c r="G5" s="46">
        <f>+'Full Assumptions '!D150</f>
        <v>25000</v>
      </c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7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</row>
    <row r="6" spans="1:53" x14ac:dyDescent="0.2">
      <c r="A6" s="4"/>
      <c r="B6" s="590"/>
      <c r="C6" s="17" t="s">
        <v>68</v>
      </c>
      <c r="D6" s="18"/>
      <c r="E6" s="40"/>
      <c r="F6" s="19"/>
      <c r="G6" s="20"/>
      <c r="H6" s="20">
        <f>+'Full Assumptions '!E150</f>
        <v>0</v>
      </c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48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</row>
    <row r="7" spans="1:53" x14ac:dyDescent="0.2">
      <c r="A7" s="4"/>
      <c r="B7" s="590"/>
      <c r="C7" s="17" t="s">
        <v>69</v>
      </c>
      <c r="D7" s="18"/>
      <c r="E7" s="40"/>
      <c r="F7" s="19"/>
      <c r="G7" s="20"/>
      <c r="H7" s="20"/>
      <c r="I7" s="20">
        <f>+'Full Assumptions '!F150</f>
        <v>0</v>
      </c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48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</row>
    <row r="8" spans="1:53" x14ac:dyDescent="0.2">
      <c r="A8" s="4"/>
      <c r="B8" s="590"/>
      <c r="C8" s="17" t="s">
        <v>70</v>
      </c>
      <c r="D8" s="18"/>
      <c r="E8" s="40"/>
      <c r="F8" s="19"/>
      <c r="G8" s="20"/>
      <c r="H8" s="20"/>
      <c r="I8" s="20"/>
      <c r="J8" s="20">
        <f>+'Full Assumptions '!G150</f>
        <v>0</v>
      </c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48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</row>
    <row r="9" spans="1:53" x14ac:dyDescent="0.2">
      <c r="A9" s="4"/>
      <c r="B9" s="590" t="s">
        <v>78</v>
      </c>
      <c r="C9" s="17" t="s">
        <v>67</v>
      </c>
      <c r="D9" s="18"/>
      <c r="E9" s="40"/>
      <c r="F9" s="19"/>
      <c r="G9" s="20"/>
      <c r="H9" s="20"/>
      <c r="I9" s="20"/>
      <c r="J9" s="20"/>
      <c r="K9" s="20">
        <f>+'Full Assumptions '!D151</f>
        <v>0</v>
      </c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48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5"/>
    </row>
    <row r="10" spans="1:53" x14ac:dyDescent="0.2">
      <c r="A10" s="4"/>
      <c r="B10" s="590"/>
      <c r="C10" s="17" t="s">
        <v>68</v>
      </c>
      <c r="D10" s="18"/>
      <c r="E10" s="40"/>
      <c r="F10" s="19"/>
      <c r="G10" s="20"/>
      <c r="H10" s="20"/>
      <c r="I10" s="20"/>
      <c r="J10" s="20"/>
      <c r="K10" s="20"/>
      <c r="L10" s="20">
        <f>+'Full Assumptions '!E151</f>
        <v>0</v>
      </c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48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</row>
    <row r="11" spans="1:53" x14ac:dyDescent="0.2">
      <c r="A11" s="4"/>
      <c r="B11" s="590"/>
      <c r="C11" s="17" t="s">
        <v>69</v>
      </c>
      <c r="D11" s="18"/>
      <c r="E11" s="40"/>
      <c r="F11" s="19"/>
      <c r="G11" s="20"/>
      <c r="H11" s="20"/>
      <c r="I11" s="20"/>
      <c r="J11" s="20"/>
      <c r="K11" s="20"/>
      <c r="L11" s="20"/>
      <c r="M11" s="20">
        <f>+'Full Assumptions '!F151</f>
        <v>0</v>
      </c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48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</row>
    <row r="12" spans="1:53" x14ac:dyDescent="0.2">
      <c r="A12" s="4"/>
      <c r="B12" s="590"/>
      <c r="C12" s="17" t="s">
        <v>70</v>
      </c>
      <c r="D12" s="18"/>
      <c r="E12" s="40"/>
      <c r="F12" s="19"/>
      <c r="G12" s="20"/>
      <c r="H12" s="20"/>
      <c r="I12" s="20"/>
      <c r="J12" s="20"/>
      <c r="K12" s="20"/>
      <c r="L12" s="20"/>
      <c r="M12" s="20"/>
      <c r="N12" s="20">
        <f>+'Full Assumptions '!G151</f>
        <v>0</v>
      </c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48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</row>
    <row r="13" spans="1:53" x14ac:dyDescent="0.2">
      <c r="A13" s="4"/>
      <c r="B13" s="590" t="s">
        <v>79</v>
      </c>
      <c r="C13" s="17" t="s">
        <v>67</v>
      </c>
      <c r="D13" s="18"/>
      <c r="E13" s="40"/>
      <c r="F13" s="19"/>
      <c r="G13" s="20"/>
      <c r="H13" s="20"/>
      <c r="I13" s="20"/>
      <c r="J13" s="20"/>
      <c r="K13" s="20"/>
      <c r="L13" s="20"/>
      <c r="M13" s="20"/>
      <c r="N13" s="20"/>
      <c r="O13" s="20">
        <f>+'Full Assumptions '!D152</f>
        <v>0</v>
      </c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48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</row>
    <row r="14" spans="1:53" x14ac:dyDescent="0.2">
      <c r="A14" s="4"/>
      <c r="B14" s="590"/>
      <c r="C14" s="17" t="s">
        <v>68</v>
      </c>
      <c r="D14" s="18"/>
      <c r="E14" s="40"/>
      <c r="F14" s="19"/>
      <c r="G14" s="20"/>
      <c r="H14" s="20"/>
      <c r="I14" s="20"/>
      <c r="J14" s="20"/>
      <c r="K14" s="20"/>
      <c r="L14" s="20"/>
      <c r="M14" s="20"/>
      <c r="N14" s="20"/>
      <c r="O14" s="20"/>
      <c r="P14" s="20">
        <f>+'Full Assumptions '!E152</f>
        <v>0</v>
      </c>
      <c r="Q14" s="20"/>
      <c r="R14" s="20"/>
      <c r="S14" s="20"/>
      <c r="T14" s="20"/>
      <c r="U14" s="20"/>
      <c r="V14" s="20"/>
      <c r="W14" s="20"/>
      <c r="X14" s="20"/>
      <c r="Y14" s="20"/>
      <c r="Z14" s="48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135"/>
    </row>
    <row r="15" spans="1:53" x14ac:dyDescent="0.2">
      <c r="A15" s="4"/>
      <c r="B15" s="590"/>
      <c r="C15" s="17" t="s">
        <v>69</v>
      </c>
      <c r="D15" s="18"/>
      <c r="E15" s="40"/>
      <c r="F15" s="19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>
        <f>+'Full Assumptions '!F152</f>
        <v>0</v>
      </c>
      <c r="R15" s="20"/>
      <c r="S15" s="20"/>
      <c r="T15" s="20"/>
      <c r="U15" s="20"/>
      <c r="V15" s="20"/>
      <c r="W15" s="20"/>
      <c r="X15" s="20"/>
      <c r="Y15" s="20"/>
      <c r="Z15" s="48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35"/>
      <c r="AV15" s="135"/>
      <c r="AW15" s="135"/>
      <c r="AX15" s="135"/>
      <c r="AY15" s="135"/>
      <c r="AZ15" s="135"/>
      <c r="BA15" s="135"/>
    </row>
    <row r="16" spans="1:53" x14ac:dyDescent="0.2">
      <c r="A16" s="4"/>
      <c r="B16" s="590"/>
      <c r="C16" s="17" t="s">
        <v>70</v>
      </c>
      <c r="D16" s="18"/>
      <c r="E16" s="40"/>
      <c r="F16" s="19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>
        <f>+'Full Assumptions '!G152</f>
        <v>0</v>
      </c>
      <c r="S16" s="20"/>
      <c r="T16" s="20"/>
      <c r="U16" s="20"/>
      <c r="V16" s="20"/>
      <c r="W16" s="20"/>
      <c r="X16" s="20"/>
      <c r="Y16" s="20"/>
      <c r="Z16" s="48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135"/>
      <c r="AU16" s="135"/>
      <c r="AV16" s="135"/>
      <c r="AW16" s="135"/>
      <c r="AX16" s="135"/>
      <c r="AY16" s="135"/>
      <c r="AZ16" s="135"/>
      <c r="BA16" s="135"/>
    </row>
    <row r="17" spans="1:53" x14ac:dyDescent="0.2">
      <c r="A17" s="4"/>
      <c r="B17" s="590" t="s">
        <v>80</v>
      </c>
      <c r="C17" s="17" t="s">
        <v>67</v>
      </c>
      <c r="D17" s="18"/>
      <c r="E17" s="40"/>
      <c r="F17" s="40"/>
      <c r="G17" s="40"/>
      <c r="H17" s="40"/>
      <c r="I17" s="40"/>
      <c r="J17" s="20"/>
      <c r="K17" s="20"/>
      <c r="L17" s="20"/>
      <c r="M17" s="20"/>
      <c r="N17" s="20"/>
      <c r="O17" s="20"/>
      <c r="P17" s="20"/>
      <c r="Q17" s="20"/>
      <c r="R17" s="20"/>
      <c r="S17" s="20">
        <f>+'Full Assumptions '!D153</f>
        <v>0</v>
      </c>
      <c r="T17" s="20"/>
      <c r="U17" s="20"/>
      <c r="V17" s="20"/>
      <c r="W17" s="20"/>
      <c r="X17" s="20"/>
      <c r="Y17" s="20"/>
      <c r="Z17" s="48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35"/>
    </row>
    <row r="18" spans="1:53" x14ac:dyDescent="0.2">
      <c r="A18" s="4"/>
      <c r="B18" s="590"/>
      <c r="C18" s="17" t="s">
        <v>68</v>
      </c>
      <c r="D18" s="18"/>
      <c r="E18" s="40"/>
      <c r="F18" s="40"/>
      <c r="G18" s="40"/>
      <c r="H18" s="40"/>
      <c r="I18" s="4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>
        <f>+'Full Assumptions '!E153</f>
        <v>0</v>
      </c>
      <c r="U18" s="20"/>
      <c r="V18" s="20"/>
      <c r="W18" s="20"/>
      <c r="X18" s="20"/>
      <c r="Y18" s="20"/>
      <c r="Z18" s="48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5"/>
      <c r="BA18" s="135"/>
    </row>
    <row r="19" spans="1:53" x14ac:dyDescent="0.2">
      <c r="A19" s="4"/>
      <c r="B19" s="590"/>
      <c r="C19" s="17" t="s">
        <v>69</v>
      </c>
      <c r="D19" s="18"/>
      <c r="E19" s="40"/>
      <c r="F19" s="40"/>
      <c r="G19" s="40"/>
      <c r="H19" s="40"/>
      <c r="I19" s="4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>
        <f>+'Full Assumptions '!F153</f>
        <v>0</v>
      </c>
      <c r="V19" s="20"/>
      <c r="W19" s="20"/>
      <c r="X19" s="20"/>
      <c r="Y19" s="20"/>
      <c r="Z19" s="48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</row>
    <row r="20" spans="1:53" x14ac:dyDescent="0.2">
      <c r="A20" s="4"/>
      <c r="B20" s="590"/>
      <c r="C20" s="17" t="s">
        <v>70</v>
      </c>
      <c r="D20" s="18"/>
      <c r="E20" s="40"/>
      <c r="F20" s="40"/>
      <c r="G20" s="40"/>
      <c r="H20" s="40"/>
      <c r="I20" s="4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>
        <f>+'Full Assumptions '!G153</f>
        <v>0</v>
      </c>
      <c r="W20" s="20"/>
      <c r="X20" s="20"/>
      <c r="Y20" s="20"/>
      <c r="Z20" s="48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5"/>
      <c r="BA20" s="135"/>
    </row>
    <row r="21" spans="1:53" x14ac:dyDescent="0.2">
      <c r="A21" s="4"/>
      <c r="B21" s="590" t="s">
        <v>81</v>
      </c>
      <c r="C21" s="17" t="s">
        <v>67</v>
      </c>
      <c r="D21" s="18"/>
      <c r="E21" s="40"/>
      <c r="F21" s="40"/>
      <c r="G21" s="40"/>
      <c r="H21" s="40"/>
      <c r="I21" s="4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>
        <f>+'Full Assumptions '!D154</f>
        <v>0</v>
      </c>
      <c r="X21" s="20"/>
      <c r="Y21" s="20"/>
      <c r="Z21" s="48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135"/>
      <c r="BA21" s="135"/>
    </row>
    <row r="22" spans="1:53" x14ac:dyDescent="0.2">
      <c r="A22" s="4"/>
      <c r="B22" s="590"/>
      <c r="C22" s="17" t="s">
        <v>68</v>
      </c>
      <c r="D22" s="18"/>
      <c r="E22" s="40"/>
      <c r="F22" s="40"/>
      <c r="G22" s="40"/>
      <c r="H22" s="40"/>
      <c r="I22" s="4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>
        <f>+'Full Assumptions '!E154</f>
        <v>0</v>
      </c>
      <c r="Y22" s="20"/>
      <c r="Z22" s="48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/>
    </row>
    <row r="23" spans="1:53" x14ac:dyDescent="0.2">
      <c r="A23" s="4"/>
      <c r="B23" s="590"/>
      <c r="C23" s="17" t="s">
        <v>69</v>
      </c>
      <c r="D23" s="18"/>
      <c r="E23" s="40"/>
      <c r="F23" s="19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>
        <f>+'Full Assumptions '!F154</f>
        <v>0</v>
      </c>
      <c r="Z23" s="48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</row>
    <row r="24" spans="1:53" x14ac:dyDescent="0.2">
      <c r="A24" s="4"/>
      <c r="B24" s="21"/>
      <c r="C24" s="22" t="s">
        <v>70</v>
      </c>
      <c r="D24" s="18"/>
      <c r="E24" s="40"/>
      <c r="F24" s="19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48">
        <f>+'Full Assumptions '!G154</f>
        <v>0</v>
      </c>
      <c r="AA24" s="135"/>
      <c r="AB24" s="135"/>
      <c r="AC24" s="135"/>
      <c r="AD24" s="135"/>
      <c r="AE24" s="135"/>
      <c r="AF24" s="135"/>
      <c r="AG24" s="135"/>
      <c r="AH24" s="135"/>
      <c r="AI24" s="135"/>
      <c r="AJ24" s="135"/>
      <c r="AK24" s="135"/>
      <c r="AL24" s="135"/>
      <c r="AM24" s="135"/>
      <c r="AN24" s="135"/>
      <c r="AO24" s="135"/>
      <c r="AP24" s="135"/>
      <c r="AQ24" s="135"/>
      <c r="AR24" s="135"/>
      <c r="AS24" s="135"/>
      <c r="AT24" s="135"/>
      <c r="AU24" s="135"/>
      <c r="AV24" s="135"/>
      <c r="AW24" s="135"/>
      <c r="AX24" s="135"/>
      <c r="AY24" s="135"/>
      <c r="AZ24" s="135"/>
      <c r="BA24" s="135"/>
    </row>
    <row r="25" spans="1:53" ht="13.2" x14ac:dyDescent="0.2">
      <c r="A25" s="4"/>
      <c r="B25" s="591" t="s">
        <v>83</v>
      </c>
      <c r="C25" s="592"/>
      <c r="D25" s="25"/>
      <c r="E25" s="26"/>
      <c r="F25" s="27">
        <f t="shared" ref="F25:Z25" si="0">SUM(F5:F24)</f>
        <v>0</v>
      </c>
      <c r="G25" s="27">
        <f t="shared" si="0"/>
        <v>25000</v>
      </c>
      <c r="H25" s="27">
        <f t="shared" si="0"/>
        <v>0</v>
      </c>
      <c r="I25" s="27">
        <f t="shared" si="0"/>
        <v>0</v>
      </c>
      <c r="J25" s="27">
        <f t="shared" si="0"/>
        <v>0</v>
      </c>
      <c r="K25" s="27">
        <f t="shared" si="0"/>
        <v>0</v>
      </c>
      <c r="L25" s="27">
        <f t="shared" si="0"/>
        <v>0</v>
      </c>
      <c r="M25" s="27">
        <f t="shared" si="0"/>
        <v>0</v>
      </c>
      <c r="N25" s="27">
        <f t="shared" si="0"/>
        <v>0</v>
      </c>
      <c r="O25" s="27">
        <f t="shared" si="0"/>
        <v>0</v>
      </c>
      <c r="P25" s="27">
        <f t="shared" si="0"/>
        <v>0</v>
      </c>
      <c r="Q25" s="27">
        <f t="shared" si="0"/>
        <v>0</v>
      </c>
      <c r="R25" s="27">
        <f t="shared" si="0"/>
        <v>0</v>
      </c>
      <c r="S25" s="27">
        <f t="shared" si="0"/>
        <v>0</v>
      </c>
      <c r="T25" s="27">
        <f t="shared" si="0"/>
        <v>0</v>
      </c>
      <c r="U25" s="27">
        <f t="shared" si="0"/>
        <v>0</v>
      </c>
      <c r="V25" s="27">
        <f t="shared" si="0"/>
        <v>0</v>
      </c>
      <c r="W25" s="27">
        <f t="shared" si="0"/>
        <v>0</v>
      </c>
      <c r="X25" s="27">
        <f t="shared" si="0"/>
        <v>0</v>
      </c>
      <c r="Y25" s="27">
        <f t="shared" si="0"/>
        <v>0</v>
      </c>
      <c r="Z25" s="49">
        <f t="shared" si="0"/>
        <v>0</v>
      </c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5"/>
      <c r="AQ25" s="135"/>
      <c r="AR25" s="135"/>
      <c r="AS25" s="135"/>
      <c r="AT25" s="135"/>
      <c r="AU25" s="135"/>
      <c r="AV25" s="135"/>
      <c r="AW25" s="135"/>
      <c r="AX25" s="135"/>
      <c r="AY25" s="135"/>
      <c r="AZ25" s="135"/>
      <c r="BA25" s="135"/>
    </row>
    <row r="26" spans="1:53" x14ac:dyDescent="0.2">
      <c r="A26" s="4"/>
      <c r="B26" s="123" t="s">
        <v>84</v>
      </c>
      <c r="C26" s="124"/>
      <c r="D26" s="125"/>
      <c r="E26" s="126"/>
      <c r="F26" s="12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7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135"/>
      <c r="AR26" s="135"/>
      <c r="AS26" s="135"/>
      <c r="AT26" s="135"/>
      <c r="AU26" s="135"/>
      <c r="AV26" s="135"/>
      <c r="AW26" s="135"/>
      <c r="AX26" s="135"/>
      <c r="AY26" s="135"/>
      <c r="AZ26" s="135"/>
      <c r="BA26" s="135"/>
    </row>
    <row r="27" spans="1:53" x14ac:dyDescent="0.2">
      <c r="A27" s="4"/>
      <c r="B27" s="127"/>
      <c r="C27" s="110" t="s">
        <v>112</v>
      </c>
      <c r="D27" s="29"/>
      <c r="E27" s="30"/>
      <c r="F27" s="20"/>
      <c r="G27" s="20">
        <f>ROUND(IF(($F$5-F50)&lt;=0,0,MIN(($F$5*'Full Assumptions '!$C$147)/4,($F$5-F50))),-2)</f>
        <v>0</v>
      </c>
      <c r="H27" s="20">
        <f>ROUND(IF(($F$5-G50)&lt;=0,0,MIN(($F$5*'Full Assumptions '!$C$147)/4,($F$5-G50))),-2)</f>
        <v>0</v>
      </c>
      <c r="I27" s="20">
        <f>ROUND(IF(($F$5-H50)&lt;=0,0,MIN(($F$5*'Full Assumptions '!$C$147)/4,($F$5-H50))),-2)</f>
        <v>0</v>
      </c>
      <c r="J27" s="20">
        <f>ROUND(IF(($F$5-I50)&lt;=0,0,MIN(($F$5*'Full Assumptions '!$C$147)/4,($F$5-I50))),-2)</f>
        <v>0</v>
      </c>
      <c r="K27" s="20">
        <f>ROUND(IF(($F$5-J50)&lt;=0,0,MIN(($F$5*'Full Assumptions '!$C$147)/4,($F$5-J50))),-2)</f>
        <v>0</v>
      </c>
      <c r="L27" s="20">
        <f>ROUND(IF(($F$5-K50)&lt;=0,0,MIN(($F$5*'Full Assumptions '!$C$147)/4,($F$5-K50))),-2)</f>
        <v>0</v>
      </c>
      <c r="M27" s="20">
        <f>ROUND(IF(($F$5-L50)&lt;=0,0,MIN(($F$5*'Full Assumptions '!$C$147)/4,($F$5-L50))),-2)</f>
        <v>0</v>
      </c>
      <c r="N27" s="20">
        <f>ROUND(IF(($F$5-M50)&lt;=0,0,MIN(($F$5*'Full Assumptions '!$C$147)/4,($F$5-M50))),-2)</f>
        <v>0</v>
      </c>
      <c r="O27" s="20">
        <f>ROUND(IF(($F$5-N50)&lt;=0,0,MIN(($F$5*'Full Assumptions '!$C$147)/4,($F$5-N50))),-2)</f>
        <v>0</v>
      </c>
      <c r="P27" s="20">
        <f>ROUND(IF(($F$5-O50)&lt;=0,0,MIN(($F$5*'Full Assumptions '!$C$147)/4,($F$5-O50))),-2)</f>
        <v>0</v>
      </c>
      <c r="Q27" s="20">
        <f>ROUND(IF(($F$5-P50)&lt;=0,0,MIN(($F$5*'Full Assumptions '!$C$147)/4,($F$5-P50))),-2)</f>
        <v>0</v>
      </c>
      <c r="R27" s="20">
        <f>ROUND(IF(($F$5-Q50)&lt;=0,0,MIN(($F$5*'Full Assumptions '!$C$147)/4,($F$5-Q50))),-2)</f>
        <v>0</v>
      </c>
      <c r="S27" s="20">
        <f>ROUND(IF(($F$5-R50)&lt;=0,0,MIN(($F$5*'Full Assumptions '!$C$147)/4,($F$5-R50))),-2)</f>
        <v>0</v>
      </c>
      <c r="T27" s="20">
        <f>ROUND(IF(($F$5-S50)&lt;=0,0,MIN(($F$5*'Full Assumptions '!$C$147)/4,($F$5-S50))),-2)</f>
        <v>0</v>
      </c>
      <c r="U27" s="20">
        <f>ROUND(IF(($F$5-T50)&lt;=0,0,MIN(($F$5*'Full Assumptions '!$C$147)/4,($F$5-T50))),-2)</f>
        <v>0</v>
      </c>
      <c r="V27" s="20">
        <f>ROUND(IF(($F$5-U50)&lt;=0,0,MIN(($F$5*'Full Assumptions '!$C$147)/4,($F$5-U50))),-2)</f>
        <v>0</v>
      </c>
      <c r="W27" s="20">
        <f>ROUND(IF(($F$5-V50)&lt;=0,0,MIN(($F$5*'Full Assumptions '!$C$147)/4,($F$5-V50))),-2)</f>
        <v>0</v>
      </c>
      <c r="X27" s="20">
        <f>ROUND(IF(($F$5-W50)&lt;=0,0,MIN(($F$5*'Full Assumptions '!$C$147)/4,($F$5-W50))),-2)</f>
        <v>0</v>
      </c>
      <c r="Y27" s="20">
        <f>ROUND(IF(($F$5-X50)&lt;=0,0,MIN(($F$5*'Full Assumptions '!$C$147)/4,($F$5-X50))),-2)</f>
        <v>0</v>
      </c>
      <c r="Z27" s="48">
        <f>ROUND(IF(($F$5-Y50)&lt;=0,0,MIN(($F$5*'Full Assumptions '!$C$147)/4,($F$5-Y50))),-2)</f>
        <v>0</v>
      </c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  <c r="AN27" s="135"/>
      <c r="AO27" s="135"/>
      <c r="AP27" s="135"/>
      <c r="AQ27" s="135"/>
      <c r="AR27" s="135"/>
      <c r="AS27" s="135"/>
      <c r="AT27" s="135"/>
      <c r="AU27" s="135"/>
      <c r="AV27" s="135"/>
      <c r="AW27" s="135"/>
      <c r="AX27" s="135"/>
      <c r="AY27" s="135"/>
      <c r="AZ27" s="135"/>
      <c r="BA27" s="135"/>
    </row>
    <row r="28" spans="1:53" x14ac:dyDescent="0.2">
      <c r="A28" s="4"/>
      <c r="B28" s="588" t="s">
        <v>50</v>
      </c>
      <c r="C28" s="17" t="s">
        <v>67</v>
      </c>
      <c r="D28" s="31"/>
      <c r="E28" s="32"/>
      <c r="F28" s="32"/>
      <c r="G28" s="20">
        <f>ROUND(IF(($G$5-F51)&lt;=0,0,MIN(($G$5*'Full Assumptions '!$C$147)/4,($G$5-F51))),-2)</f>
        <v>1300</v>
      </c>
      <c r="H28" s="20">
        <f>ROUND(IF(($G$5-G51)&lt;=0,0,MIN(($G$5*'Full Assumptions '!$C$147)/4,($G$5-G51))),-2)</f>
        <v>1300</v>
      </c>
      <c r="I28" s="20">
        <f>ROUND(IF(($G$5-H51)&lt;=0,0,MIN(($G$5*'Full Assumptions '!$C$147)/4,($G$5-H51))),-2)</f>
        <v>1300</v>
      </c>
      <c r="J28" s="20">
        <f>ROUND(IF(($G$5-I51)&lt;=0,0,MIN(($G$5*'Full Assumptions '!$C$147)/4,($G$5-I51))),-2)</f>
        <v>1300</v>
      </c>
      <c r="K28" s="20">
        <f>ROUND(IF(($G$5-J51)&lt;=0,0,MIN(($G$5*'Full Assumptions '!$C$147)/4,($G$5-J51))),-2)</f>
        <v>1300</v>
      </c>
      <c r="L28" s="20">
        <f>ROUND(IF(($G$5-K51)&lt;=0,0,MIN(($G$5*'Full Assumptions '!$C$147)/4,($G$5-K51))),-2)</f>
        <v>1300</v>
      </c>
      <c r="M28" s="20">
        <f>ROUND(IF(($G$5-L51)&lt;=0,0,MIN(($G$5*'Full Assumptions '!$C$147)/4,($G$5-L51))),-2)</f>
        <v>1300</v>
      </c>
      <c r="N28" s="20">
        <f>ROUND(IF(($G$5-M51)&lt;=0,0,MIN(($G$5*'Full Assumptions '!$C$147)/4,($G$5-M51))),-2)</f>
        <v>1300</v>
      </c>
      <c r="O28" s="20">
        <f>ROUND(IF(($G$5-N51)&lt;=0,0,MIN(($G$5*'Full Assumptions '!$C$147)/4,($G$5-N51))),-2)</f>
        <v>1300</v>
      </c>
      <c r="P28" s="20">
        <f>ROUND(IF(($G$5-O51)&lt;=0,0,MIN(($G$5*'Full Assumptions '!$C$147)/4,($G$5-O51))),-2)</f>
        <v>1300</v>
      </c>
      <c r="Q28" s="20">
        <f>ROUND(IF(($G$5-P51)&lt;=0,0,MIN(($G$5*'Full Assumptions '!$C$147)/4,($G$5-P51))),-2)</f>
        <v>1300</v>
      </c>
      <c r="R28" s="20">
        <f>ROUND(IF(($G$5-Q51)&lt;=0,0,MIN(($G$5*'Full Assumptions '!$C$147)/4,($G$5-Q51))),-2)</f>
        <v>1300</v>
      </c>
      <c r="S28" s="20">
        <f>ROUND(IF(($G$5-R51)&lt;=0,0,MIN(($G$5*'Full Assumptions '!$C$147)/4,($G$5-R51))),-2)</f>
        <v>1300</v>
      </c>
      <c r="T28" s="20">
        <f>ROUND(IF(($G$5-S51)&lt;=0,0,MIN(($G$5*'Full Assumptions '!$C$147)/4,($G$5-S51))),-2)</f>
        <v>1300</v>
      </c>
      <c r="U28" s="20">
        <f>ROUND(IF(($G$5-T51)&lt;=0,0,MIN(($G$5*'Full Assumptions '!$C$147)/4,($G$5-T51))),-2)</f>
        <v>1300</v>
      </c>
      <c r="V28" s="20">
        <f>ROUND(IF(($G$5-U51)&lt;=0,0,MIN(($G$5*'Full Assumptions '!$C$147)/4,($G$5-U51))),-2)</f>
        <v>1300</v>
      </c>
      <c r="W28" s="20">
        <f>ROUND(IF(($G$5-V51)&lt;=0,0,MIN(($G$5*'Full Assumptions '!$C$147)/4,($G$5-V51))),-2)</f>
        <v>1300</v>
      </c>
      <c r="X28" s="20">
        <f>ROUND(IF(($G$5-W51)&lt;=0,0,MIN(($G$5*'Full Assumptions '!$C$147)/4,($G$5-W51))),-2)</f>
        <v>1300</v>
      </c>
      <c r="Y28" s="20">
        <f>ROUND(IF(($G$5-X51)&lt;=0,0,MIN(($G$5*'Full Assumptions '!$C$147)/4,($G$5-X51))),-2)</f>
        <v>1300</v>
      </c>
      <c r="Z28" s="48">
        <f>ROUND(IF(($G$5-Y51)&lt;=0,0,MIN(($G$5*'Full Assumptions '!$C$147)/4,($G$5-Y51))),-2)</f>
        <v>300</v>
      </c>
      <c r="AA28" s="135"/>
      <c r="AB28" s="135"/>
      <c r="AC28" s="135"/>
      <c r="AD28" s="135"/>
      <c r="AE28" s="135"/>
      <c r="AF28" s="135"/>
      <c r="AG28" s="135"/>
      <c r="AH28" s="135"/>
      <c r="AI28" s="135"/>
      <c r="AJ28" s="135"/>
      <c r="AK28" s="135"/>
      <c r="AL28" s="135"/>
      <c r="AM28" s="135"/>
      <c r="AN28" s="135"/>
      <c r="AO28" s="135"/>
      <c r="AP28" s="135"/>
      <c r="AQ28" s="135"/>
      <c r="AR28" s="135"/>
      <c r="AS28" s="135"/>
      <c r="AT28" s="135"/>
      <c r="AU28" s="135"/>
      <c r="AV28" s="135"/>
      <c r="AW28" s="135"/>
      <c r="AX28" s="135"/>
      <c r="AY28" s="135"/>
      <c r="AZ28" s="135"/>
      <c r="BA28" s="135"/>
    </row>
    <row r="29" spans="1:53" x14ac:dyDescent="0.2">
      <c r="A29" s="4"/>
      <c r="B29" s="588"/>
      <c r="C29" s="17" t="s">
        <v>68</v>
      </c>
      <c r="D29" s="31"/>
      <c r="E29" s="32"/>
      <c r="F29" s="32"/>
      <c r="G29" s="20"/>
      <c r="H29" s="20">
        <f>ROUND(IF(($H$6-G52)&lt;=0,0,MIN(($H$6*'Full Assumptions '!$C$147)/4,($H$6-G52))),-2)</f>
        <v>0</v>
      </c>
      <c r="I29" s="20">
        <f>ROUND(IF(($H$6-H52)&lt;=0,0,MIN(($H$6*'Full Assumptions '!$C$147)/4,($H$6-H52))),-2)</f>
        <v>0</v>
      </c>
      <c r="J29" s="20">
        <f>ROUND(IF(($H$6-I52)&lt;=0,0,MIN(($H$6*'Full Assumptions '!$C$147)/4,($H$6-I52))),-2)</f>
        <v>0</v>
      </c>
      <c r="K29" s="20">
        <f>ROUND(IF(($H$6-J52)&lt;=0,0,MIN(($H$6*'Full Assumptions '!$C$147)/4,($H$6-J52))),-2)</f>
        <v>0</v>
      </c>
      <c r="L29" s="20">
        <f>ROUND(IF(($H$6-K52)&lt;=0,0,MIN(($H$6*'Full Assumptions '!$C$147)/4,($H$6-K52))),-2)</f>
        <v>0</v>
      </c>
      <c r="M29" s="20">
        <f>ROUND(IF(($H$6-L52)&lt;=0,0,MIN(($H$6*'Full Assumptions '!$C$147)/4,($H$6-L52))),-2)</f>
        <v>0</v>
      </c>
      <c r="N29" s="20">
        <f>ROUND(IF(($H$6-M52)&lt;=0,0,MIN(($H$6*'Full Assumptions '!$C$147)/4,($H$6-M52))),-2)</f>
        <v>0</v>
      </c>
      <c r="O29" s="20">
        <f>ROUND(IF(($H$6-N52)&lt;=0,0,MIN(($H$6*'Full Assumptions '!$C$147)/4,($H$6-N52))),-2)</f>
        <v>0</v>
      </c>
      <c r="P29" s="20">
        <f>ROUND(IF(($H$6-O52)&lt;=0,0,MIN(($H$6*'Full Assumptions '!$C$147)/4,($H$6-O52))),-2)</f>
        <v>0</v>
      </c>
      <c r="Q29" s="20">
        <f>ROUND(IF(($H$6-P52)&lt;=0,0,MIN(($H$6*'Full Assumptions '!$C$147)/4,($H$6-P52))),-2)</f>
        <v>0</v>
      </c>
      <c r="R29" s="20">
        <f>ROUND(IF(($H$6-Q52)&lt;=0,0,MIN(($H$6*'Full Assumptions '!$C$147)/4,($H$6-Q52))),-2)</f>
        <v>0</v>
      </c>
      <c r="S29" s="20">
        <f>ROUND(IF(($H$6-R52)&lt;=0,0,MIN(($H$6*'Full Assumptions '!$C$147)/4,($H$6-R52))),-2)</f>
        <v>0</v>
      </c>
      <c r="T29" s="20">
        <f>ROUND(IF(($H$6-S52)&lt;=0,0,MIN(($H$6*'Full Assumptions '!$C$147)/4,($H$6-S52))),-2)</f>
        <v>0</v>
      </c>
      <c r="U29" s="20">
        <f>ROUND(IF(($H$6-T52)&lt;=0,0,MIN(($H$6*'Full Assumptions '!$C$147)/4,($H$6-T52))),-2)</f>
        <v>0</v>
      </c>
      <c r="V29" s="20">
        <f>ROUND(IF(($H$6-U52)&lt;=0,0,MIN(($H$6*'Full Assumptions '!$C$147)/4,($H$6-U52))),-2)</f>
        <v>0</v>
      </c>
      <c r="W29" s="20">
        <f>ROUND(IF(($H$6-V52)&lt;=0,0,MIN(($H$6*'Full Assumptions '!$C$147)/4,($H$6-V52))),-2)</f>
        <v>0</v>
      </c>
      <c r="X29" s="20">
        <f>ROUND(IF(($H$6-W52)&lt;=0,0,MIN(($H$6*'Full Assumptions '!$C$147)/4,($H$6-W52))),-2)</f>
        <v>0</v>
      </c>
      <c r="Y29" s="20">
        <f>ROUND(IF(($H$6-X52)&lt;=0,0,MIN(($H$6*'Full Assumptions '!$C$147)/4,($H$6-X52))),-2)</f>
        <v>0</v>
      </c>
      <c r="Z29" s="48">
        <f>ROUND(IF(($H$6-Y52)&lt;=0,0,MIN(($H$6*'Full Assumptions '!$C$147)/4,($H$6-Y52))),-2)</f>
        <v>0</v>
      </c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  <c r="AN29" s="135"/>
      <c r="AO29" s="135"/>
      <c r="AP29" s="135"/>
      <c r="AQ29" s="135"/>
      <c r="AR29" s="135"/>
      <c r="AS29" s="135"/>
      <c r="AT29" s="135"/>
      <c r="AU29" s="135"/>
      <c r="AV29" s="135"/>
      <c r="AW29" s="135"/>
      <c r="AX29" s="135"/>
      <c r="AY29" s="135"/>
      <c r="AZ29" s="135"/>
      <c r="BA29" s="135"/>
    </row>
    <row r="30" spans="1:53" x14ac:dyDescent="0.2">
      <c r="A30" s="4"/>
      <c r="B30" s="588"/>
      <c r="C30" s="17" t="s">
        <v>69</v>
      </c>
      <c r="D30" s="31"/>
      <c r="E30" s="32"/>
      <c r="F30" s="32"/>
      <c r="G30" s="20"/>
      <c r="H30" s="20"/>
      <c r="I30" s="20">
        <f>ROUND(IF(($I$7-H53)&lt;=0,0,MIN(($I$7*'Full Assumptions '!$C$147)/4,($I$7-H53))),-2)</f>
        <v>0</v>
      </c>
      <c r="J30" s="20">
        <f>ROUND(IF(($I$7-I53)&lt;=0,0,MIN(($I$7*'Full Assumptions '!$C$147)/4,($I$7-I53))),-2)</f>
        <v>0</v>
      </c>
      <c r="K30" s="20">
        <f>ROUND(IF(($I$7-J53)&lt;=0,0,MIN(($I$7*'Full Assumptions '!$C$147)/4,($I$7-J53))),-2)</f>
        <v>0</v>
      </c>
      <c r="L30" s="20">
        <f>ROUND(IF(($I$7-K53)&lt;=0,0,MIN(($I$7*'Full Assumptions '!$C$147)/4,($I$7-K53))),-2)</f>
        <v>0</v>
      </c>
      <c r="M30" s="20">
        <f>ROUND(IF(($I$7-L53)&lt;=0,0,MIN(($I$7*'Full Assumptions '!$C$147)/4,($I$7-L53))),-2)</f>
        <v>0</v>
      </c>
      <c r="N30" s="20">
        <f>ROUND(IF(($I$7-M53)&lt;=0,0,MIN(($I$7*'Full Assumptions '!$C$147)/4,($I$7-M53))),-2)</f>
        <v>0</v>
      </c>
      <c r="O30" s="20">
        <f>ROUND(IF(($I$7-N53)&lt;=0,0,MIN(($I$7*'Full Assumptions '!$C$147)/4,($I$7-N53))),-2)</f>
        <v>0</v>
      </c>
      <c r="P30" s="20">
        <f>ROUND(IF(($I$7-O53)&lt;=0,0,MIN(($I$7*'Full Assumptions '!$C$147)/4,($I$7-O53))),-2)</f>
        <v>0</v>
      </c>
      <c r="Q30" s="20">
        <f>ROUND(IF(($I$7-P53)&lt;=0,0,MIN(($I$7*'Full Assumptions '!$C$147)/4,($I$7-P53))),-2)</f>
        <v>0</v>
      </c>
      <c r="R30" s="20">
        <f>ROUND(IF(($I$7-Q53)&lt;=0,0,MIN(($I$7*'Full Assumptions '!$C$147)/4,($I$7-Q53))),-2)</f>
        <v>0</v>
      </c>
      <c r="S30" s="20">
        <f>ROUND(IF(($I$7-R53)&lt;=0,0,MIN(($I$7*'Full Assumptions '!$C$147)/4,($I$7-R53))),-2)</f>
        <v>0</v>
      </c>
      <c r="T30" s="20">
        <f>ROUND(IF(($I$7-S53)&lt;=0,0,MIN(($I$7*'Full Assumptions '!$C$147)/4,($I$7-S53))),-2)</f>
        <v>0</v>
      </c>
      <c r="U30" s="20">
        <f>ROUND(IF(($I$7-T53)&lt;=0,0,MIN(($I$7*'Full Assumptions '!$C$147)/4,($I$7-T53))),-2)</f>
        <v>0</v>
      </c>
      <c r="V30" s="20">
        <f>ROUND(IF(($I$7-U53)&lt;=0,0,MIN(($I$7*'Full Assumptions '!$C$147)/4,($I$7-U53))),-2)</f>
        <v>0</v>
      </c>
      <c r="W30" s="20">
        <f>ROUND(IF(($I$7-V53)&lt;=0,0,MIN(($I$7*'Full Assumptions '!$C$147)/4,($I$7-V53))),-2)</f>
        <v>0</v>
      </c>
      <c r="X30" s="20">
        <f>ROUND(IF(($I$7-W53)&lt;=0,0,MIN(($I$7*'Full Assumptions '!$C$147)/4,($I$7-W53))),-2)</f>
        <v>0</v>
      </c>
      <c r="Y30" s="20">
        <f>ROUND(IF(($I$7-X53)&lt;=0,0,MIN(($I$7*'Full Assumptions '!$C$147)/4,($I$7-X53))),-2)</f>
        <v>0</v>
      </c>
      <c r="Z30" s="48">
        <f>ROUND(IF(($I$7-Y53)&lt;=0,0,MIN(($I$7*'Full Assumptions '!$C$147)/4,($I$7-Y53))),-2)</f>
        <v>0</v>
      </c>
    </row>
    <row r="31" spans="1:53" x14ac:dyDescent="0.2">
      <c r="A31" s="4"/>
      <c r="B31" s="588"/>
      <c r="C31" s="17" t="s">
        <v>70</v>
      </c>
      <c r="D31" s="31"/>
      <c r="E31" s="32"/>
      <c r="F31" s="32"/>
      <c r="G31" s="20"/>
      <c r="H31" s="20"/>
      <c r="I31" s="20"/>
      <c r="J31" s="20">
        <f>ROUND(IF(($J$8-I54)&lt;=0,0,MIN(($J$8*'Full Assumptions '!$C$147)/4,($J$8-I54))),-2)</f>
        <v>0</v>
      </c>
      <c r="K31" s="20">
        <f>ROUND(IF(($J$8-J54)&lt;=0,0,MIN(($J$8*'Full Assumptions '!$C$147)/4,($J$8-J54))),-2)</f>
        <v>0</v>
      </c>
      <c r="L31" s="20">
        <f>ROUND(IF(($J$8-K54)&lt;=0,0,MIN(($J$8*'Full Assumptions '!$C$147)/4,($J$8-K54))),-2)</f>
        <v>0</v>
      </c>
      <c r="M31" s="20">
        <f>ROUND(IF(($J$8-L54)&lt;=0,0,MIN(($J$8*'Full Assumptions '!$C$147)/4,($J$8-L54))),-2)</f>
        <v>0</v>
      </c>
      <c r="N31" s="20">
        <f>ROUND(IF(($J$8-M54)&lt;=0,0,MIN(($J$8*'Full Assumptions '!$C$147)/4,($J$8-M54))),-2)</f>
        <v>0</v>
      </c>
      <c r="O31" s="20">
        <f>ROUND(IF(($J$8-N54)&lt;=0,0,MIN(($J$8*'Full Assumptions '!$C$147)/4,($J$8-N54))),-2)</f>
        <v>0</v>
      </c>
      <c r="P31" s="20">
        <f>ROUND(IF(($J$8-O54)&lt;=0,0,MIN(($J$8*'Full Assumptions '!$C$147)/4,($J$8-O54))),-2)</f>
        <v>0</v>
      </c>
      <c r="Q31" s="20">
        <f>ROUND(IF(($J$8-P54)&lt;=0,0,MIN(($J$8*'Full Assumptions '!$C$147)/4,($J$8-P54))),-2)</f>
        <v>0</v>
      </c>
      <c r="R31" s="20">
        <f>ROUND(IF(($J$8-Q54)&lt;=0,0,MIN(($J$8*'Full Assumptions '!$C$147)/4,($J$8-Q54))),-2)</f>
        <v>0</v>
      </c>
      <c r="S31" s="20">
        <f>ROUND(IF(($J$8-R54)&lt;=0,0,MIN(($J$8*'Full Assumptions '!$C$147)/4,($J$8-R54))),-2)</f>
        <v>0</v>
      </c>
      <c r="T31" s="20">
        <f>ROUND(IF(($J$8-S54)&lt;=0,0,MIN(($J$8*'Full Assumptions '!$C$147)/4,($J$8-S54))),-2)</f>
        <v>0</v>
      </c>
      <c r="U31" s="20">
        <f>ROUND(IF(($J$8-T54)&lt;=0,0,MIN(($J$8*'Full Assumptions '!$C$147)/4,($J$8-T54))),-2)</f>
        <v>0</v>
      </c>
      <c r="V31" s="20">
        <f>ROUND(IF(($J$8-U54)&lt;=0,0,MIN(($J$8*'Full Assumptions '!$C$147)/4,($J$8-U54))),-2)</f>
        <v>0</v>
      </c>
      <c r="W31" s="20">
        <f>ROUND(IF(($J$8-V54)&lt;=0,0,MIN(($J$8*'Full Assumptions '!$C$147)/4,($J$8-V54))),-2)</f>
        <v>0</v>
      </c>
      <c r="X31" s="20">
        <f>ROUND(IF(($J$8-W54)&lt;=0,0,MIN(($J$8*'Full Assumptions '!$C$147)/4,($J$8-W54))),-2)</f>
        <v>0</v>
      </c>
      <c r="Y31" s="20">
        <f>ROUND(IF(($J$8-X54)&lt;=0,0,MIN(($J$8*'Full Assumptions '!$C$147)/4,($J$8-X54))),-2)</f>
        <v>0</v>
      </c>
      <c r="Z31" s="48">
        <f>ROUND(IF(($J$8-Y54)&lt;=0,0,MIN(($J$8*'Full Assumptions '!$C$147)/4,($J$8-Y54))),-2)</f>
        <v>0</v>
      </c>
    </row>
    <row r="32" spans="1:53" x14ac:dyDescent="0.2">
      <c r="A32" s="4"/>
      <c r="B32" s="588" t="s">
        <v>78</v>
      </c>
      <c r="C32" s="17" t="s">
        <v>67</v>
      </c>
      <c r="D32" s="31"/>
      <c r="E32" s="32"/>
      <c r="F32" s="32"/>
      <c r="G32" s="20"/>
      <c r="H32" s="20"/>
      <c r="I32" s="20"/>
      <c r="J32" s="20"/>
      <c r="K32" s="20">
        <f>ROUND(IF(($K$9-J55)&lt;=0,0,MIN(($K$9*'Full Assumptions '!$C$147)/4,($K$9-J55))),-2)</f>
        <v>0</v>
      </c>
      <c r="L32" s="20">
        <f>ROUND(IF(($K$9-K55)&lt;=0,0,MIN(($K$9*'Full Assumptions '!$C$147)/4,($K$9-K55))),-2)</f>
        <v>0</v>
      </c>
      <c r="M32" s="20">
        <f>ROUND(IF(($K$9-L55)&lt;=0,0,MIN(($K$9*'Full Assumptions '!$C$147)/4,($K$9-L55))),-2)</f>
        <v>0</v>
      </c>
      <c r="N32" s="20">
        <f>ROUND(IF(($K$9-M55)&lt;=0,0,MIN(($K$9*'Full Assumptions '!$C$147)/4,($K$9-M55))),-2)</f>
        <v>0</v>
      </c>
      <c r="O32" s="20">
        <f>ROUND(IF(($K$9-N55)&lt;=0,0,MIN(($K$9*'Full Assumptions '!$C$147)/4,($K$9-N55))),-2)</f>
        <v>0</v>
      </c>
      <c r="P32" s="20">
        <f>ROUND(IF(($K$9-O55)&lt;=0,0,MIN(($K$9*'Full Assumptions '!$C$147)/4,($K$9-O55))),-2)</f>
        <v>0</v>
      </c>
      <c r="Q32" s="20">
        <f>ROUND(IF(($K$9-P55)&lt;=0,0,MIN(($K$9*'Full Assumptions '!$C$147)/4,($K$9-P55))),-2)</f>
        <v>0</v>
      </c>
      <c r="R32" s="20">
        <f>ROUND(IF(($K$9-Q55)&lt;=0,0,MIN(($K$9*'Full Assumptions '!$C$147)/4,($K$9-Q55))),-2)</f>
        <v>0</v>
      </c>
      <c r="S32" s="20">
        <f>ROUND(IF(($K$9-R55)&lt;=0,0,MIN(($K$9*'Full Assumptions '!$C$147)/4,($K$9-R55))),-2)</f>
        <v>0</v>
      </c>
      <c r="T32" s="20">
        <f>ROUND(IF(($K$9-S55)&lt;=0,0,MIN(($K$9*'Full Assumptions '!$C$147)/4,($K$9-S55))),-2)</f>
        <v>0</v>
      </c>
      <c r="U32" s="20">
        <f>ROUND(IF(($K$9-T55)&lt;=0,0,MIN(($K$9*'Full Assumptions '!$C$147)/4,($K$9-T55))),-2)</f>
        <v>0</v>
      </c>
      <c r="V32" s="20">
        <f>ROUND(IF(($K$9-U55)&lt;=0,0,MIN(($K$9*'Full Assumptions '!$C$147)/4,($K$9-U55))),-2)</f>
        <v>0</v>
      </c>
      <c r="W32" s="20">
        <f>ROUND(IF(($K$9-V55)&lt;=0,0,MIN(($K$9*'Full Assumptions '!$C$147)/4,($K$9-V55))),-2)</f>
        <v>0</v>
      </c>
      <c r="X32" s="20">
        <f>ROUND(IF(($K$9-W55)&lt;=0,0,MIN(($K$9*'Full Assumptions '!$C$147)/4,($K$9-W55))),-2)</f>
        <v>0</v>
      </c>
      <c r="Y32" s="20">
        <f>ROUND(IF(($K$9-X55)&lt;=0,0,MIN(($K$9*'Full Assumptions '!$C$147)/4,($K$9-X55))),-2)</f>
        <v>0</v>
      </c>
      <c r="Z32" s="48">
        <f>ROUND(IF(($K$9-Y55)&lt;=0,0,MIN(($K$9*'Full Assumptions '!$C$147)/4,($K$9-Y55))),-2)</f>
        <v>0</v>
      </c>
    </row>
    <row r="33" spans="1:26" x14ac:dyDescent="0.2">
      <c r="A33" s="4"/>
      <c r="B33" s="588"/>
      <c r="C33" s="17" t="s">
        <v>68</v>
      </c>
      <c r="D33" s="31"/>
      <c r="E33" s="32"/>
      <c r="F33" s="32"/>
      <c r="G33" s="20"/>
      <c r="H33" s="20"/>
      <c r="I33" s="20"/>
      <c r="J33" s="20"/>
      <c r="K33" s="20"/>
      <c r="L33" s="20">
        <f>ROUND(IF(($L$10-K56)&lt;=0,0,MIN(($L$10*'Full Assumptions '!$C$147)/4,($L$10-K56))),-2)</f>
        <v>0</v>
      </c>
      <c r="M33" s="20">
        <f>ROUND(IF(($L$10-L56)&lt;=0,0,MIN(($L$10*'Full Assumptions '!$C$147)/4,($L$10-L56))),-2)</f>
        <v>0</v>
      </c>
      <c r="N33" s="20">
        <f>ROUND(IF(($L$10-M56)&lt;=0,0,MIN(($L$10*'Full Assumptions '!$C$147)/4,($L$10-M56))),-2)</f>
        <v>0</v>
      </c>
      <c r="O33" s="20">
        <f>ROUND(IF(($L$10-N56)&lt;=0,0,MIN(($L$10*'Full Assumptions '!$C$147)/4,($L$10-N56))),-2)</f>
        <v>0</v>
      </c>
      <c r="P33" s="20">
        <f>ROUND(IF(($L$10-O56)&lt;=0,0,MIN(($L$10*'Full Assumptions '!$C$147)/4,($L$10-O56))),-2)</f>
        <v>0</v>
      </c>
      <c r="Q33" s="20">
        <f>ROUND(IF(($L$10-P56)&lt;=0,0,MIN(($L$10*'Full Assumptions '!$C$147)/4,($L$10-P56))),-2)</f>
        <v>0</v>
      </c>
      <c r="R33" s="20">
        <f>ROUND(IF(($L$10-Q56)&lt;=0,0,MIN(($L$10*'Full Assumptions '!$C$147)/4,($L$10-Q56))),-2)</f>
        <v>0</v>
      </c>
      <c r="S33" s="20">
        <f>ROUND(IF(($L$10-R56)&lt;=0,0,MIN(($L$10*'Full Assumptions '!$C$147)/4,($L$10-R56))),-2)</f>
        <v>0</v>
      </c>
      <c r="T33" s="20">
        <f>ROUND(IF(($L$10-S56)&lt;=0,0,MIN(($L$10*'Full Assumptions '!$C$147)/4,($L$10-S56))),-2)</f>
        <v>0</v>
      </c>
      <c r="U33" s="20">
        <f>ROUND(IF(($L$10-T56)&lt;=0,0,MIN(($L$10*'Full Assumptions '!$C$147)/4,($L$10-T56))),-2)</f>
        <v>0</v>
      </c>
      <c r="V33" s="20">
        <f>ROUND(IF(($L$10-U56)&lt;=0,0,MIN(($L$10*'Full Assumptions '!$C$147)/4,($L$10-U56))),-2)</f>
        <v>0</v>
      </c>
      <c r="W33" s="20">
        <f>ROUND(IF(($L$10-V56)&lt;=0,0,MIN(($L$10*'Full Assumptions '!$C$147)/4,($L$10-V56))),-2)</f>
        <v>0</v>
      </c>
      <c r="X33" s="20">
        <f>ROUND(IF(($L$10-W56)&lt;=0,0,MIN(($L$10*'Full Assumptions '!$C$147)/4,($L$10-W56))),-2)</f>
        <v>0</v>
      </c>
      <c r="Y33" s="20">
        <f>ROUND(IF(($L$10-X56)&lt;=0,0,MIN(($L$10*'Full Assumptions '!$C$147)/4,($L$10-X56))),-2)</f>
        <v>0</v>
      </c>
      <c r="Z33" s="48">
        <f>ROUND(IF(($L$10-Y56)&lt;=0,0,MIN(($L$10*'Full Assumptions '!$C$147)/4,($L$10-Y56))),-2)</f>
        <v>0</v>
      </c>
    </row>
    <row r="34" spans="1:26" x14ac:dyDescent="0.2">
      <c r="A34" s="4"/>
      <c r="B34" s="588"/>
      <c r="C34" s="17" t="s">
        <v>69</v>
      </c>
      <c r="D34" s="33"/>
      <c r="E34" s="34"/>
      <c r="F34" s="34"/>
      <c r="G34" s="20"/>
      <c r="H34" s="20"/>
      <c r="I34" s="20"/>
      <c r="J34" s="20"/>
      <c r="K34" s="20"/>
      <c r="L34" s="20"/>
      <c r="M34" s="20">
        <f>ROUND(IF(($M$11-L57)&lt;=0,0,MIN(($M$11*'Full Assumptions '!$C$147)/4,($M$11-L57))),-2)</f>
        <v>0</v>
      </c>
      <c r="N34" s="20">
        <f>ROUND(IF(($M$11-M57)&lt;=0,0,MIN(($M$11*'Full Assumptions '!$C$147)/4,($M$11-M57))),-2)</f>
        <v>0</v>
      </c>
      <c r="O34" s="20">
        <f>ROUND(IF(($M$11-N57)&lt;=0,0,MIN(($M$11*'Full Assumptions '!$C$147)/4,($M$11-N57))),-2)</f>
        <v>0</v>
      </c>
      <c r="P34" s="20">
        <f>ROUND(IF(($M$11-O57)&lt;=0,0,MIN(($M$11*'Full Assumptions '!$C$147)/4,($M$11-O57))),-2)</f>
        <v>0</v>
      </c>
      <c r="Q34" s="20">
        <f>ROUND(IF(($M$11-P57)&lt;=0,0,MIN(($M$11*'Full Assumptions '!$C$147)/4,($M$11-P57))),-2)</f>
        <v>0</v>
      </c>
      <c r="R34" s="20">
        <f>ROUND(IF(($M$11-Q57)&lt;=0,0,MIN(($M$11*'Full Assumptions '!$C$147)/4,($M$11-Q57))),-2)</f>
        <v>0</v>
      </c>
      <c r="S34" s="20">
        <f>ROUND(IF(($M$11-R57)&lt;=0,0,MIN(($M$11*'Full Assumptions '!$C$147)/4,($M$11-R57))),-2)</f>
        <v>0</v>
      </c>
      <c r="T34" s="20">
        <f>ROUND(IF(($M$11-S57)&lt;=0,0,MIN(($M$11*'Full Assumptions '!$C$147)/4,($M$11-S57))),-2)</f>
        <v>0</v>
      </c>
      <c r="U34" s="20">
        <f>ROUND(IF(($M$11-T57)&lt;=0,0,MIN(($M$11*'Full Assumptions '!$C$147)/4,($M$11-T57))),-2)</f>
        <v>0</v>
      </c>
      <c r="V34" s="20">
        <f>ROUND(IF(($M$11-U57)&lt;=0,0,MIN(($M$11*'Full Assumptions '!$C$147)/4,($M$11-U57))),-2)</f>
        <v>0</v>
      </c>
      <c r="W34" s="20">
        <f>ROUND(IF(($M$11-V57)&lt;=0,0,MIN(($M$11*'Full Assumptions '!$C$147)/4,($M$11-V57))),-2)</f>
        <v>0</v>
      </c>
      <c r="X34" s="20">
        <f>ROUND(IF(($M$11-W57)&lt;=0,0,MIN(($M$11*'Full Assumptions '!$C$147)/4,($M$11-W57))),-2)</f>
        <v>0</v>
      </c>
      <c r="Y34" s="20">
        <f>ROUND(IF(($M$11-X57)&lt;=0,0,MIN(($M$11*'Full Assumptions '!$C$147)/4,($M$11-X57))),-2)</f>
        <v>0</v>
      </c>
      <c r="Z34" s="48">
        <f>ROUND(IF(($M$11-Y57)&lt;=0,0,MIN(($M$11*'Full Assumptions '!$C$147)/4,($M$11-Y57))),-2)</f>
        <v>0</v>
      </c>
    </row>
    <row r="35" spans="1:26" x14ac:dyDescent="0.2">
      <c r="A35" s="4"/>
      <c r="B35" s="588"/>
      <c r="C35" s="17" t="s">
        <v>70</v>
      </c>
      <c r="D35" s="33"/>
      <c r="E35" s="34"/>
      <c r="F35" s="34"/>
      <c r="G35" s="20"/>
      <c r="H35" s="20"/>
      <c r="I35" s="20"/>
      <c r="J35" s="20"/>
      <c r="K35" s="20"/>
      <c r="L35" s="20"/>
      <c r="M35" s="20"/>
      <c r="N35" s="20">
        <f>ROUND(IF(($N$12-M58)&lt;=0,0,MIN(($N$12*'Full Assumptions '!$C$147)/4,($N$12-M58))),-2)</f>
        <v>0</v>
      </c>
      <c r="O35" s="20">
        <f>ROUND(IF(($N$12-N58)&lt;=0,0,MIN(($N$12*'Full Assumptions '!$C$147)/4,($N$12-N58))),-2)</f>
        <v>0</v>
      </c>
      <c r="P35" s="20">
        <f>ROUND(IF(($N$12-O58)&lt;=0,0,MIN(($N$12*'Full Assumptions '!$C$147)/4,($N$12-O58))),-2)</f>
        <v>0</v>
      </c>
      <c r="Q35" s="20">
        <f>ROUND(IF(($N$12-P58)&lt;=0,0,MIN(($N$12*'Full Assumptions '!$C$147)/4,($N$12-P58))),-2)</f>
        <v>0</v>
      </c>
      <c r="R35" s="20">
        <f>ROUND(IF(($N$12-Q58)&lt;=0,0,MIN(($N$12*'Full Assumptions '!$C$147)/4,($N$12-Q58))),-2)</f>
        <v>0</v>
      </c>
      <c r="S35" s="20">
        <f>ROUND(IF(($N$12-R58)&lt;=0,0,MIN(($N$12*'Full Assumptions '!$C$147)/4,($N$12-R58))),-2)</f>
        <v>0</v>
      </c>
      <c r="T35" s="20">
        <f>ROUND(IF(($N$12-S58)&lt;=0,0,MIN(($N$12*'Full Assumptions '!$C$147)/4,($N$12-S58))),-2)</f>
        <v>0</v>
      </c>
      <c r="U35" s="20">
        <f>ROUND(IF(($N$12-T58)&lt;=0,0,MIN(($N$12*'Full Assumptions '!$C$147)/4,($N$12-T58))),-2)</f>
        <v>0</v>
      </c>
      <c r="V35" s="20">
        <f>ROUND(IF(($N$12-U58)&lt;=0,0,MIN(($N$12*'Full Assumptions '!$C$147)/4,($N$12-U58))),-2)</f>
        <v>0</v>
      </c>
      <c r="W35" s="20">
        <f>ROUND(IF(($N$12-V58)&lt;=0,0,MIN(($N$12*'Full Assumptions '!$C$147)/4,($N$12-V58))),-2)</f>
        <v>0</v>
      </c>
      <c r="X35" s="20">
        <f>ROUND(IF(($N$12-W58)&lt;=0,0,MIN(($N$12*'Full Assumptions '!$C$147)/4,($N$12-W58))),-2)</f>
        <v>0</v>
      </c>
      <c r="Y35" s="20">
        <f>ROUND(IF(($N$12-X58)&lt;=0,0,MIN(($N$12*'Full Assumptions '!$C$147)/4,($N$12-X58))),-2)</f>
        <v>0</v>
      </c>
      <c r="Z35" s="48">
        <f>ROUND(IF(($N$12-Y58)&lt;=0,0,MIN(($N$12*'Full Assumptions '!$C$147)/4,($N$12-Y58))),-2)</f>
        <v>0</v>
      </c>
    </row>
    <row r="36" spans="1:26" x14ac:dyDescent="0.2">
      <c r="A36" s="4"/>
      <c r="B36" s="588" t="s">
        <v>79</v>
      </c>
      <c r="C36" s="17" t="s">
        <v>67</v>
      </c>
      <c r="D36" s="33"/>
      <c r="E36" s="34"/>
      <c r="F36" s="34"/>
      <c r="G36" s="20"/>
      <c r="H36" s="35"/>
      <c r="I36" s="20"/>
      <c r="J36" s="20"/>
      <c r="K36" s="20"/>
      <c r="L36" s="20"/>
      <c r="M36" s="20"/>
      <c r="N36" s="20"/>
      <c r="O36" s="20">
        <f>ROUND(IF(($O$13-N59)&lt;=0,0,MIN(($O$13*'Full Assumptions '!$C$147)/4,($O$13-N59))),-2)</f>
        <v>0</v>
      </c>
      <c r="P36" s="20">
        <f>ROUND(IF(($O$13-O59)&lt;=0,0,MIN(($O$13*'Full Assumptions '!$C$147)/4,($O$13-O59))),-2)</f>
        <v>0</v>
      </c>
      <c r="Q36" s="20">
        <f>ROUND(IF(($O$13-P59)&lt;=0,0,MIN(($O$13*'Full Assumptions '!$C$147)/4,($O$13-P59))),-2)</f>
        <v>0</v>
      </c>
      <c r="R36" s="20">
        <f>ROUND(IF(($O$13-Q59)&lt;=0,0,MIN(($O$13*'Full Assumptions '!$C$147)/4,($O$13-Q59))),-2)</f>
        <v>0</v>
      </c>
      <c r="S36" s="20">
        <f>ROUND(IF(($O$13-R59)&lt;=0,0,MIN(($O$13*'Full Assumptions '!$C$147)/4,($O$13-R59))),-2)</f>
        <v>0</v>
      </c>
      <c r="T36" s="20">
        <f>ROUND(IF(($O$13-S59)&lt;=0,0,MIN(($O$13*'Full Assumptions '!$C$147)/4,($O$13-S59))),-2)</f>
        <v>0</v>
      </c>
      <c r="U36" s="20">
        <f>ROUND(IF(($O$13-T59)&lt;=0,0,MIN(($O$13*'Full Assumptions '!$C$147)/4,($O$13-T59))),-2)</f>
        <v>0</v>
      </c>
      <c r="V36" s="20">
        <f>ROUND(IF(($O$13-U59)&lt;=0,0,MIN(($O$13*'Full Assumptions '!$C$147)/4,($O$13-U59))),-2)</f>
        <v>0</v>
      </c>
      <c r="W36" s="20">
        <f>ROUND(IF(($O$13-V59)&lt;=0,0,MIN(($O$13*'Full Assumptions '!$C$147)/4,($O$13-V59))),-2)</f>
        <v>0</v>
      </c>
      <c r="X36" s="20">
        <f>ROUND(IF(($O$13-W59)&lt;=0,0,MIN(($O$13*'Full Assumptions '!$C$147)/4,($O$13-W59))),-2)</f>
        <v>0</v>
      </c>
      <c r="Y36" s="20">
        <f>ROUND(IF(($O$13-X59)&lt;=0,0,MIN(($O$13*'Full Assumptions '!$C$147)/4,($O$13-X59))),-2)</f>
        <v>0</v>
      </c>
      <c r="Z36" s="48">
        <f>ROUND(IF(($O$13-Y59)&lt;=0,0,MIN(($O$13*'Full Assumptions '!$C$147)/4,($O$13-Y59))),-2)</f>
        <v>0</v>
      </c>
    </row>
    <row r="37" spans="1:26" x14ac:dyDescent="0.2">
      <c r="A37" s="4"/>
      <c r="B37" s="588"/>
      <c r="C37" s="17" t="s">
        <v>68</v>
      </c>
      <c r="D37" s="33"/>
      <c r="E37" s="34"/>
      <c r="F37" s="34"/>
      <c r="G37" s="20"/>
      <c r="H37" s="20"/>
      <c r="I37" s="20"/>
      <c r="J37" s="20"/>
      <c r="K37" s="20"/>
      <c r="L37" s="20"/>
      <c r="M37" s="20"/>
      <c r="N37" s="20"/>
      <c r="O37" s="20"/>
      <c r="P37" s="20">
        <f>ROUND(IF(($P$14-O60)&lt;=0,0,MIN(($P$14*'Full Assumptions '!$C$147)/4,($P$14-O60))),-2)</f>
        <v>0</v>
      </c>
      <c r="Q37" s="20">
        <f>ROUND(IF(($P$14-P60)&lt;=0,0,MIN(($P$14*'Full Assumptions '!$C$147)/4,($P$14-P60))),-2)</f>
        <v>0</v>
      </c>
      <c r="R37" s="20">
        <f>ROUND(IF(($P$14-Q60)&lt;=0,0,MIN(($P$14*'Full Assumptions '!$C$147)/4,($P$14-Q60))),-2)</f>
        <v>0</v>
      </c>
      <c r="S37" s="20">
        <f>ROUND(IF(($P$14-R60)&lt;=0,0,MIN(($P$14*'Full Assumptions '!$C$147)/4,($P$14-R60))),-2)</f>
        <v>0</v>
      </c>
      <c r="T37" s="20">
        <f>ROUND(IF(($P$14-S60)&lt;=0,0,MIN(($P$14*'Full Assumptions '!$C$147)/4,($P$14-S60))),-2)</f>
        <v>0</v>
      </c>
      <c r="U37" s="20">
        <f>ROUND(IF(($P$14-T60)&lt;=0,0,MIN(($P$14*'Full Assumptions '!$C$147)/4,($P$14-T60))),-2)</f>
        <v>0</v>
      </c>
      <c r="V37" s="20">
        <f>ROUND(IF(($P$14-U60)&lt;=0,0,MIN(($P$14*'Full Assumptions '!$C$147)/4,($P$14-U60))),-2)</f>
        <v>0</v>
      </c>
      <c r="W37" s="20">
        <f>ROUND(IF(($P$14-V60)&lt;=0,0,MIN(($P$14*'Full Assumptions '!$C$147)/4,($P$14-V60))),-2)</f>
        <v>0</v>
      </c>
      <c r="X37" s="20">
        <f>ROUND(IF(($P$14-W60)&lt;=0,0,MIN(($P$14*'Full Assumptions '!$C$147)/4,($P$14-W60))),-2)</f>
        <v>0</v>
      </c>
      <c r="Y37" s="20">
        <f>ROUND(IF(($P$14-X60)&lt;=0,0,MIN(($P$14*'Full Assumptions '!$C$147)/4,($P$14-X60))),-2)</f>
        <v>0</v>
      </c>
      <c r="Z37" s="48">
        <f>ROUND(IF(($P$14-Y60)&lt;=0,0,MIN(($P$14*'Full Assumptions '!$C$147)/4,($P$14-Y60))),-2)</f>
        <v>0</v>
      </c>
    </row>
    <row r="38" spans="1:26" x14ac:dyDescent="0.2">
      <c r="A38" s="4"/>
      <c r="B38" s="588"/>
      <c r="C38" s="17" t="s">
        <v>69</v>
      </c>
      <c r="D38" s="33"/>
      <c r="E38" s="34"/>
      <c r="F38" s="34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>
        <f>ROUND(IF(($Q$15-P61)&lt;=0,0,MIN(($Q$15*'Full Assumptions '!$C$147)/4,($Q$15-P61))),-2)</f>
        <v>0</v>
      </c>
      <c r="R38" s="20">
        <f>ROUND(IF(($Q$15-Q61)&lt;=0,0,MIN(($Q$15*'Full Assumptions '!$C$147)/4,($Q$15-Q61))),-2)</f>
        <v>0</v>
      </c>
      <c r="S38" s="20">
        <f>ROUND(IF(($Q$15-R61)&lt;=0,0,MIN(($Q$15*'Full Assumptions '!$C$147)/4,($Q$15-R61))),-2)</f>
        <v>0</v>
      </c>
      <c r="T38" s="20">
        <f>ROUND(IF(($Q$15-S61)&lt;=0,0,MIN(($Q$15*'Full Assumptions '!$C$147)/4,($Q$15-S61))),-2)</f>
        <v>0</v>
      </c>
      <c r="U38" s="20">
        <f>ROUND(IF(($Q$15-T61)&lt;=0,0,MIN(($Q$15*'Full Assumptions '!$C$147)/4,($Q$15-T61))),-2)</f>
        <v>0</v>
      </c>
      <c r="V38" s="20">
        <f>ROUND(IF(($Q$15-U61)&lt;=0,0,MIN(($Q$15*'Full Assumptions '!$C$147)/4,($Q$15-U61))),-2)</f>
        <v>0</v>
      </c>
      <c r="W38" s="20">
        <f>ROUND(IF(($Q$15-V61)&lt;=0,0,MIN(($Q$15*'Full Assumptions '!$C$147)/4,($Q$15-V61))),-2)</f>
        <v>0</v>
      </c>
      <c r="X38" s="20">
        <f>ROUND(IF(($Q$15-W61)&lt;=0,0,MIN(($Q$15*'Full Assumptions '!$C$147)/4,($Q$15-W61))),-2)</f>
        <v>0</v>
      </c>
      <c r="Y38" s="20">
        <f>ROUND(IF(($Q$15-X61)&lt;=0,0,MIN(($Q$15*'Full Assumptions '!$C$147)/4,($Q$15-X61))),-2)</f>
        <v>0</v>
      </c>
      <c r="Z38" s="48">
        <f>ROUND(IF(($Q$15-Y61)&lt;=0,0,MIN(($Q$15*'Full Assumptions '!$C$147)/4,($Q$15-Y61))),-2)</f>
        <v>0</v>
      </c>
    </row>
    <row r="39" spans="1:26" x14ac:dyDescent="0.2">
      <c r="A39" s="4"/>
      <c r="B39" s="588"/>
      <c r="C39" s="17" t="s">
        <v>70</v>
      </c>
      <c r="D39" s="33"/>
      <c r="E39" s="34"/>
      <c r="F39" s="34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>
        <f>ROUND(IF(($R$16-Q62)&lt;=0,0,MIN(($R$16*'Full Assumptions '!$C$147)/4,($R$16-Q62))),-2)</f>
        <v>0</v>
      </c>
      <c r="S39" s="20">
        <f>ROUND(IF(($R$16-R62)&lt;=0,0,MIN(($R$16*'Full Assumptions '!$C$147)/4,($R$16-R62))),-2)</f>
        <v>0</v>
      </c>
      <c r="T39" s="20">
        <f>ROUND(IF(($R$16-S62)&lt;=0,0,MIN(($R$16*'Full Assumptions '!$C$147)/4,($R$16-S62))),-2)</f>
        <v>0</v>
      </c>
      <c r="U39" s="20">
        <f>ROUND(IF(($R$16-T62)&lt;=0,0,MIN(($R$16*'Full Assumptions '!$C$147)/4,($R$16-T62))),-2)</f>
        <v>0</v>
      </c>
      <c r="V39" s="20">
        <f>ROUND(IF(($R$16-U62)&lt;=0,0,MIN(($R$16*'Full Assumptions '!$C$147)/4,($R$16-U62))),-2)</f>
        <v>0</v>
      </c>
      <c r="W39" s="20">
        <f>ROUND(IF(($R$16-V62)&lt;=0,0,MIN(($R$16*'Full Assumptions '!$C$147)/4,($R$16-V62))),-2)</f>
        <v>0</v>
      </c>
      <c r="X39" s="20">
        <f>ROUND(IF(($R$16-W62)&lt;=0,0,MIN(($R$16*'Full Assumptions '!$C$147)/4,($R$16-W62))),-2)</f>
        <v>0</v>
      </c>
      <c r="Y39" s="20">
        <f>ROUND(IF(($R$16-X62)&lt;=0,0,MIN(($R$16*'Full Assumptions '!$C$147)/4,($R$16-X62))),-2)</f>
        <v>0</v>
      </c>
      <c r="Z39" s="48">
        <f>ROUND(IF(($R$16-Y62)&lt;=0,0,MIN(($R$16*'Full Assumptions '!$C$147)/4,($R$16-Y62))),-2)</f>
        <v>0</v>
      </c>
    </row>
    <row r="40" spans="1:26" x14ac:dyDescent="0.2">
      <c r="A40" s="4"/>
      <c r="B40" s="588" t="s">
        <v>80</v>
      </c>
      <c r="C40" s="17" t="s">
        <v>67</v>
      </c>
      <c r="D40" s="33"/>
      <c r="E40" s="34"/>
      <c r="F40" s="34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>
        <f>ROUND(IF(($S$17-R63)&lt;=0,0,MIN(($S$17*'Full Assumptions '!$C$147)/4,($S$17-R63))),-2)</f>
        <v>0</v>
      </c>
      <c r="T40" s="20">
        <f>ROUND(IF(($S$17-S63)&lt;=0,0,MIN(($S$17*'Full Assumptions '!$C$147)/4,($S$17-S63))),-2)</f>
        <v>0</v>
      </c>
      <c r="U40" s="20">
        <f>ROUND(IF(($S$17-T63)&lt;=0,0,MIN(($S$17*'Full Assumptions '!$C$147)/4,($S$17-T63))),-2)</f>
        <v>0</v>
      </c>
      <c r="V40" s="20">
        <f>ROUND(IF(($S$17-U63)&lt;=0,0,MIN(($S$17*'Full Assumptions '!$C$147)/4,($S$17-U63))),-2)</f>
        <v>0</v>
      </c>
      <c r="W40" s="20">
        <f>ROUND(IF(($S$17-V63)&lt;=0,0,MIN(($S$17*'Full Assumptions '!$C$147)/4,($S$17-V63))),-2)</f>
        <v>0</v>
      </c>
      <c r="X40" s="20">
        <f>ROUND(IF(($S$17-W63)&lt;=0,0,MIN(($S$17*'Full Assumptions '!$C$147)/4,($S$17-W63))),-2)</f>
        <v>0</v>
      </c>
      <c r="Y40" s="20">
        <f>ROUND(IF(($S$17-X63)&lt;=0,0,MIN(($S$17*'Full Assumptions '!$C$147)/4,($S$17-X63))),-2)</f>
        <v>0</v>
      </c>
      <c r="Z40" s="48">
        <f>ROUND(IF(($S$17-Y63)&lt;=0,0,MIN(($S$17*'Full Assumptions '!$C$147)/4,($S$17-Y63))),-2)</f>
        <v>0</v>
      </c>
    </row>
    <row r="41" spans="1:26" x14ac:dyDescent="0.2">
      <c r="A41" s="4"/>
      <c r="B41" s="588"/>
      <c r="C41" s="17" t="s">
        <v>68</v>
      </c>
      <c r="D41" s="33"/>
      <c r="E41" s="34"/>
      <c r="F41" s="34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4"/>
      <c r="T41" s="20">
        <f>ROUND(IF(($T$18-S64)&lt;=0,0,MIN(($T$18*'Full Assumptions '!$C$147)/4,($T$18-S64))),-2)</f>
        <v>0</v>
      </c>
      <c r="U41" s="20">
        <f>ROUND(IF(($T$18-T64)&lt;=0,0,MIN(($T$18*'Full Assumptions '!$C$147)/4,($T$18-T64))),-2)</f>
        <v>0</v>
      </c>
      <c r="V41" s="20">
        <f>ROUND(IF(($T$18-U64)&lt;=0,0,MIN(($T$18*'Full Assumptions '!$C$147)/4,($T$18-U64))),-2)</f>
        <v>0</v>
      </c>
      <c r="W41" s="20">
        <f>ROUND(IF(($T$18-V64)&lt;=0,0,MIN(($T$18*'Full Assumptions '!$C$147)/4,($T$18-V64))),-2)</f>
        <v>0</v>
      </c>
      <c r="X41" s="20">
        <f>ROUND(IF(($T$18-W64)&lt;=0,0,MIN(($T$18*'Full Assumptions '!$C$147)/4,($T$18-W64))),-2)</f>
        <v>0</v>
      </c>
      <c r="Y41" s="20">
        <f>ROUND(IF(($T$18-X64)&lt;=0,0,MIN(($T$18*'Full Assumptions '!$C$147)/4,($T$18-X64))),-2)</f>
        <v>0</v>
      </c>
      <c r="Z41" s="48">
        <f>ROUND(IF(($T$18-Y64)&lt;=0,0,MIN(($T$18*'Full Assumptions '!$C$147)/4,($T$18-Y64))),-2)</f>
        <v>0</v>
      </c>
    </row>
    <row r="42" spans="1:26" x14ac:dyDescent="0.2">
      <c r="A42" s="4"/>
      <c r="B42" s="588"/>
      <c r="C42" s="17" t="s">
        <v>69</v>
      </c>
      <c r="D42" s="33"/>
      <c r="E42" s="34"/>
      <c r="F42" s="34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4"/>
      <c r="T42" s="4"/>
      <c r="U42" s="20">
        <f>ROUND(IF(($U$19-T65)&lt;=0,0,MIN(($U$19*'Full Assumptions '!$C$147)/4,($U$19-T65))),-2)</f>
        <v>0</v>
      </c>
      <c r="V42" s="20">
        <f>ROUND(IF(($U$19-U65)&lt;=0,0,MIN(($U$19*'Full Assumptions '!$C$147)/4,($U$19-U65))),-2)</f>
        <v>0</v>
      </c>
      <c r="W42" s="20">
        <f>ROUND(IF(($U$19-V65)&lt;=0,0,MIN(($U$19*'Full Assumptions '!$C$147)/4,($U$19-V65))),-2)</f>
        <v>0</v>
      </c>
      <c r="X42" s="20">
        <f>ROUND(IF(($U$19-W65)&lt;=0,0,MIN(($U$19*'Full Assumptions '!$C$147)/4,($U$19-W65))),-2)</f>
        <v>0</v>
      </c>
      <c r="Y42" s="20">
        <f>ROUND(IF(($U$19-X65)&lt;=0,0,MIN(($U$19*'Full Assumptions '!$C$147)/4,($U$19-X65))),-2)</f>
        <v>0</v>
      </c>
      <c r="Z42" s="48">
        <f>ROUND(IF(($U$19-Y65)&lt;=0,0,MIN(($U$19*'Full Assumptions '!$C$147)/4,($U$19-Y65))),-2)</f>
        <v>0</v>
      </c>
    </row>
    <row r="43" spans="1:26" x14ac:dyDescent="0.2">
      <c r="A43" s="4"/>
      <c r="B43" s="588"/>
      <c r="C43" s="17" t="s">
        <v>70</v>
      </c>
      <c r="D43" s="33"/>
      <c r="E43" s="34"/>
      <c r="F43" s="34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4"/>
      <c r="T43" s="4"/>
      <c r="U43" s="4"/>
      <c r="V43" s="20">
        <f>ROUND(IF(($V$20-U66)&lt;=0,0,MIN(($V$20*'Full Assumptions '!$C$147)/4,($V$20-U66))),-2)</f>
        <v>0</v>
      </c>
      <c r="W43" s="20">
        <f>ROUND(IF(($V$20-V66)&lt;=0,0,MIN(($V$20*'Full Assumptions '!$C$147)/4,($V$20-V66))),-2)</f>
        <v>0</v>
      </c>
      <c r="X43" s="20">
        <f>ROUND(IF(($V$20-W66)&lt;=0,0,MIN(($V$20*'Full Assumptions '!$C$147)/4,($V$20-W66))),-2)</f>
        <v>0</v>
      </c>
      <c r="Y43" s="20">
        <f>ROUND(IF(($V$20-X66)&lt;=0,0,MIN(($V$20*'Full Assumptions '!$C$147)/4,($V$20-X66))),-2)</f>
        <v>0</v>
      </c>
      <c r="Z43" s="48">
        <f>ROUND(IF(($V$20-Y66)&lt;=0,0,MIN(($V$20*'Full Assumptions '!$C$147)/4,($V$20-Y66))),-2)</f>
        <v>0</v>
      </c>
    </row>
    <row r="44" spans="1:26" x14ac:dyDescent="0.2">
      <c r="A44" s="4"/>
      <c r="B44" s="588" t="s">
        <v>81</v>
      </c>
      <c r="C44" s="17" t="s">
        <v>67</v>
      </c>
      <c r="D44" s="33"/>
      <c r="E44" s="34"/>
      <c r="F44" s="34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4"/>
      <c r="T44" s="4"/>
      <c r="U44" s="4"/>
      <c r="V44" s="4"/>
      <c r="W44" s="20">
        <f>ROUND(IF(($W$21-V67)&lt;=0,0,MIN(($W$21*'Full Assumptions '!$C$147)/4,($W$21-V67))),-2)</f>
        <v>0</v>
      </c>
      <c r="X44" s="20">
        <f>ROUND(IF(($W$21-W67)&lt;=0,0,MIN(($W$21*'Full Assumptions '!$C$147)/4,($W$21-W67))),-2)</f>
        <v>0</v>
      </c>
      <c r="Y44" s="20">
        <f>ROUND(IF(($W$21-X67)&lt;=0,0,MIN(($W$21*'Full Assumptions '!$C$147)/4,($W$21-X67))),-2)</f>
        <v>0</v>
      </c>
      <c r="Z44" s="48">
        <f>ROUND(IF(($W$21-Y67)&lt;=0,0,MIN(($W$21*'Full Assumptions '!$C$147)/4,($W$21-Y67))),-2)</f>
        <v>0</v>
      </c>
    </row>
    <row r="45" spans="1:26" x14ac:dyDescent="0.2">
      <c r="A45" s="4"/>
      <c r="B45" s="588"/>
      <c r="C45" s="17" t="s">
        <v>68</v>
      </c>
      <c r="D45" s="33"/>
      <c r="E45" s="34"/>
      <c r="F45" s="34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4"/>
      <c r="T45" s="4"/>
      <c r="U45" s="4"/>
      <c r="V45" s="4"/>
      <c r="W45" s="4"/>
      <c r="X45" s="20">
        <f>ROUND(IF(($X$22-W68)&lt;=0,0,MIN(($X$22*'Full Assumptions '!$C$147)/4,($X$22-W68))),-2)</f>
        <v>0</v>
      </c>
      <c r="Y45" s="20">
        <f>ROUND(IF(($X$22-X68)&lt;=0,0,MIN(($X$22*'Full Assumptions '!$C$147)/4,($X$22-X68))),-2)</f>
        <v>0</v>
      </c>
      <c r="Z45" s="48">
        <f>ROUND(IF(($X$22-Y68)&lt;=0,0,MIN(($X$22*'Full Assumptions '!$C$147)/4,($X$22-Y68))),-2)</f>
        <v>0</v>
      </c>
    </row>
    <row r="46" spans="1:26" x14ac:dyDescent="0.2">
      <c r="A46" s="4"/>
      <c r="B46" s="588"/>
      <c r="C46" s="17" t="s">
        <v>69</v>
      </c>
      <c r="D46" s="33"/>
      <c r="E46" s="34"/>
      <c r="F46" s="34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4"/>
      <c r="T46" s="4"/>
      <c r="U46" s="4"/>
      <c r="V46" s="4"/>
      <c r="W46" s="4"/>
      <c r="X46" s="4"/>
      <c r="Y46" s="20">
        <f>ROUND(IF(($Y$23-X69)&lt;=0,0,MIN(($Y$23*'Full Assumptions '!$C$147)/4,($Y$23-X69))),-2)</f>
        <v>0</v>
      </c>
      <c r="Z46" s="48">
        <f>ROUND(IF(($Y$23-Y69)&lt;=0,0,MIN(($Y$23*'Full Assumptions '!$C$147)/4,($Y$23-Y69))),-2)</f>
        <v>0</v>
      </c>
    </row>
    <row r="47" spans="1:26" x14ac:dyDescent="0.2">
      <c r="A47" s="4"/>
      <c r="B47" s="128"/>
      <c r="C47" s="22" t="s">
        <v>70</v>
      </c>
      <c r="D47" s="129"/>
      <c r="E47" s="130"/>
      <c r="F47" s="130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4"/>
      <c r="T47" s="24"/>
      <c r="U47" s="24"/>
      <c r="V47" s="24"/>
      <c r="W47" s="24"/>
      <c r="X47" s="24"/>
      <c r="Y47" s="24"/>
      <c r="Z47" s="131">
        <f>ROUND(IF(($Z$24-Y70)&lt;=0,0,MIN(($Z$24*'Full Assumptions '!$C$147)/4,($Z$24-Y70))),-2)</f>
        <v>0</v>
      </c>
    </row>
    <row r="48" spans="1:26" ht="13.2" x14ac:dyDescent="0.2">
      <c r="A48" s="4"/>
      <c r="B48" s="595" t="s">
        <v>85</v>
      </c>
      <c r="C48" s="592"/>
      <c r="D48" s="25"/>
      <c r="E48" s="26"/>
      <c r="F48" s="27"/>
      <c r="G48" s="27">
        <f>SUM(G27:G47)</f>
        <v>1300</v>
      </c>
      <c r="H48" s="27">
        <f t="shared" ref="H48:Z48" si="1">SUM(H27:H47)</f>
        <v>1300</v>
      </c>
      <c r="I48" s="27">
        <f t="shared" si="1"/>
        <v>1300</v>
      </c>
      <c r="J48" s="27">
        <f t="shared" si="1"/>
        <v>1300</v>
      </c>
      <c r="K48" s="27">
        <f t="shared" si="1"/>
        <v>1300</v>
      </c>
      <c r="L48" s="27">
        <f t="shared" si="1"/>
        <v>1300</v>
      </c>
      <c r="M48" s="27">
        <f t="shared" si="1"/>
        <v>1300</v>
      </c>
      <c r="N48" s="27">
        <f t="shared" si="1"/>
        <v>1300</v>
      </c>
      <c r="O48" s="27">
        <f t="shared" si="1"/>
        <v>1300</v>
      </c>
      <c r="P48" s="27">
        <f t="shared" si="1"/>
        <v>1300</v>
      </c>
      <c r="Q48" s="27">
        <f t="shared" si="1"/>
        <v>1300</v>
      </c>
      <c r="R48" s="27">
        <f t="shared" si="1"/>
        <v>1300</v>
      </c>
      <c r="S48" s="27">
        <f t="shared" si="1"/>
        <v>1300</v>
      </c>
      <c r="T48" s="27">
        <f t="shared" si="1"/>
        <v>1300</v>
      </c>
      <c r="U48" s="27">
        <f t="shared" si="1"/>
        <v>1300</v>
      </c>
      <c r="V48" s="27">
        <f t="shared" si="1"/>
        <v>1300</v>
      </c>
      <c r="W48" s="27">
        <f t="shared" si="1"/>
        <v>1300</v>
      </c>
      <c r="X48" s="27">
        <f t="shared" si="1"/>
        <v>1300</v>
      </c>
      <c r="Y48" s="27">
        <f t="shared" si="1"/>
        <v>1300</v>
      </c>
      <c r="Z48" s="49">
        <f t="shared" si="1"/>
        <v>300</v>
      </c>
    </row>
    <row r="49" spans="1:53" ht="20.399999999999999" x14ac:dyDescent="0.2">
      <c r="A49" s="4"/>
      <c r="B49" s="116" t="s">
        <v>158</v>
      </c>
      <c r="C49" s="117"/>
      <c r="D49" s="118"/>
      <c r="E49" s="119"/>
      <c r="F49" s="119"/>
      <c r="G49" s="119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1"/>
      <c r="AA49" s="135"/>
      <c r="AB49" s="135"/>
      <c r="AC49" s="135"/>
      <c r="AD49" s="135"/>
      <c r="AE49" s="135"/>
      <c r="AF49" s="135"/>
      <c r="AG49" s="135"/>
      <c r="AH49" s="135"/>
      <c r="AI49" s="135"/>
      <c r="AJ49" s="135"/>
      <c r="AK49" s="135"/>
      <c r="AL49" s="135"/>
      <c r="AM49" s="135"/>
      <c r="AN49" s="135"/>
      <c r="AO49" s="135"/>
      <c r="AP49" s="135"/>
      <c r="AQ49" s="135"/>
      <c r="AR49" s="135"/>
      <c r="AS49" s="135"/>
      <c r="AT49" s="135"/>
      <c r="AU49" s="135"/>
      <c r="AV49" s="135"/>
      <c r="AW49" s="135"/>
      <c r="AX49" s="135"/>
      <c r="AY49" s="135"/>
      <c r="AZ49" s="135"/>
      <c r="BA49" s="135"/>
    </row>
    <row r="50" spans="1:53" x14ac:dyDescent="0.2">
      <c r="A50" s="4"/>
      <c r="B50" s="138"/>
      <c r="C50" s="138" t="s">
        <v>113</v>
      </c>
      <c r="D50" s="8"/>
      <c r="E50" s="4"/>
      <c r="F50" s="111">
        <f>+'Full Assumptions '!C184</f>
        <v>0</v>
      </c>
      <c r="G50" s="111">
        <f>+F50+G27</f>
        <v>0</v>
      </c>
      <c r="H50" s="111">
        <f t="shared" ref="H50:Z50" si="2">+G50+H27</f>
        <v>0</v>
      </c>
      <c r="I50" s="111">
        <f t="shared" si="2"/>
        <v>0</v>
      </c>
      <c r="J50" s="111">
        <f t="shared" si="2"/>
        <v>0</v>
      </c>
      <c r="K50" s="111">
        <f t="shared" si="2"/>
        <v>0</v>
      </c>
      <c r="L50" s="111">
        <f t="shared" si="2"/>
        <v>0</v>
      </c>
      <c r="M50" s="111">
        <f t="shared" si="2"/>
        <v>0</v>
      </c>
      <c r="N50" s="111">
        <f t="shared" si="2"/>
        <v>0</v>
      </c>
      <c r="O50" s="111">
        <f t="shared" si="2"/>
        <v>0</v>
      </c>
      <c r="P50" s="111">
        <f t="shared" si="2"/>
        <v>0</v>
      </c>
      <c r="Q50" s="111">
        <f t="shared" si="2"/>
        <v>0</v>
      </c>
      <c r="R50" s="111">
        <f t="shared" si="2"/>
        <v>0</v>
      </c>
      <c r="S50" s="111">
        <f t="shared" si="2"/>
        <v>0</v>
      </c>
      <c r="T50" s="111">
        <f t="shared" si="2"/>
        <v>0</v>
      </c>
      <c r="U50" s="111">
        <f t="shared" si="2"/>
        <v>0</v>
      </c>
      <c r="V50" s="111">
        <f t="shared" si="2"/>
        <v>0</v>
      </c>
      <c r="W50" s="111">
        <f t="shared" si="2"/>
        <v>0</v>
      </c>
      <c r="X50" s="111">
        <f t="shared" si="2"/>
        <v>0</v>
      </c>
      <c r="Y50" s="111">
        <f t="shared" si="2"/>
        <v>0</v>
      </c>
      <c r="Z50" s="112">
        <f t="shared" si="2"/>
        <v>0</v>
      </c>
      <c r="AA50" s="135"/>
      <c r="AB50" s="135"/>
      <c r="AC50" s="135"/>
      <c r="AD50" s="135"/>
      <c r="AE50" s="135"/>
      <c r="AF50" s="135"/>
      <c r="AG50" s="135"/>
      <c r="AH50" s="135"/>
      <c r="AI50" s="135"/>
      <c r="AJ50" s="135"/>
      <c r="AK50" s="135"/>
      <c r="AL50" s="135"/>
      <c r="AM50" s="135"/>
      <c r="AN50" s="135"/>
      <c r="AO50" s="135"/>
      <c r="AP50" s="135"/>
      <c r="AQ50" s="135"/>
      <c r="AR50" s="135"/>
      <c r="AS50" s="135"/>
      <c r="AT50" s="135"/>
      <c r="AU50" s="135"/>
      <c r="AV50" s="135"/>
      <c r="AW50" s="135"/>
      <c r="AX50" s="135"/>
      <c r="AY50" s="135"/>
      <c r="AZ50" s="135"/>
      <c r="BA50" s="135"/>
    </row>
    <row r="51" spans="1:53" x14ac:dyDescent="0.2">
      <c r="A51" s="4"/>
      <c r="B51" s="588" t="s">
        <v>50</v>
      </c>
      <c r="C51" s="17" t="s">
        <v>67</v>
      </c>
      <c r="D51" s="36"/>
      <c r="E51" s="37"/>
      <c r="F51" s="37"/>
      <c r="G51" s="111">
        <f t="shared" ref="G51:G70" si="3">+G28</f>
        <v>1300</v>
      </c>
      <c r="H51" s="111">
        <f t="shared" ref="H51:Z51" si="4">+G51+H28</f>
        <v>2600</v>
      </c>
      <c r="I51" s="111">
        <f t="shared" si="4"/>
        <v>3900</v>
      </c>
      <c r="J51" s="111">
        <f t="shared" si="4"/>
        <v>5200</v>
      </c>
      <c r="K51" s="111">
        <f t="shared" si="4"/>
        <v>6500</v>
      </c>
      <c r="L51" s="111">
        <f t="shared" si="4"/>
        <v>7800</v>
      </c>
      <c r="M51" s="111">
        <f t="shared" si="4"/>
        <v>9100</v>
      </c>
      <c r="N51" s="111">
        <f t="shared" si="4"/>
        <v>10400</v>
      </c>
      <c r="O51" s="111">
        <f t="shared" si="4"/>
        <v>11700</v>
      </c>
      <c r="P51" s="111">
        <f t="shared" si="4"/>
        <v>13000</v>
      </c>
      <c r="Q51" s="111">
        <f t="shared" si="4"/>
        <v>14300</v>
      </c>
      <c r="R51" s="111">
        <f t="shared" si="4"/>
        <v>15600</v>
      </c>
      <c r="S51" s="111">
        <f t="shared" si="4"/>
        <v>16900</v>
      </c>
      <c r="T51" s="111">
        <f t="shared" si="4"/>
        <v>18200</v>
      </c>
      <c r="U51" s="111">
        <f t="shared" si="4"/>
        <v>19500</v>
      </c>
      <c r="V51" s="111">
        <f t="shared" si="4"/>
        <v>20800</v>
      </c>
      <c r="W51" s="111">
        <f t="shared" si="4"/>
        <v>22100</v>
      </c>
      <c r="X51" s="111">
        <f t="shared" si="4"/>
        <v>23400</v>
      </c>
      <c r="Y51" s="111">
        <f t="shared" si="4"/>
        <v>24700</v>
      </c>
      <c r="Z51" s="112">
        <f t="shared" si="4"/>
        <v>25000</v>
      </c>
      <c r="AA51" s="135"/>
      <c r="AB51" s="135"/>
      <c r="AC51" s="135"/>
      <c r="AD51" s="135"/>
      <c r="AE51" s="135"/>
      <c r="AF51" s="135"/>
      <c r="AG51" s="135"/>
      <c r="AH51" s="135"/>
      <c r="AI51" s="135"/>
      <c r="AJ51" s="135"/>
      <c r="AK51" s="135"/>
      <c r="AL51" s="135"/>
      <c r="AM51" s="135"/>
      <c r="AN51" s="135"/>
      <c r="AO51" s="135"/>
      <c r="AP51" s="135"/>
      <c r="AQ51" s="135"/>
      <c r="AR51" s="135"/>
      <c r="AS51" s="135"/>
      <c r="AT51" s="135"/>
      <c r="AU51" s="135"/>
      <c r="AV51" s="135"/>
      <c r="AW51" s="135"/>
      <c r="AX51" s="135"/>
      <c r="AY51" s="135"/>
      <c r="AZ51" s="135"/>
      <c r="BA51" s="135"/>
    </row>
    <row r="52" spans="1:53" x14ac:dyDescent="0.2">
      <c r="A52" s="4"/>
      <c r="B52" s="588"/>
      <c r="C52" s="17" t="s">
        <v>68</v>
      </c>
      <c r="D52" s="36"/>
      <c r="E52" s="37"/>
      <c r="F52" s="37"/>
      <c r="G52" s="111">
        <f t="shared" si="3"/>
        <v>0</v>
      </c>
      <c r="H52" s="111">
        <f t="shared" ref="H52:Z52" si="5">+G52+H29</f>
        <v>0</v>
      </c>
      <c r="I52" s="111">
        <f t="shared" si="5"/>
        <v>0</v>
      </c>
      <c r="J52" s="111">
        <f t="shared" si="5"/>
        <v>0</v>
      </c>
      <c r="K52" s="111">
        <f t="shared" si="5"/>
        <v>0</v>
      </c>
      <c r="L52" s="111">
        <f t="shared" si="5"/>
        <v>0</v>
      </c>
      <c r="M52" s="111">
        <f t="shared" si="5"/>
        <v>0</v>
      </c>
      <c r="N52" s="111">
        <f t="shared" si="5"/>
        <v>0</v>
      </c>
      <c r="O52" s="111">
        <f t="shared" si="5"/>
        <v>0</v>
      </c>
      <c r="P52" s="111">
        <f t="shared" si="5"/>
        <v>0</v>
      </c>
      <c r="Q52" s="111">
        <f t="shared" si="5"/>
        <v>0</v>
      </c>
      <c r="R52" s="111">
        <f t="shared" si="5"/>
        <v>0</v>
      </c>
      <c r="S52" s="111">
        <f t="shared" si="5"/>
        <v>0</v>
      </c>
      <c r="T52" s="111">
        <f t="shared" si="5"/>
        <v>0</v>
      </c>
      <c r="U52" s="111">
        <f t="shared" si="5"/>
        <v>0</v>
      </c>
      <c r="V52" s="111">
        <f t="shared" si="5"/>
        <v>0</v>
      </c>
      <c r="W52" s="111">
        <f t="shared" si="5"/>
        <v>0</v>
      </c>
      <c r="X52" s="111">
        <f t="shared" si="5"/>
        <v>0</v>
      </c>
      <c r="Y52" s="111">
        <f t="shared" si="5"/>
        <v>0</v>
      </c>
      <c r="Z52" s="112">
        <f t="shared" si="5"/>
        <v>0</v>
      </c>
      <c r="AA52" s="135"/>
      <c r="AB52" s="135"/>
      <c r="AC52" s="135"/>
      <c r="AD52" s="135"/>
      <c r="AE52" s="135"/>
      <c r="AF52" s="135"/>
      <c r="AG52" s="135"/>
      <c r="AH52" s="135"/>
      <c r="AI52" s="135"/>
      <c r="AJ52" s="135"/>
      <c r="AK52" s="135"/>
      <c r="AL52" s="135"/>
      <c r="AM52" s="135"/>
      <c r="AN52" s="135"/>
      <c r="AO52" s="135"/>
      <c r="AP52" s="135"/>
      <c r="AQ52" s="135"/>
      <c r="AR52" s="135"/>
      <c r="AS52" s="135"/>
      <c r="AT52" s="135"/>
      <c r="AU52" s="135"/>
      <c r="AV52" s="135"/>
      <c r="AW52" s="135"/>
      <c r="AX52" s="135"/>
      <c r="AY52" s="135"/>
      <c r="AZ52" s="135"/>
      <c r="BA52" s="135"/>
    </row>
    <row r="53" spans="1:53" x14ac:dyDescent="0.2">
      <c r="A53" s="4"/>
      <c r="B53" s="588"/>
      <c r="C53" s="17" t="s">
        <v>69</v>
      </c>
      <c r="D53" s="36"/>
      <c r="E53" s="37"/>
      <c r="F53" s="37"/>
      <c r="G53" s="111">
        <f t="shared" si="3"/>
        <v>0</v>
      </c>
      <c r="H53" s="111">
        <f t="shared" ref="H53:Z53" si="6">+G53+H30</f>
        <v>0</v>
      </c>
      <c r="I53" s="111">
        <f t="shared" si="6"/>
        <v>0</v>
      </c>
      <c r="J53" s="111">
        <f t="shared" si="6"/>
        <v>0</v>
      </c>
      <c r="K53" s="111">
        <f t="shared" si="6"/>
        <v>0</v>
      </c>
      <c r="L53" s="111">
        <f t="shared" si="6"/>
        <v>0</v>
      </c>
      <c r="M53" s="111">
        <f t="shared" si="6"/>
        <v>0</v>
      </c>
      <c r="N53" s="111">
        <f t="shared" si="6"/>
        <v>0</v>
      </c>
      <c r="O53" s="111">
        <f t="shared" si="6"/>
        <v>0</v>
      </c>
      <c r="P53" s="111">
        <f t="shared" si="6"/>
        <v>0</v>
      </c>
      <c r="Q53" s="111">
        <f t="shared" si="6"/>
        <v>0</v>
      </c>
      <c r="R53" s="111">
        <f t="shared" si="6"/>
        <v>0</v>
      </c>
      <c r="S53" s="111">
        <f t="shared" si="6"/>
        <v>0</v>
      </c>
      <c r="T53" s="111">
        <f t="shared" si="6"/>
        <v>0</v>
      </c>
      <c r="U53" s="111">
        <f t="shared" si="6"/>
        <v>0</v>
      </c>
      <c r="V53" s="111">
        <f t="shared" si="6"/>
        <v>0</v>
      </c>
      <c r="W53" s="111">
        <f t="shared" si="6"/>
        <v>0</v>
      </c>
      <c r="X53" s="111">
        <f t="shared" si="6"/>
        <v>0</v>
      </c>
      <c r="Y53" s="111">
        <f t="shared" si="6"/>
        <v>0</v>
      </c>
      <c r="Z53" s="112">
        <f t="shared" si="6"/>
        <v>0</v>
      </c>
    </row>
    <row r="54" spans="1:53" x14ac:dyDescent="0.2">
      <c r="A54" s="4"/>
      <c r="B54" s="588"/>
      <c r="C54" s="17" t="s">
        <v>70</v>
      </c>
      <c r="D54" s="36"/>
      <c r="E54" s="37"/>
      <c r="F54" s="37"/>
      <c r="G54" s="111">
        <f t="shared" si="3"/>
        <v>0</v>
      </c>
      <c r="H54" s="111">
        <f t="shared" ref="H54:Z54" si="7">+G54+H31</f>
        <v>0</v>
      </c>
      <c r="I54" s="111">
        <f t="shared" si="7"/>
        <v>0</v>
      </c>
      <c r="J54" s="111">
        <f t="shared" si="7"/>
        <v>0</v>
      </c>
      <c r="K54" s="111">
        <f t="shared" si="7"/>
        <v>0</v>
      </c>
      <c r="L54" s="111">
        <f t="shared" si="7"/>
        <v>0</v>
      </c>
      <c r="M54" s="111">
        <f t="shared" si="7"/>
        <v>0</v>
      </c>
      <c r="N54" s="111">
        <f t="shared" si="7"/>
        <v>0</v>
      </c>
      <c r="O54" s="111">
        <f t="shared" si="7"/>
        <v>0</v>
      </c>
      <c r="P54" s="111">
        <f t="shared" si="7"/>
        <v>0</v>
      </c>
      <c r="Q54" s="111">
        <f t="shared" si="7"/>
        <v>0</v>
      </c>
      <c r="R54" s="111">
        <f t="shared" si="7"/>
        <v>0</v>
      </c>
      <c r="S54" s="111">
        <f t="shared" si="7"/>
        <v>0</v>
      </c>
      <c r="T54" s="111">
        <f t="shared" si="7"/>
        <v>0</v>
      </c>
      <c r="U54" s="111">
        <f t="shared" si="7"/>
        <v>0</v>
      </c>
      <c r="V54" s="111">
        <f t="shared" si="7"/>
        <v>0</v>
      </c>
      <c r="W54" s="111">
        <f t="shared" si="7"/>
        <v>0</v>
      </c>
      <c r="X54" s="111">
        <f t="shared" si="7"/>
        <v>0</v>
      </c>
      <c r="Y54" s="111">
        <f t="shared" si="7"/>
        <v>0</v>
      </c>
      <c r="Z54" s="112">
        <f t="shared" si="7"/>
        <v>0</v>
      </c>
    </row>
    <row r="55" spans="1:53" x14ac:dyDescent="0.2">
      <c r="A55" s="4"/>
      <c r="B55" s="588" t="s">
        <v>78</v>
      </c>
      <c r="C55" s="17" t="s">
        <v>67</v>
      </c>
      <c r="D55" s="36"/>
      <c r="E55" s="37"/>
      <c r="F55" s="37"/>
      <c r="G55" s="111">
        <f t="shared" si="3"/>
        <v>0</v>
      </c>
      <c r="H55" s="111">
        <f t="shared" ref="H55:Z55" si="8">+G55+H32</f>
        <v>0</v>
      </c>
      <c r="I55" s="111">
        <f t="shared" si="8"/>
        <v>0</v>
      </c>
      <c r="J55" s="111">
        <f t="shared" si="8"/>
        <v>0</v>
      </c>
      <c r="K55" s="111">
        <f t="shared" si="8"/>
        <v>0</v>
      </c>
      <c r="L55" s="111">
        <f t="shared" si="8"/>
        <v>0</v>
      </c>
      <c r="M55" s="111">
        <f t="shared" si="8"/>
        <v>0</v>
      </c>
      <c r="N55" s="111">
        <f t="shared" si="8"/>
        <v>0</v>
      </c>
      <c r="O55" s="111">
        <f t="shared" si="8"/>
        <v>0</v>
      </c>
      <c r="P55" s="111">
        <f t="shared" si="8"/>
        <v>0</v>
      </c>
      <c r="Q55" s="111">
        <f t="shared" si="8"/>
        <v>0</v>
      </c>
      <c r="R55" s="111">
        <f t="shared" si="8"/>
        <v>0</v>
      </c>
      <c r="S55" s="111">
        <f t="shared" si="8"/>
        <v>0</v>
      </c>
      <c r="T55" s="111">
        <f t="shared" si="8"/>
        <v>0</v>
      </c>
      <c r="U55" s="111">
        <f t="shared" si="8"/>
        <v>0</v>
      </c>
      <c r="V55" s="111">
        <f t="shared" si="8"/>
        <v>0</v>
      </c>
      <c r="W55" s="111">
        <f t="shared" si="8"/>
        <v>0</v>
      </c>
      <c r="X55" s="111">
        <f t="shared" si="8"/>
        <v>0</v>
      </c>
      <c r="Y55" s="111">
        <f t="shared" si="8"/>
        <v>0</v>
      </c>
      <c r="Z55" s="112">
        <f t="shared" si="8"/>
        <v>0</v>
      </c>
    </row>
    <row r="56" spans="1:53" x14ac:dyDescent="0.2">
      <c r="A56" s="4"/>
      <c r="B56" s="588"/>
      <c r="C56" s="17" t="s">
        <v>68</v>
      </c>
      <c r="D56" s="36"/>
      <c r="E56" s="37"/>
      <c r="F56" s="37"/>
      <c r="G56" s="111">
        <f t="shared" si="3"/>
        <v>0</v>
      </c>
      <c r="H56" s="111">
        <f t="shared" ref="H56:Z56" si="9">+G56+H33</f>
        <v>0</v>
      </c>
      <c r="I56" s="111">
        <f t="shared" si="9"/>
        <v>0</v>
      </c>
      <c r="J56" s="111">
        <f t="shared" si="9"/>
        <v>0</v>
      </c>
      <c r="K56" s="111">
        <f t="shared" si="9"/>
        <v>0</v>
      </c>
      <c r="L56" s="111">
        <f t="shared" si="9"/>
        <v>0</v>
      </c>
      <c r="M56" s="111">
        <f t="shared" si="9"/>
        <v>0</v>
      </c>
      <c r="N56" s="111">
        <f t="shared" si="9"/>
        <v>0</v>
      </c>
      <c r="O56" s="111">
        <f t="shared" si="9"/>
        <v>0</v>
      </c>
      <c r="P56" s="111">
        <f t="shared" si="9"/>
        <v>0</v>
      </c>
      <c r="Q56" s="111">
        <f t="shared" si="9"/>
        <v>0</v>
      </c>
      <c r="R56" s="111">
        <f t="shared" si="9"/>
        <v>0</v>
      </c>
      <c r="S56" s="111">
        <f t="shared" si="9"/>
        <v>0</v>
      </c>
      <c r="T56" s="111">
        <f t="shared" si="9"/>
        <v>0</v>
      </c>
      <c r="U56" s="111">
        <f t="shared" si="9"/>
        <v>0</v>
      </c>
      <c r="V56" s="111">
        <f t="shared" si="9"/>
        <v>0</v>
      </c>
      <c r="W56" s="111">
        <f t="shared" si="9"/>
        <v>0</v>
      </c>
      <c r="X56" s="111">
        <f t="shared" si="9"/>
        <v>0</v>
      </c>
      <c r="Y56" s="111">
        <f t="shared" si="9"/>
        <v>0</v>
      </c>
      <c r="Z56" s="112">
        <f t="shared" si="9"/>
        <v>0</v>
      </c>
    </row>
    <row r="57" spans="1:53" x14ac:dyDescent="0.2">
      <c r="A57" s="4"/>
      <c r="B57" s="588"/>
      <c r="C57" s="17" t="s">
        <v>69</v>
      </c>
      <c r="D57" s="38"/>
      <c r="E57" s="39"/>
      <c r="F57" s="39"/>
      <c r="G57" s="111">
        <f t="shared" si="3"/>
        <v>0</v>
      </c>
      <c r="H57" s="111">
        <f t="shared" ref="H57:Z57" si="10">+G57+H34</f>
        <v>0</v>
      </c>
      <c r="I57" s="111">
        <f t="shared" si="10"/>
        <v>0</v>
      </c>
      <c r="J57" s="111">
        <f t="shared" si="10"/>
        <v>0</v>
      </c>
      <c r="K57" s="111">
        <f t="shared" si="10"/>
        <v>0</v>
      </c>
      <c r="L57" s="111">
        <f t="shared" si="10"/>
        <v>0</v>
      </c>
      <c r="M57" s="111">
        <f t="shared" si="10"/>
        <v>0</v>
      </c>
      <c r="N57" s="111">
        <f t="shared" si="10"/>
        <v>0</v>
      </c>
      <c r="O57" s="111">
        <f t="shared" si="10"/>
        <v>0</v>
      </c>
      <c r="P57" s="111">
        <f t="shared" si="10"/>
        <v>0</v>
      </c>
      <c r="Q57" s="111">
        <f t="shared" si="10"/>
        <v>0</v>
      </c>
      <c r="R57" s="111">
        <f t="shared" si="10"/>
        <v>0</v>
      </c>
      <c r="S57" s="111">
        <f t="shared" si="10"/>
        <v>0</v>
      </c>
      <c r="T57" s="111">
        <f t="shared" si="10"/>
        <v>0</v>
      </c>
      <c r="U57" s="111">
        <f t="shared" si="10"/>
        <v>0</v>
      </c>
      <c r="V57" s="111">
        <f t="shared" si="10"/>
        <v>0</v>
      </c>
      <c r="W57" s="111">
        <f t="shared" si="10"/>
        <v>0</v>
      </c>
      <c r="X57" s="111">
        <f t="shared" si="10"/>
        <v>0</v>
      </c>
      <c r="Y57" s="111">
        <f t="shared" si="10"/>
        <v>0</v>
      </c>
      <c r="Z57" s="112">
        <f t="shared" si="10"/>
        <v>0</v>
      </c>
    </row>
    <row r="58" spans="1:53" x14ac:dyDescent="0.2">
      <c r="A58" s="4"/>
      <c r="B58" s="588"/>
      <c r="C58" s="17" t="s">
        <v>70</v>
      </c>
      <c r="D58" s="38"/>
      <c r="E58" s="39"/>
      <c r="F58" s="39"/>
      <c r="G58" s="111">
        <f t="shared" si="3"/>
        <v>0</v>
      </c>
      <c r="H58" s="111">
        <f t="shared" ref="H58:Z58" si="11">+G58+H35</f>
        <v>0</v>
      </c>
      <c r="I58" s="111">
        <f t="shared" si="11"/>
        <v>0</v>
      </c>
      <c r="J58" s="111">
        <f t="shared" si="11"/>
        <v>0</v>
      </c>
      <c r="K58" s="111">
        <f t="shared" si="11"/>
        <v>0</v>
      </c>
      <c r="L58" s="111">
        <f t="shared" si="11"/>
        <v>0</v>
      </c>
      <c r="M58" s="111">
        <f t="shared" si="11"/>
        <v>0</v>
      </c>
      <c r="N58" s="111">
        <f t="shared" si="11"/>
        <v>0</v>
      </c>
      <c r="O58" s="111">
        <f t="shared" si="11"/>
        <v>0</v>
      </c>
      <c r="P58" s="111">
        <f t="shared" si="11"/>
        <v>0</v>
      </c>
      <c r="Q58" s="111">
        <f t="shared" si="11"/>
        <v>0</v>
      </c>
      <c r="R58" s="111">
        <f t="shared" si="11"/>
        <v>0</v>
      </c>
      <c r="S58" s="111">
        <f t="shared" si="11"/>
        <v>0</v>
      </c>
      <c r="T58" s="111">
        <f t="shared" si="11"/>
        <v>0</v>
      </c>
      <c r="U58" s="111">
        <f t="shared" si="11"/>
        <v>0</v>
      </c>
      <c r="V58" s="111">
        <f t="shared" si="11"/>
        <v>0</v>
      </c>
      <c r="W58" s="111">
        <f t="shared" si="11"/>
        <v>0</v>
      </c>
      <c r="X58" s="111">
        <f t="shared" si="11"/>
        <v>0</v>
      </c>
      <c r="Y58" s="111">
        <f t="shared" si="11"/>
        <v>0</v>
      </c>
      <c r="Z58" s="112">
        <f t="shared" si="11"/>
        <v>0</v>
      </c>
    </row>
    <row r="59" spans="1:53" x14ac:dyDescent="0.2">
      <c r="A59" s="4"/>
      <c r="B59" s="588" t="s">
        <v>79</v>
      </c>
      <c r="C59" s="17" t="s">
        <v>67</v>
      </c>
      <c r="D59" s="38"/>
      <c r="E59" s="39"/>
      <c r="F59" s="39"/>
      <c r="G59" s="111">
        <f t="shared" si="3"/>
        <v>0</v>
      </c>
      <c r="H59" s="111">
        <f t="shared" ref="H59:Z59" si="12">+G59+H36</f>
        <v>0</v>
      </c>
      <c r="I59" s="111">
        <f t="shared" si="12"/>
        <v>0</v>
      </c>
      <c r="J59" s="111">
        <f t="shared" si="12"/>
        <v>0</v>
      </c>
      <c r="K59" s="111">
        <f t="shared" si="12"/>
        <v>0</v>
      </c>
      <c r="L59" s="111">
        <f t="shared" si="12"/>
        <v>0</v>
      </c>
      <c r="M59" s="111">
        <f t="shared" si="12"/>
        <v>0</v>
      </c>
      <c r="N59" s="111">
        <f t="shared" si="12"/>
        <v>0</v>
      </c>
      <c r="O59" s="111">
        <f t="shared" si="12"/>
        <v>0</v>
      </c>
      <c r="P59" s="111">
        <f t="shared" si="12"/>
        <v>0</v>
      </c>
      <c r="Q59" s="111">
        <f t="shared" si="12"/>
        <v>0</v>
      </c>
      <c r="R59" s="111">
        <f t="shared" si="12"/>
        <v>0</v>
      </c>
      <c r="S59" s="111">
        <f t="shared" si="12"/>
        <v>0</v>
      </c>
      <c r="T59" s="111">
        <f t="shared" si="12"/>
        <v>0</v>
      </c>
      <c r="U59" s="111">
        <f t="shared" si="12"/>
        <v>0</v>
      </c>
      <c r="V59" s="111">
        <f t="shared" si="12"/>
        <v>0</v>
      </c>
      <c r="W59" s="111">
        <f t="shared" si="12"/>
        <v>0</v>
      </c>
      <c r="X59" s="111">
        <f t="shared" si="12"/>
        <v>0</v>
      </c>
      <c r="Y59" s="111">
        <f t="shared" si="12"/>
        <v>0</v>
      </c>
      <c r="Z59" s="112">
        <f t="shared" si="12"/>
        <v>0</v>
      </c>
    </row>
    <row r="60" spans="1:53" x14ac:dyDescent="0.2">
      <c r="A60" s="4"/>
      <c r="B60" s="588"/>
      <c r="C60" s="17" t="s">
        <v>68</v>
      </c>
      <c r="D60" s="38"/>
      <c r="E60" s="39"/>
      <c r="F60" s="39"/>
      <c r="G60" s="111">
        <f t="shared" si="3"/>
        <v>0</v>
      </c>
      <c r="H60" s="111">
        <f t="shared" ref="H60:Z60" si="13">+G60+H37</f>
        <v>0</v>
      </c>
      <c r="I60" s="111">
        <f t="shared" si="13"/>
        <v>0</v>
      </c>
      <c r="J60" s="111">
        <f t="shared" si="13"/>
        <v>0</v>
      </c>
      <c r="K60" s="111">
        <f t="shared" si="13"/>
        <v>0</v>
      </c>
      <c r="L60" s="111">
        <f t="shared" si="13"/>
        <v>0</v>
      </c>
      <c r="M60" s="111">
        <f t="shared" si="13"/>
        <v>0</v>
      </c>
      <c r="N60" s="111">
        <f t="shared" si="13"/>
        <v>0</v>
      </c>
      <c r="O60" s="111">
        <f t="shared" si="13"/>
        <v>0</v>
      </c>
      <c r="P60" s="111">
        <f t="shared" si="13"/>
        <v>0</v>
      </c>
      <c r="Q60" s="111">
        <f t="shared" si="13"/>
        <v>0</v>
      </c>
      <c r="R60" s="111">
        <f t="shared" si="13"/>
        <v>0</v>
      </c>
      <c r="S60" s="111">
        <f t="shared" si="13"/>
        <v>0</v>
      </c>
      <c r="T60" s="111">
        <f t="shared" si="13"/>
        <v>0</v>
      </c>
      <c r="U60" s="111">
        <f t="shared" si="13"/>
        <v>0</v>
      </c>
      <c r="V60" s="111">
        <f t="shared" si="13"/>
        <v>0</v>
      </c>
      <c r="W60" s="111">
        <f t="shared" si="13"/>
        <v>0</v>
      </c>
      <c r="X60" s="111">
        <f t="shared" si="13"/>
        <v>0</v>
      </c>
      <c r="Y60" s="111">
        <f t="shared" si="13"/>
        <v>0</v>
      </c>
      <c r="Z60" s="112">
        <f t="shared" si="13"/>
        <v>0</v>
      </c>
    </row>
    <row r="61" spans="1:53" x14ac:dyDescent="0.2">
      <c r="A61" s="4"/>
      <c r="B61" s="588"/>
      <c r="C61" s="17" t="s">
        <v>69</v>
      </c>
      <c r="D61" s="38"/>
      <c r="E61" s="39"/>
      <c r="F61" s="39"/>
      <c r="G61" s="111">
        <f t="shared" si="3"/>
        <v>0</v>
      </c>
      <c r="H61" s="111">
        <f t="shared" ref="H61:Z61" si="14">+G61+H38</f>
        <v>0</v>
      </c>
      <c r="I61" s="111">
        <f t="shared" si="14"/>
        <v>0</v>
      </c>
      <c r="J61" s="111">
        <f t="shared" si="14"/>
        <v>0</v>
      </c>
      <c r="K61" s="111">
        <f t="shared" si="14"/>
        <v>0</v>
      </c>
      <c r="L61" s="111">
        <f t="shared" si="14"/>
        <v>0</v>
      </c>
      <c r="M61" s="111">
        <f t="shared" si="14"/>
        <v>0</v>
      </c>
      <c r="N61" s="111">
        <f t="shared" si="14"/>
        <v>0</v>
      </c>
      <c r="O61" s="111">
        <f t="shared" si="14"/>
        <v>0</v>
      </c>
      <c r="P61" s="111">
        <f t="shared" si="14"/>
        <v>0</v>
      </c>
      <c r="Q61" s="111">
        <f t="shared" si="14"/>
        <v>0</v>
      </c>
      <c r="R61" s="111">
        <f t="shared" si="14"/>
        <v>0</v>
      </c>
      <c r="S61" s="111">
        <f t="shared" si="14"/>
        <v>0</v>
      </c>
      <c r="T61" s="111">
        <f t="shared" si="14"/>
        <v>0</v>
      </c>
      <c r="U61" s="111">
        <f t="shared" si="14"/>
        <v>0</v>
      </c>
      <c r="V61" s="111">
        <f t="shared" si="14"/>
        <v>0</v>
      </c>
      <c r="W61" s="111">
        <f t="shared" si="14"/>
        <v>0</v>
      </c>
      <c r="X61" s="111">
        <f t="shared" si="14"/>
        <v>0</v>
      </c>
      <c r="Y61" s="111">
        <f t="shared" si="14"/>
        <v>0</v>
      </c>
      <c r="Z61" s="112">
        <f t="shared" si="14"/>
        <v>0</v>
      </c>
    </row>
    <row r="62" spans="1:53" x14ac:dyDescent="0.2">
      <c r="A62" s="4"/>
      <c r="B62" s="588"/>
      <c r="C62" s="17" t="s">
        <v>70</v>
      </c>
      <c r="D62" s="38"/>
      <c r="E62" s="39"/>
      <c r="F62" s="39"/>
      <c r="G62" s="111">
        <f t="shared" si="3"/>
        <v>0</v>
      </c>
      <c r="H62" s="111">
        <f t="shared" ref="H62:Z62" si="15">+G62+H39</f>
        <v>0</v>
      </c>
      <c r="I62" s="111">
        <f t="shared" si="15"/>
        <v>0</v>
      </c>
      <c r="J62" s="111">
        <f t="shared" si="15"/>
        <v>0</v>
      </c>
      <c r="K62" s="111">
        <f t="shared" si="15"/>
        <v>0</v>
      </c>
      <c r="L62" s="111">
        <f t="shared" si="15"/>
        <v>0</v>
      </c>
      <c r="M62" s="111">
        <f t="shared" si="15"/>
        <v>0</v>
      </c>
      <c r="N62" s="111">
        <f t="shared" si="15"/>
        <v>0</v>
      </c>
      <c r="O62" s="111">
        <f t="shared" si="15"/>
        <v>0</v>
      </c>
      <c r="P62" s="111">
        <f t="shared" si="15"/>
        <v>0</v>
      </c>
      <c r="Q62" s="111">
        <f t="shared" si="15"/>
        <v>0</v>
      </c>
      <c r="R62" s="111">
        <f t="shared" si="15"/>
        <v>0</v>
      </c>
      <c r="S62" s="111">
        <f t="shared" si="15"/>
        <v>0</v>
      </c>
      <c r="T62" s="111">
        <f t="shared" si="15"/>
        <v>0</v>
      </c>
      <c r="U62" s="111">
        <f t="shared" si="15"/>
        <v>0</v>
      </c>
      <c r="V62" s="111">
        <f t="shared" si="15"/>
        <v>0</v>
      </c>
      <c r="W62" s="111">
        <f t="shared" si="15"/>
        <v>0</v>
      </c>
      <c r="X62" s="111">
        <f t="shared" si="15"/>
        <v>0</v>
      </c>
      <c r="Y62" s="111">
        <f t="shared" si="15"/>
        <v>0</v>
      </c>
      <c r="Z62" s="112">
        <f t="shared" si="15"/>
        <v>0</v>
      </c>
    </row>
    <row r="63" spans="1:53" x14ac:dyDescent="0.2">
      <c r="A63" s="4"/>
      <c r="B63" s="588" t="s">
        <v>80</v>
      </c>
      <c r="C63" s="17" t="s">
        <v>67</v>
      </c>
      <c r="D63" s="38"/>
      <c r="E63" s="39"/>
      <c r="F63" s="39"/>
      <c r="G63" s="111">
        <f t="shared" si="3"/>
        <v>0</v>
      </c>
      <c r="H63" s="111">
        <f t="shared" ref="H63:Z63" si="16">+G63+H40</f>
        <v>0</v>
      </c>
      <c r="I63" s="111">
        <f t="shared" si="16"/>
        <v>0</v>
      </c>
      <c r="J63" s="111">
        <f t="shared" si="16"/>
        <v>0</v>
      </c>
      <c r="K63" s="111">
        <f t="shared" si="16"/>
        <v>0</v>
      </c>
      <c r="L63" s="111">
        <f t="shared" si="16"/>
        <v>0</v>
      </c>
      <c r="M63" s="111">
        <f t="shared" si="16"/>
        <v>0</v>
      </c>
      <c r="N63" s="111">
        <f t="shared" si="16"/>
        <v>0</v>
      </c>
      <c r="O63" s="111">
        <f t="shared" si="16"/>
        <v>0</v>
      </c>
      <c r="P63" s="111">
        <f t="shared" si="16"/>
        <v>0</v>
      </c>
      <c r="Q63" s="111">
        <f t="shared" si="16"/>
        <v>0</v>
      </c>
      <c r="R63" s="111">
        <f t="shared" si="16"/>
        <v>0</v>
      </c>
      <c r="S63" s="111">
        <f t="shared" si="16"/>
        <v>0</v>
      </c>
      <c r="T63" s="111">
        <f t="shared" si="16"/>
        <v>0</v>
      </c>
      <c r="U63" s="111">
        <f t="shared" si="16"/>
        <v>0</v>
      </c>
      <c r="V63" s="111">
        <f t="shared" si="16"/>
        <v>0</v>
      </c>
      <c r="W63" s="111">
        <f t="shared" si="16"/>
        <v>0</v>
      </c>
      <c r="X63" s="111">
        <f t="shared" si="16"/>
        <v>0</v>
      </c>
      <c r="Y63" s="111">
        <f t="shared" si="16"/>
        <v>0</v>
      </c>
      <c r="Z63" s="112">
        <f t="shared" si="16"/>
        <v>0</v>
      </c>
    </row>
    <row r="64" spans="1:53" x14ac:dyDescent="0.2">
      <c r="A64" s="4"/>
      <c r="B64" s="588"/>
      <c r="C64" s="17" t="s">
        <v>68</v>
      </c>
      <c r="D64" s="38"/>
      <c r="E64" s="39"/>
      <c r="F64" s="39"/>
      <c r="G64" s="111">
        <f t="shared" si="3"/>
        <v>0</v>
      </c>
      <c r="H64" s="111">
        <f t="shared" ref="H64:Z64" si="17">+G64+H41</f>
        <v>0</v>
      </c>
      <c r="I64" s="111">
        <f t="shared" si="17"/>
        <v>0</v>
      </c>
      <c r="J64" s="111">
        <f t="shared" si="17"/>
        <v>0</v>
      </c>
      <c r="K64" s="111">
        <f t="shared" si="17"/>
        <v>0</v>
      </c>
      <c r="L64" s="111">
        <f t="shared" si="17"/>
        <v>0</v>
      </c>
      <c r="M64" s="111">
        <f t="shared" si="17"/>
        <v>0</v>
      </c>
      <c r="N64" s="111">
        <f t="shared" si="17"/>
        <v>0</v>
      </c>
      <c r="O64" s="111">
        <f t="shared" si="17"/>
        <v>0</v>
      </c>
      <c r="P64" s="111">
        <f t="shared" si="17"/>
        <v>0</v>
      </c>
      <c r="Q64" s="111">
        <f t="shared" si="17"/>
        <v>0</v>
      </c>
      <c r="R64" s="111">
        <f t="shared" si="17"/>
        <v>0</v>
      </c>
      <c r="S64" s="111">
        <f t="shared" si="17"/>
        <v>0</v>
      </c>
      <c r="T64" s="111">
        <f t="shared" si="17"/>
        <v>0</v>
      </c>
      <c r="U64" s="111">
        <f t="shared" si="17"/>
        <v>0</v>
      </c>
      <c r="V64" s="111">
        <f t="shared" si="17"/>
        <v>0</v>
      </c>
      <c r="W64" s="111">
        <f t="shared" si="17"/>
        <v>0</v>
      </c>
      <c r="X64" s="111">
        <f t="shared" si="17"/>
        <v>0</v>
      </c>
      <c r="Y64" s="111">
        <f t="shared" si="17"/>
        <v>0</v>
      </c>
      <c r="Z64" s="112">
        <f t="shared" si="17"/>
        <v>0</v>
      </c>
    </row>
    <row r="65" spans="1:27" x14ac:dyDescent="0.2">
      <c r="A65" s="4"/>
      <c r="B65" s="588"/>
      <c r="C65" s="17" t="s">
        <v>69</v>
      </c>
      <c r="D65" s="38"/>
      <c r="E65" s="39"/>
      <c r="F65" s="39"/>
      <c r="G65" s="111">
        <f t="shared" si="3"/>
        <v>0</v>
      </c>
      <c r="H65" s="111">
        <f t="shared" ref="H65:Z65" si="18">+G65+H42</f>
        <v>0</v>
      </c>
      <c r="I65" s="111">
        <f t="shared" si="18"/>
        <v>0</v>
      </c>
      <c r="J65" s="111">
        <f t="shared" si="18"/>
        <v>0</v>
      </c>
      <c r="K65" s="111">
        <f t="shared" si="18"/>
        <v>0</v>
      </c>
      <c r="L65" s="111">
        <f t="shared" si="18"/>
        <v>0</v>
      </c>
      <c r="M65" s="111">
        <f t="shared" si="18"/>
        <v>0</v>
      </c>
      <c r="N65" s="111">
        <f t="shared" si="18"/>
        <v>0</v>
      </c>
      <c r="O65" s="111">
        <f t="shared" si="18"/>
        <v>0</v>
      </c>
      <c r="P65" s="111">
        <f t="shared" si="18"/>
        <v>0</v>
      </c>
      <c r="Q65" s="111">
        <f t="shared" si="18"/>
        <v>0</v>
      </c>
      <c r="R65" s="111">
        <f t="shared" si="18"/>
        <v>0</v>
      </c>
      <c r="S65" s="111">
        <f t="shared" si="18"/>
        <v>0</v>
      </c>
      <c r="T65" s="111">
        <f t="shared" si="18"/>
        <v>0</v>
      </c>
      <c r="U65" s="111">
        <f t="shared" si="18"/>
        <v>0</v>
      </c>
      <c r="V65" s="111">
        <f t="shared" si="18"/>
        <v>0</v>
      </c>
      <c r="W65" s="111">
        <f t="shared" si="18"/>
        <v>0</v>
      </c>
      <c r="X65" s="111">
        <f t="shared" si="18"/>
        <v>0</v>
      </c>
      <c r="Y65" s="111">
        <f t="shared" si="18"/>
        <v>0</v>
      </c>
      <c r="Z65" s="112">
        <f t="shared" si="18"/>
        <v>0</v>
      </c>
    </row>
    <row r="66" spans="1:27" x14ac:dyDescent="0.2">
      <c r="A66" s="4"/>
      <c r="B66" s="588"/>
      <c r="C66" s="17" t="s">
        <v>70</v>
      </c>
      <c r="D66" s="38"/>
      <c r="E66" s="39"/>
      <c r="F66" s="39"/>
      <c r="G66" s="111">
        <f t="shared" si="3"/>
        <v>0</v>
      </c>
      <c r="H66" s="111">
        <f t="shared" ref="H66:Z66" si="19">+G66+H43</f>
        <v>0</v>
      </c>
      <c r="I66" s="111">
        <f t="shared" si="19"/>
        <v>0</v>
      </c>
      <c r="J66" s="111">
        <f t="shared" si="19"/>
        <v>0</v>
      </c>
      <c r="K66" s="111">
        <f t="shared" si="19"/>
        <v>0</v>
      </c>
      <c r="L66" s="111">
        <f t="shared" si="19"/>
        <v>0</v>
      </c>
      <c r="M66" s="111">
        <f t="shared" si="19"/>
        <v>0</v>
      </c>
      <c r="N66" s="111">
        <f t="shared" si="19"/>
        <v>0</v>
      </c>
      <c r="O66" s="111">
        <f t="shared" si="19"/>
        <v>0</v>
      </c>
      <c r="P66" s="111">
        <f t="shared" si="19"/>
        <v>0</v>
      </c>
      <c r="Q66" s="111">
        <f t="shared" si="19"/>
        <v>0</v>
      </c>
      <c r="R66" s="111">
        <f t="shared" si="19"/>
        <v>0</v>
      </c>
      <c r="S66" s="111">
        <f t="shared" si="19"/>
        <v>0</v>
      </c>
      <c r="T66" s="111">
        <f t="shared" si="19"/>
        <v>0</v>
      </c>
      <c r="U66" s="111">
        <f t="shared" si="19"/>
        <v>0</v>
      </c>
      <c r="V66" s="111">
        <f t="shared" si="19"/>
        <v>0</v>
      </c>
      <c r="W66" s="111">
        <f t="shared" si="19"/>
        <v>0</v>
      </c>
      <c r="X66" s="111">
        <f t="shared" si="19"/>
        <v>0</v>
      </c>
      <c r="Y66" s="111">
        <f t="shared" si="19"/>
        <v>0</v>
      </c>
      <c r="Z66" s="112">
        <f t="shared" si="19"/>
        <v>0</v>
      </c>
    </row>
    <row r="67" spans="1:27" x14ac:dyDescent="0.2">
      <c r="A67" s="4"/>
      <c r="B67" s="588" t="s">
        <v>81</v>
      </c>
      <c r="C67" s="17" t="s">
        <v>67</v>
      </c>
      <c r="D67" s="38"/>
      <c r="E67" s="39"/>
      <c r="F67" s="39"/>
      <c r="G67" s="111">
        <f t="shared" si="3"/>
        <v>0</v>
      </c>
      <c r="H67" s="111">
        <f t="shared" ref="H67:Z67" si="20">+G67+H44</f>
        <v>0</v>
      </c>
      <c r="I67" s="111">
        <f t="shared" si="20"/>
        <v>0</v>
      </c>
      <c r="J67" s="111">
        <f t="shared" si="20"/>
        <v>0</v>
      </c>
      <c r="K67" s="111">
        <f t="shared" si="20"/>
        <v>0</v>
      </c>
      <c r="L67" s="111">
        <f t="shared" si="20"/>
        <v>0</v>
      </c>
      <c r="M67" s="111">
        <f t="shared" si="20"/>
        <v>0</v>
      </c>
      <c r="N67" s="111">
        <f t="shared" si="20"/>
        <v>0</v>
      </c>
      <c r="O67" s="111">
        <f t="shared" si="20"/>
        <v>0</v>
      </c>
      <c r="P67" s="111">
        <f t="shared" si="20"/>
        <v>0</v>
      </c>
      <c r="Q67" s="111">
        <f t="shared" si="20"/>
        <v>0</v>
      </c>
      <c r="R67" s="111">
        <f t="shared" si="20"/>
        <v>0</v>
      </c>
      <c r="S67" s="111">
        <f t="shared" si="20"/>
        <v>0</v>
      </c>
      <c r="T67" s="111">
        <f t="shared" si="20"/>
        <v>0</v>
      </c>
      <c r="U67" s="111">
        <f t="shared" si="20"/>
        <v>0</v>
      </c>
      <c r="V67" s="111">
        <f t="shared" si="20"/>
        <v>0</v>
      </c>
      <c r="W67" s="111">
        <f t="shared" si="20"/>
        <v>0</v>
      </c>
      <c r="X67" s="111">
        <f t="shared" si="20"/>
        <v>0</v>
      </c>
      <c r="Y67" s="111">
        <f t="shared" si="20"/>
        <v>0</v>
      </c>
      <c r="Z67" s="112">
        <f t="shared" si="20"/>
        <v>0</v>
      </c>
    </row>
    <row r="68" spans="1:27" x14ac:dyDescent="0.2">
      <c r="A68" s="4"/>
      <c r="B68" s="588"/>
      <c r="C68" s="17" t="s">
        <v>68</v>
      </c>
      <c r="D68" s="38"/>
      <c r="E68" s="39"/>
      <c r="F68" s="39"/>
      <c r="G68" s="111">
        <f t="shared" si="3"/>
        <v>0</v>
      </c>
      <c r="H68" s="111">
        <f t="shared" ref="H68:Z68" si="21">+G68+H45</f>
        <v>0</v>
      </c>
      <c r="I68" s="111">
        <f t="shared" si="21"/>
        <v>0</v>
      </c>
      <c r="J68" s="111">
        <f t="shared" si="21"/>
        <v>0</v>
      </c>
      <c r="K68" s="111">
        <f t="shared" si="21"/>
        <v>0</v>
      </c>
      <c r="L68" s="111">
        <f t="shared" si="21"/>
        <v>0</v>
      </c>
      <c r="M68" s="111">
        <f t="shared" si="21"/>
        <v>0</v>
      </c>
      <c r="N68" s="111">
        <f t="shared" si="21"/>
        <v>0</v>
      </c>
      <c r="O68" s="111">
        <f t="shared" si="21"/>
        <v>0</v>
      </c>
      <c r="P68" s="111">
        <f t="shared" si="21"/>
        <v>0</v>
      </c>
      <c r="Q68" s="111">
        <f t="shared" si="21"/>
        <v>0</v>
      </c>
      <c r="R68" s="111">
        <f t="shared" si="21"/>
        <v>0</v>
      </c>
      <c r="S68" s="111">
        <f t="shared" si="21"/>
        <v>0</v>
      </c>
      <c r="T68" s="111">
        <f t="shared" si="21"/>
        <v>0</v>
      </c>
      <c r="U68" s="111">
        <f t="shared" si="21"/>
        <v>0</v>
      </c>
      <c r="V68" s="111">
        <f t="shared" si="21"/>
        <v>0</v>
      </c>
      <c r="W68" s="111">
        <f t="shared" si="21"/>
        <v>0</v>
      </c>
      <c r="X68" s="111">
        <f t="shared" si="21"/>
        <v>0</v>
      </c>
      <c r="Y68" s="111">
        <f t="shared" si="21"/>
        <v>0</v>
      </c>
      <c r="Z68" s="112">
        <f t="shared" si="21"/>
        <v>0</v>
      </c>
    </row>
    <row r="69" spans="1:27" x14ac:dyDescent="0.2">
      <c r="A69" s="4"/>
      <c r="B69" s="588"/>
      <c r="C69" s="17" t="s">
        <v>69</v>
      </c>
      <c r="D69" s="38"/>
      <c r="E69" s="39"/>
      <c r="F69" s="39"/>
      <c r="G69" s="111">
        <f t="shared" si="3"/>
        <v>0</v>
      </c>
      <c r="H69" s="111">
        <f t="shared" ref="H69:Z69" si="22">+G69+H46</f>
        <v>0</v>
      </c>
      <c r="I69" s="111">
        <f t="shared" si="22"/>
        <v>0</v>
      </c>
      <c r="J69" s="111">
        <f t="shared" si="22"/>
        <v>0</v>
      </c>
      <c r="K69" s="111">
        <f t="shared" si="22"/>
        <v>0</v>
      </c>
      <c r="L69" s="111">
        <f t="shared" si="22"/>
        <v>0</v>
      </c>
      <c r="M69" s="111">
        <f t="shared" si="22"/>
        <v>0</v>
      </c>
      <c r="N69" s="111">
        <f t="shared" si="22"/>
        <v>0</v>
      </c>
      <c r="O69" s="111">
        <f t="shared" si="22"/>
        <v>0</v>
      </c>
      <c r="P69" s="111">
        <f t="shared" si="22"/>
        <v>0</v>
      </c>
      <c r="Q69" s="111">
        <f t="shared" si="22"/>
        <v>0</v>
      </c>
      <c r="R69" s="111">
        <f t="shared" si="22"/>
        <v>0</v>
      </c>
      <c r="S69" s="111">
        <f t="shared" si="22"/>
        <v>0</v>
      </c>
      <c r="T69" s="111">
        <f t="shared" si="22"/>
        <v>0</v>
      </c>
      <c r="U69" s="111">
        <f t="shared" si="22"/>
        <v>0</v>
      </c>
      <c r="V69" s="111">
        <f t="shared" si="22"/>
        <v>0</v>
      </c>
      <c r="W69" s="111">
        <f t="shared" si="22"/>
        <v>0</v>
      </c>
      <c r="X69" s="111">
        <f t="shared" si="22"/>
        <v>0</v>
      </c>
      <c r="Y69" s="111">
        <f t="shared" si="22"/>
        <v>0</v>
      </c>
      <c r="Z69" s="112">
        <f t="shared" si="22"/>
        <v>0</v>
      </c>
    </row>
    <row r="70" spans="1:27" x14ac:dyDescent="0.2">
      <c r="A70" s="4"/>
      <c r="B70" s="122"/>
      <c r="C70" s="17" t="s">
        <v>70</v>
      </c>
      <c r="D70" s="38"/>
      <c r="E70" s="39"/>
      <c r="F70" s="39"/>
      <c r="G70" s="111">
        <f t="shared" si="3"/>
        <v>0</v>
      </c>
      <c r="H70" s="111">
        <f t="shared" ref="H70:Z70" si="23">+G70+H47</f>
        <v>0</v>
      </c>
      <c r="I70" s="111">
        <f t="shared" si="23"/>
        <v>0</v>
      </c>
      <c r="J70" s="111">
        <f t="shared" si="23"/>
        <v>0</v>
      </c>
      <c r="K70" s="111">
        <f t="shared" si="23"/>
        <v>0</v>
      </c>
      <c r="L70" s="111">
        <f t="shared" si="23"/>
        <v>0</v>
      </c>
      <c r="M70" s="111">
        <f t="shared" si="23"/>
        <v>0</v>
      </c>
      <c r="N70" s="111">
        <f t="shared" si="23"/>
        <v>0</v>
      </c>
      <c r="O70" s="111">
        <f t="shared" si="23"/>
        <v>0</v>
      </c>
      <c r="P70" s="111">
        <f t="shared" si="23"/>
        <v>0</v>
      </c>
      <c r="Q70" s="111">
        <f t="shared" si="23"/>
        <v>0</v>
      </c>
      <c r="R70" s="111">
        <f t="shared" si="23"/>
        <v>0</v>
      </c>
      <c r="S70" s="111">
        <f t="shared" si="23"/>
        <v>0</v>
      </c>
      <c r="T70" s="111">
        <f t="shared" si="23"/>
        <v>0</v>
      </c>
      <c r="U70" s="111">
        <f t="shared" si="23"/>
        <v>0</v>
      </c>
      <c r="V70" s="111">
        <f t="shared" si="23"/>
        <v>0</v>
      </c>
      <c r="W70" s="111">
        <f t="shared" si="23"/>
        <v>0</v>
      </c>
      <c r="X70" s="111">
        <f t="shared" si="23"/>
        <v>0</v>
      </c>
      <c r="Y70" s="111">
        <f t="shared" si="23"/>
        <v>0</v>
      </c>
      <c r="Z70" s="112">
        <f t="shared" si="23"/>
        <v>0</v>
      </c>
    </row>
    <row r="71" spans="1:27" ht="13.2" x14ac:dyDescent="0.2">
      <c r="A71" s="28"/>
      <c r="B71" s="593" t="s">
        <v>86</v>
      </c>
      <c r="C71" s="594"/>
      <c r="D71" s="25"/>
      <c r="E71" s="26"/>
      <c r="F71" s="27"/>
      <c r="G71" s="27">
        <f>SUM(G50:G70)</f>
        <v>1300</v>
      </c>
      <c r="H71" s="27">
        <f t="shared" ref="H71:Z71" si="24">SUM(H50:H70)</f>
        <v>2600</v>
      </c>
      <c r="I71" s="27">
        <f t="shared" si="24"/>
        <v>3900</v>
      </c>
      <c r="J71" s="27">
        <f t="shared" si="24"/>
        <v>5200</v>
      </c>
      <c r="K71" s="27">
        <f t="shared" si="24"/>
        <v>6500</v>
      </c>
      <c r="L71" s="27">
        <f t="shared" si="24"/>
        <v>7800</v>
      </c>
      <c r="M71" s="27">
        <f t="shared" si="24"/>
        <v>9100</v>
      </c>
      <c r="N71" s="27">
        <f t="shared" si="24"/>
        <v>10400</v>
      </c>
      <c r="O71" s="27">
        <f t="shared" si="24"/>
        <v>11700</v>
      </c>
      <c r="P71" s="27">
        <f t="shared" si="24"/>
        <v>13000</v>
      </c>
      <c r="Q71" s="27">
        <f t="shared" si="24"/>
        <v>14300</v>
      </c>
      <c r="R71" s="27">
        <f t="shared" si="24"/>
        <v>15600</v>
      </c>
      <c r="S71" s="27">
        <f t="shared" si="24"/>
        <v>16900</v>
      </c>
      <c r="T71" s="27">
        <f t="shared" si="24"/>
        <v>18200</v>
      </c>
      <c r="U71" s="27">
        <f t="shared" si="24"/>
        <v>19500</v>
      </c>
      <c r="V71" s="27">
        <f t="shared" si="24"/>
        <v>20800</v>
      </c>
      <c r="W71" s="27">
        <f t="shared" si="24"/>
        <v>22100</v>
      </c>
      <c r="X71" s="27">
        <f t="shared" si="24"/>
        <v>23400</v>
      </c>
      <c r="Y71" s="27">
        <f t="shared" si="24"/>
        <v>24700</v>
      </c>
      <c r="Z71" s="49">
        <f t="shared" si="24"/>
        <v>25000</v>
      </c>
      <c r="AA71" s="135"/>
    </row>
    <row r="73" spans="1:27" x14ac:dyDescent="0.2">
      <c r="AA73" s="135"/>
    </row>
    <row r="74" spans="1:27" ht="17.399999999999999" x14ac:dyDescent="0.3">
      <c r="B74" s="137" t="s">
        <v>159</v>
      </c>
    </row>
    <row r="75" spans="1:27" ht="10.8" thickBot="1" x14ac:dyDescent="0.25"/>
    <row r="76" spans="1:27" ht="20.399999999999999" x14ac:dyDescent="0.2">
      <c r="B76" s="9" t="s">
        <v>118</v>
      </c>
      <c r="C76" s="10"/>
      <c r="D76" s="11"/>
      <c r="E76" s="12"/>
      <c r="F76" s="109" t="s">
        <v>112</v>
      </c>
      <c r="G76" s="589" t="s">
        <v>50</v>
      </c>
      <c r="H76" s="589"/>
      <c r="I76" s="589"/>
      <c r="J76" s="589"/>
      <c r="K76" s="589" t="s">
        <v>78</v>
      </c>
      <c r="L76" s="589"/>
      <c r="M76" s="589"/>
      <c r="N76" s="589"/>
      <c r="O76" s="589" t="s">
        <v>79</v>
      </c>
      <c r="P76" s="589"/>
      <c r="Q76" s="589"/>
      <c r="R76" s="589"/>
      <c r="S76" s="589" t="s">
        <v>80</v>
      </c>
      <c r="T76" s="589"/>
      <c r="U76" s="589"/>
      <c r="V76" s="589"/>
      <c r="W76" s="589" t="s">
        <v>81</v>
      </c>
      <c r="X76" s="589"/>
      <c r="Y76" s="589"/>
      <c r="Z76" s="13"/>
    </row>
    <row r="77" spans="1:27" ht="10.8" thickBot="1" x14ac:dyDescent="0.25">
      <c r="B77" s="15"/>
      <c r="C77" s="16"/>
      <c r="D77" s="41" t="s">
        <v>82</v>
      </c>
      <c r="E77" s="42"/>
      <c r="F77" s="42"/>
      <c r="G77" s="42" t="s">
        <v>67</v>
      </c>
      <c r="H77" s="42" t="s">
        <v>68</v>
      </c>
      <c r="I77" s="42" t="s">
        <v>69</v>
      </c>
      <c r="J77" s="42" t="s">
        <v>70</v>
      </c>
      <c r="K77" s="42" t="s">
        <v>67</v>
      </c>
      <c r="L77" s="42" t="s">
        <v>68</v>
      </c>
      <c r="M77" s="42" t="s">
        <v>69</v>
      </c>
      <c r="N77" s="42" t="s">
        <v>70</v>
      </c>
      <c r="O77" s="42" t="s">
        <v>67</v>
      </c>
      <c r="P77" s="42" t="s">
        <v>68</v>
      </c>
      <c r="Q77" s="42" t="s">
        <v>69</v>
      </c>
      <c r="R77" s="42" t="s">
        <v>70</v>
      </c>
      <c r="S77" s="42" t="s">
        <v>67</v>
      </c>
      <c r="T77" s="42" t="s">
        <v>68</v>
      </c>
      <c r="U77" s="42" t="s">
        <v>69</v>
      </c>
      <c r="V77" s="42" t="s">
        <v>70</v>
      </c>
      <c r="W77" s="42" t="s">
        <v>67</v>
      </c>
      <c r="X77" s="42" t="s">
        <v>68</v>
      </c>
      <c r="Y77" s="42" t="s">
        <v>69</v>
      </c>
      <c r="Z77" s="43" t="s">
        <v>70</v>
      </c>
    </row>
    <row r="78" spans="1:27" x14ac:dyDescent="0.2">
      <c r="B78" s="590" t="s">
        <v>50</v>
      </c>
      <c r="C78" s="17" t="s">
        <v>67</v>
      </c>
      <c r="D78" s="44"/>
      <c r="E78" s="108"/>
      <c r="F78" s="45">
        <f>+'Full Assumptions '!C187</f>
        <v>0</v>
      </c>
      <c r="G78" s="46">
        <f>+'Full Assumptions '!D161</f>
        <v>0</v>
      </c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7"/>
    </row>
    <row r="79" spans="1:27" x14ac:dyDescent="0.2">
      <c r="B79" s="590"/>
      <c r="C79" s="17" t="s">
        <v>68</v>
      </c>
      <c r="D79" s="18"/>
      <c r="E79" s="40"/>
      <c r="F79" s="19"/>
      <c r="G79" s="20"/>
      <c r="H79" s="20">
        <f>+'Full Assumptions '!E161</f>
        <v>0</v>
      </c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48"/>
    </row>
    <row r="80" spans="1:27" x14ac:dyDescent="0.2">
      <c r="B80" s="590"/>
      <c r="C80" s="17" t="s">
        <v>69</v>
      </c>
      <c r="D80" s="18"/>
      <c r="E80" s="40"/>
      <c r="F80" s="19"/>
      <c r="G80" s="20"/>
      <c r="H80" s="20"/>
      <c r="I80" s="20">
        <f>+'Full Assumptions '!F161</f>
        <v>0</v>
      </c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48"/>
    </row>
    <row r="81" spans="2:26" x14ac:dyDescent="0.2">
      <c r="B81" s="590"/>
      <c r="C81" s="17" t="s">
        <v>70</v>
      </c>
      <c r="D81" s="18"/>
      <c r="E81" s="40"/>
      <c r="F81" s="19"/>
      <c r="G81" s="20"/>
      <c r="H81" s="20"/>
      <c r="I81" s="20"/>
      <c r="J81" s="20">
        <f>+'Full Assumptions '!G161</f>
        <v>0</v>
      </c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48"/>
    </row>
    <row r="82" spans="2:26" x14ac:dyDescent="0.2">
      <c r="B82" s="590" t="s">
        <v>78</v>
      </c>
      <c r="C82" s="17" t="s">
        <v>67</v>
      </c>
      <c r="D82" s="18"/>
      <c r="E82" s="40"/>
      <c r="F82" s="19"/>
      <c r="G82" s="20"/>
      <c r="H82" s="20"/>
      <c r="I82" s="20"/>
      <c r="J82" s="20"/>
      <c r="K82" s="20">
        <f>+'Full Assumptions '!D162</f>
        <v>0</v>
      </c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48"/>
    </row>
    <row r="83" spans="2:26" x14ac:dyDescent="0.2">
      <c r="B83" s="590"/>
      <c r="C83" s="17" t="s">
        <v>68</v>
      </c>
      <c r="D83" s="18"/>
      <c r="E83" s="40"/>
      <c r="F83" s="19"/>
      <c r="G83" s="20"/>
      <c r="H83" s="20"/>
      <c r="I83" s="20"/>
      <c r="J83" s="20"/>
      <c r="K83" s="20"/>
      <c r="L83" s="20">
        <f>+'Full Assumptions '!E162</f>
        <v>0</v>
      </c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48"/>
    </row>
    <row r="84" spans="2:26" x14ac:dyDescent="0.2">
      <c r="B84" s="590"/>
      <c r="C84" s="17" t="s">
        <v>69</v>
      </c>
      <c r="D84" s="18"/>
      <c r="E84" s="40"/>
      <c r="F84" s="19"/>
      <c r="G84" s="20"/>
      <c r="H84" s="20"/>
      <c r="I84" s="20"/>
      <c r="J84" s="20"/>
      <c r="K84" s="20"/>
      <c r="L84" s="20"/>
      <c r="M84" s="20">
        <f>+'Full Assumptions '!F162</f>
        <v>0</v>
      </c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48"/>
    </row>
    <row r="85" spans="2:26" x14ac:dyDescent="0.2">
      <c r="B85" s="590"/>
      <c r="C85" s="17" t="s">
        <v>70</v>
      </c>
      <c r="D85" s="18"/>
      <c r="E85" s="40"/>
      <c r="F85" s="19"/>
      <c r="G85" s="20"/>
      <c r="H85" s="20"/>
      <c r="I85" s="20"/>
      <c r="J85" s="20"/>
      <c r="K85" s="20"/>
      <c r="L85" s="20"/>
      <c r="M85" s="20"/>
      <c r="N85" s="20">
        <f>+'Full Assumptions '!G162</f>
        <v>0</v>
      </c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48"/>
    </row>
    <row r="86" spans="2:26" x14ac:dyDescent="0.2">
      <c r="B86" s="590" t="s">
        <v>79</v>
      </c>
      <c r="C86" s="17" t="s">
        <v>67</v>
      </c>
      <c r="D86" s="18"/>
      <c r="E86" s="40"/>
      <c r="F86" s="19"/>
      <c r="G86" s="20"/>
      <c r="H86" s="20"/>
      <c r="I86" s="20"/>
      <c r="J86" s="20"/>
      <c r="K86" s="20"/>
      <c r="L86" s="20"/>
      <c r="M86" s="20"/>
      <c r="N86" s="20"/>
      <c r="O86" s="20">
        <f>+'Full Assumptions '!D163</f>
        <v>0</v>
      </c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48"/>
    </row>
    <row r="87" spans="2:26" x14ac:dyDescent="0.2">
      <c r="B87" s="590"/>
      <c r="C87" s="17" t="s">
        <v>68</v>
      </c>
      <c r="D87" s="18"/>
      <c r="E87" s="40"/>
      <c r="F87" s="19"/>
      <c r="G87" s="20"/>
      <c r="H87" s="20"/>
      <c r="I87" s="20"/>
      <c r="J87" s="20"/>
      <c r="K87" s="20"/>
      <c r="L87" s="20"/>
      <c r="M87" s="20"/>
      <c r="N87" s="20"/>
      <c r="O87" s="20"/>
      <c r="P87" s="20">
        <f>+'Full Assumptions '!E163</f>
        <v>0</v>
      </c>
      <c r="Q87" s="20"/>
      <c r="R87" s="20"/>
      <c r="S87" s="20"/>
      <c r="T87" s="20"/>
      <c r="U87" s="20"/>
      <c r="V87" s="20"/>
      <c r="W87" s="20"/>
      <c r="X87" s="20"/>
      <c r="Y87" s="20"/>
      <c r="Z87" s="48"/>
    </row>
    <row r="88" spans="2:26" x14ac:dyDescent="0.2">
      <c r="B88" s="590"/>
      <c r="C88" s="17" t="s">
        <v>69</v>
      </c>
      <c r="D88" s="18"/>
      <c r="E88" s="40"/>
      <c r="F88" s="19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>
        <f>+'Full Assumptions '!F163</f>
        <v>0</v>
      </c>
      <c r="R88" s="20"/>
      <c r="S88" s="20"/>
      <c r="T88" s="20"/>
      <c r="U88" s="20"/>
      <c r="V88" s="20"/>
      <c r="W88" s="20"/>
      <c r="X88" s="20"/>
      <c r="Y88" s="20"/>
      <c r="Z88" s="48"/>
    </row>
    <row r="89" spans="2:26" x14ac:dyDescent="0.2">
      <c r="B89" s="590"/>
      <c r="C89" s="17" t="s">
        <v>70</v>
      </c>
      <c r="D89" s="18"/>
      <c r="E89" s="40"/>
      <c r="F89" s="19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>
        <f>+'Full Assumptions '!G163</f>
        <v>0</v>
      </c>
      <c r="S89" s="20"/>
      <c r="T89" s="20"/>
      <c r="U89" s="20"/>
      <c r="V89" s="20"/>
      <c r="W89" s="20"/>
      <c r="X89" s="20"/>
      <c r="Y89" s="20"/>
      <c r="Z89" s="48"/>
    </row>
    <row r="90" spans="2:26" x14ac:dyDescent="0.2">
      <c r="B90" s="590" t="s">
        <v>80</v>
      </c>
      <c r="C90" s="17" t="s">
        <v>67</v>
      </c>
      <c r="D90" s="18"/>
      <c r="E90" s="40"/>
      <c r="F90" s="40"/>
      <c r="G90" s="40"/>
      <c r="H90" s="40"/>
      <c r="I90" s="40"/>
      <c r="J90" s="20"/>
      <c r="K90" s="20"/>
      <c r="L90" s="20"/>
      <c r="M90" s="20"/>
      <c r="N90" s="20"/>
      <c r="O90" s="20"/>
      <c r="P90" s="20"/>
      <c r="Q90" s="20"/>
      <c r="R90" s="20"/>
      <c r="S90" s="20">
        <f>+'Full Assumptions '!D164</f>
        <v>0</v>
      </c>
      <c r="T90" s="20"/>
      <c r="U90" s="20"/>
      <c r="V90" s="20"/>
      <c r="W90" s="20"/>
      <c r="X90" s="20"/>
      <c r="Y90" s="20"/>
      <c r="Z90" s="48"/>
    </row>
    <row r="91" spans="2:26" x14ac:dyDescent="0.2">
      <c r="B91" s="590"/>
      <c r="C91" s="17" t="s">
        <v>68</v>
      </c>
      <c r="D91" s="18"/>
      <c r="E91" s="40"/>
      <c r="F91" s="40"/>
      <c r="G91" s="40"/>
      <c r="H91" s="40"/>
      <c r="I91" s="4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>
        <f>+'Full Assumptions '!E164</f>
        <v>0</v>
      </c>
      <c r="U91" s="20"/>
      <c r="V91" s="20"/>
      <c r="W91" s="20"/>
      <c r="X91" s="20"/>
      <c r="Y91" s="20"/>
      <c r="Z91" s="48"/>
    </row>
    <row r="92" spans="2:26" x14ac:dyDescent="0.2">
      <c r="B92" s="590"/>
      <c r="C92" s="17" t="s">
        <v>69</v>
      </c>
      <c r="D92" s="18"/>
      <c r="E92" s="40"/>
      <c r="F92" s="40"/>
      <c r="G92" s="40"/>
      <c r="H92" s="40"/>
      <c r="I92" s="4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>
        <f>+'Full Assumptions '!F164</f>
        <v>0</v>
      </c>
      <c r="V92" s="20"/>
      <c r="W92" s="20"/>
      <c r="X92" s="20"/>
      <c r="Y92" s="20"/>
      <c r="Z92" s="48"/>
    </row>
    <row r="93" spans="2:26" x14ac:dyDescent="0.2">
      <c r="B93" s="590"/>
      <c r="C93" s="17" t="s">
        <v>70</v>
      </c>
      <c r="D93" s="18"/>
      <c r="E93" s="40"/>
      <c r="F93" s="40"/>
      <c r="G93" s="40"/>
      <c r="H93" s="40"/>
      <c r="I93" s="4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>
        <f>+'Full Assumptions '!G164</f>
        <v>0</v>
      </c>
      <c r="W93" s="20"/>
      <c r="X93" s="20"/>
      <c r="Y93" s="20"/>
      <c r="Z93" s="48"/>
    </row>
    <row r="94" spans="2:26" x14ac:dyDescent="0.2">
      <c r="B94" s="590" t="s">
        <v>81</v>
      </c>
      <c r="C94" s="17" t="s">
        <v>67</v>
      </c>
      <c r="D94" s="18"/>
      <c r="E94" s="40"/>
      <c r="F94" s="40"/>
      <c r="G94" s="40"/>
      <c r="H94" s="40"/>
      <c r="I94" s="4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>
        <f>+'Full Assumptions '!D165</f>
        <v>0</v>
      </c>
      <c r="X94" s="20"/>
      <c r="Y94" s="20"/>
      <c r="Z94" s="48"/>
    </row>
    <row r="95" spans="2:26" x14ac:dyDescent="0.2">
      <c r="B95" s="590"/>
      <c r="C95" s="17" t="s">
        <v>68</v>
      </c>
      <c r="D95" s="18"/>
      <c r="E95" s="40"/>
      <c r="F95" s="40"/>
      <c r="G95" s="40"/>
      <c r="H95" s="40"/>
      <c r="I95" s="4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>
        <f>+'Full Assumptions '!E165</f>
        <v>0</v>
      </c>
      <c r="Y95" s="20"/>
      <c r="Z95" s="48"/>
    </row>
    <row r="96" spans="2:26" x14ac:dyDescent="0.2">
      <c r="B96" s="590"/>
      <c r="C96" s="17" t="s">
        <v>69</v>
      </c>
      <c r="D96" s="18"/>
      <c r="E96" s="40"/>
      <c r="F96" s="19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>
        <f>+'Full Assumptions '!F165</f>
        <v>0</v>
      </c>
      <c r="Z96" s="48"/>
    </row>
    <row r="97" spans="2:26" x14ac:dyDescent="0.2">
      <c r="B97" s="21"/>
      <c r="C97" s="22" t="s">
        <v>70</v>
      </c>
      <c r="D97" s="18"/>
      <c r="E97" s="40"/>
      <c r="F97" s="19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48">
        <f>+'Full Assumptions '!G165</f>
        <v>0</v>
      </c>
    </row>
    <row r="98" spans="2:26" ht="13.2" x14ac:dyDescent="0.2">
      <c r="B98" s="591" t="s">
        <v>83</v>
      </c>
      <c r="C98" s="592"/>
      <c r="D98" s="25"/>
      <c r="E98" s="26"/>
      <c r="F98" s="27">
        <f t="shared" ref="F98:Z98" si="25">SUM(F78:F97)</f>
        <v>0</v>
      </c>
      <c r="G98" s="27">
        <f t="shared" si="25"/>
        <v>0</v>
      </c>
      <c r="H98" s="27">
        <f t="shared" si="25"/>
        <v>0</v>
      </c>
      <c r="I98" s="27">
        <f t="shared" si="25"/>
        <v>0</v>
      </c>
      <c r="J98" s="27">
        <f t="shared" si="25"/>
        <v>0</v>
      </c>
      <c r="K98" s="27">
        <f t="shared" si="25"/>
        <v>0</v>
      </c>
      <c r="L98" s="27">
        <f t="shared" si="25"/>
        <v>0</v>
      </c>
      <c r="M98" s="27">
        <f t="shared" si="25"/>
        <v>0</v>
      </c>
      <c r="N98" s="27">
        <f t="shared" si="25"/>
        <v>0</v>
      </c>
      <c r="O98" s="27">
        <f t="shared" si="25"/>
        <v>0</v>
      </c>
      <c r="P98" s="27">
        <f t="shared" si="25"/>
        <v>0</v>
      </c>
      <c r="Q98" s="27">
        <f t="shared" si="25"/>
        <v>0</v>
      </c>
      <c r="R98" s="27">
        <f t="shared" si="25"/>
        <v>0</v>
      </c>
      <c r="S98" s="27">
        <f t="shared" si="25"/>
        <v>0</v>
      </c>
      <c r="T98" s="27">
        <f t="shared" si="25"/>
        <v>0</v>
      </c>
      <c r="U98" s="27">
        <f t="shared" si="25"/>
        <v>0</v>
      </c>
      <c r="V98" s="27">
        <f t="shared" si="25"/>
        <v>0</v>
      </c>
      <c r="W98" s="27">
        <f t="shared" si="25"/>
        <v>0</v>
      </c>
      <c r="X98" s="27">
        <f t="shared" si="25"/>
        <v>0</v>
      </c>
      <c r="Y98" s="27">
        <f t="shared" si="25"/>
        <v>0</v>
      </c>
      <c r="Z98" s="49">
        <f t="shared" si="25"/>
        <v>0</v>
      </c>
    </row>
    <row r="99" spans="2:26" x14ac:dyDescent="0.2">
      <c r="B99" s="123" t="s">
        <v>142</v>
      </c>
      <c r="C99" s="124"/>
      <c r="D99" s="125"/>
      <c r="E99" s="126"/>
      <c r="F99" s="12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7"/>
    </row>
    <row r="100" spans="2:26" x14ac:dyDescent="0.2">
      <c r="B100" s="127"/>
      <c r="C100" s="110" t="s">
        <v>112</v>
      </c>
      <c r="D100" s="29"/>
      <c r="E100" s="30"/>
      <c r="F100" s="20"/>
      <c r="G100" s="20">
        <f>ROUND(IF(($F$78-F123)&lt;=0,0,MIN(($F$78*(1/'Full Assumptions '!$C$158))/4,($F$78-F123))),-2)</f>
        <v>0</v>
      </c>
      <c r="H100" s="20">
        <f>ROUND(IF(($F$78-G123)&lt;=0,0,MIN(($F$78*(1/'Full Assumptions '!$C$158))/4,($F$78-G123))),-2)</f>
        <v>0</v>
      </c>
      <c r="I100" s="20">
        <f>ROUND(IF(($F$78-H123)&lt;=0,0,MIN(($F$78*(1/'Full Assumptions '!$C$158))/4,($F$78-H123))),-2)</f>
        <v>0</v>
      </c>
      <c r="J100" s="20">
        <f>ROUND(IF(($F$78-I123)&lt;=0,0,MIN(($F$78*(1/'Full Assumptions '!$C$158))/4,($F$78-I123))),-2)</f>
        <v>0</v>
      </c>
      <c r="K100" s="20">
        <f>ROUND(IF(($F$78-J123)&lt;=0,0,MIN(($F$78*(1/'Full Assumptions '!$C$158))/4,($F$78-J123))),-2)</f>
        <v>0</v>
      </c>
      <c r="L100" s="20">
        <f>ROUND(IF(($F$78-K123)&lt;=0,0,MIN(($F$78*(1/'Full Assumptions '!$C$158))/4,($F$78-K123))),-2)</f>
        <v>0</v>
      </c>
      <c r="M100" s="20">
        <f>ROUND(IF(($F$78-L123)&lt;=0,0,MIN(($F$78*(1/'Full Assumptions '!$C$158))/4,($F$78-L123))),-2)</f>
        <v>0</v>
      </c>
      <c r="N100" s="20">
        <f>ROUND(IF(($F$78-M123)&lt;=0,0,MIN(($F$78*(1/'Full Assumptions '!$C$158))/4,($F$78-M123))),-2)</f>
        <v>0</v>
      </c>
      <c r="O100" s="20">
        <f>ROUND(IF(($F$78-N123)&lt;=0,0,MIN(($F$78*(1/'Full Assumptions '!$C$158))/4,($F$78-N123))),-2)</f>
        <v>0</v>
      </c>
      <c r="P100" s="20">
        <f>ROUND(IF(($F$78-O123)&lt;=0,0,MIN(($F$78*(1/'Full Assumptions '!$C$158))/4,($F$78-O123))),-2)</f>
        <v>0</v>
      </c>
      <c r="Q100" s="20">
        <f>ROUND(IF(($F$78-P123)&lt;=0,0,MIN(($F$78*(1/'Full Assumptions '!$C$158))/4,($F$78-P123))),-2)</f>
        <v>0</v>
      </c>
      <c r="R100" s="20">
        <f>ROUND(IF(($F$78-Q123)&lt;=0,0,MIN(($F$78*(1/'Full Assumptions '!$C$158))/4,($F$78-Q123))),-2)</f>
        <v>0</v>
      </c>
      <c r="S100" s="20">
        <f>ROUND(IF(($F$78-R123)&lt;=0,0,MIN(($F$78*(1/'Full Assumptions '!$C$158))/4,($F$78-R123))),-2)</f>
        <v>0</v>
      </c>
      <c r="T100" s="20">
        <f>ROUND(IF(($F$78-S123)&lt;=0,0,MIN(($F$78*(1/'Full Assumptions '!$C$158))/4,($F$78-S123))),-2)</f>
        <v>0</v>
      </c>
      <c r="U100" s="20">
        <f>ROUND(IF(($F$78-T123)&lt;=0,0,MIN(($F$78*(1/'Full Assumptions '!$C$158))/4,($F$78-T123))),-2)</f>
        <v>0</v>
      </c>
      <c r="V100" s="20">
        <f>ROUND(IF(($F$78-U123)&lt;=0,0,MIN(($F$78*(1/'Full Assumptions '!$C$158))/4,($F$78-U123))),-2)</f>
        <v>0</v>
      </c>
      <c r="W100" s="20">
        <f>ROUND(IF(($F$78-V123)&lt;=0,0,MIN(($F$78*(1/'Full Assumptions '!$C$158))/4,($F$78-V123))),-2)</f>
        <v>0</v>
      </c>
      <c r="X100" s="20">
        <f>ROUND(IF(($F$78-W123)&lt;=0,0,MIN(($F$78*(1/'Full Assumptions '!$C$158))/4,($F$78-W123))),-2)</f>
        <v>0</v>
      </c>
      <c r="Y100" s="20">
        <f>ROUND(IF(($F$78-X123)&lt;=0,0,MIN(($F$78*(1/'Full Assumptions '!$C$158))/4,($F$78-X123))),-2)</f>
        <v>0</v>
      </c>
      <c r="Z100" s="48">
        <f>ROUND(IF(($F$78-Y123)&lt;=0,0,MIN(($F$78*(1/'Full Assumptions '!$C$158))/4,($F$78-Y123))),-2)</f>
        <v>0</v>
      </c>
    </row>
    <row r="101" spans="2:26" x14ac:dyDescent="0.2">
      <c r="B101" s="588" t="s">
        <v>50</v>
      </c>
      <c r="C101" s="17" t="s">
        <v>67</v>
      </c>
      <c r="D101" s="31"/>
      <c r="E101" s="32"/>
      <c r="F101" s="32"/>
      <c r="G101" s="20">
        <f>ROUND(IF(($G$78-F124)&lt;=0,0,MIN(($G$78*(1/'Full Assumptions '!$C$158))/4,($G$78-F124))),-2)</f>
        <v>0</v>
      </c>
      <c r="H101" s="20">
        <f>ROUND(IF(($G$78-G124)&lt;=0,0,MIN(($G$78*(1/'Full Assumptions '!$C$158))/4,($G$78-G124))),-2)</f>
        <v>0</v>
      </c>
      <c r="I101" s="20">
        <f>ROUND(IF(($G$78-H124)&lt;=0,0,MIN(($G$78*(1/'Full Assumptions '!$C$158))/4,($G$78-H124))),-2)</f>
        <v>0</v>
      </c>
      <c r="J101" s="20">
        <f>ROUND(IF(($G$78-I124)&lt;=0,0,MIN(($G$78*(1/'Full Assumptions '!$C$158))/4,($G$78-I124))),-2)</f>
        <v>0</v>
      </c>
      <c r="K101" s="20">
        <f>ROUND(IF(($G$78-J124)&lt;=0,0,MIN(($G$78*(1/'Full Assumptions '!$C$158))/4,($G$78-J124))),-2)</f>
        <v>0</v>
      </c>
      <c r="L101" s="20">
        <f>ROUND(IF(($G$78-K124)&lt;=0,0,MIN(($G$78*(1/'Full Assumptions '!$C$158))/4,($G$78-K124))),-2)</f>
        <v>0</v>
      </c>
      <c r="M101" s="20">
        <f>ROUND(IF(($G$78-L124)&lt;=0,0,MIN(($G$78*(1/'Full Assumptions '!$C$158))/4,($G$78-L124))),-2)</f>
        <v>0</v>
      </c>
      <c r="N101" s="20">
        <f>ROUND(IF(($G$78-M124)&lt;=0,0,MIN(($G$78*(1/'Full Assumptions '!$C$158))/4,($G$78-M124))),-2)</f>
        <v>0</v>
      </c>
      <c r="O101" s="20">
        <f>ROUND(IF(($G$78-N124)&lt;=0,0,MIN(($G$78*(1/'Full Assumptions '!$C$158))/4,($G$78-N124))),-2)</f>
        <v>0</v>
      </c>
      <c r="P101" s="20">
        <f>ROUND(IF(($G$78-O124)&lt;=0,0,MIN(($G$78*(1/'Full Assumptions '!$C$158))/4,($G$78-O124))),-2)</f>
        <v>0</v>
      </c>
      <c r="Q101" s="20">
        <f>ROUND(IF(($G$78-P124)&lt;=0,0,MIN(($G$78*(1/'Full Assumptions '!$C$158))/4,($G$78-P124))),-2)</f>
        <v>0</v>
      </c>
      <c r="R101" s="20">
        <f>ROUND(IF(($G$78-Q124)&lt;=0,0,MIN(($G$78*(1/'Full Assumptions '!$C$158))/4,($G$78-Q124))),-2)</f>
        <v>0</v>
      </c>
      <c r="S101" s="20">
        <f>ROUND(IF(($G$78-R124)&lt;=0,0,MIN(($G$78*(1/'Full Assumptions '!$C$158))/4,($G$78-R124))),-2)</f>
        <v>0</v>
      </c>
      <c r="T101" s="20">
        <f>ROUND(IF(($G$78-S124)&lt;=0,0,MIN(($G$78*(1/'Full Assumptions '!$C$158))/4,($G$78-S124))),-2)</f>
        <v>0</v>
      </c>
      <c r="U101" s="20">
        <f>ROUND(IF(($G$78-T124)&lt;=0,0,MIN(($G$78*(1/'Full Assumptions '!$C$158))/4,($G$78-T124))),-2)</f>
        <v>0</v>
      </c>
      <c r="V101" s="20">
        <f>ROUND(IF(($G$78-U124)&lt;=0,0,MIN(($G$78*(1/'Full Assumptions '!$C$158))/4,($G$78-U124))),-2)</f>
        <v>0</v>
      </c>
      <c r="W101" s="20">
        <f>ROUND(IF(($G$78-V124)&lt;=0,0,MIN(($G$78*(1/'Full Assumptions '!$C$158))/4,($G$78-V124))),-2)</f>
        <v>0</v>
      </c>
      <c r="X101" s="20">
        <f>ROUND(IF(($G$78-W124)&lt;=0,0,MIN(($G$78*(1/'Full Assumptions '!$C$158))/4,($G$78-W124))),-2)</f>
        <v>0</v>
      </c>
      <c r="Y101" s="20">
        <f>ROUND(IF(($G$78-X124)&lt;=0,0,MIN(($G$78*(1/'Full Assumptions '!$C$158))/4,($G$78-X124))),-2)</f>
        <v>0</v>
      </c>
      <c r="Z101" s="48">
        <f>ROUND(IF(($G$78-Y124)&lt;=0,0,MIN(($G$78*(1/'Full Assumptions '!$C$158))/4,($G$78-Y124))),-2)</f>
        <v>0</v>
      </c>
    </row>
    <row r="102" spans="2:26" x14ac:dyDescent="0.2">
      <c r="B102" s="588"/>
      <c r="C102" s="17" t="s">
        <v>68</v>
      </c>
      <c r="D102" s="31"/>
      <c r="E102" s="32"/>
      <c r="F102" s="32"/>
      <c r="G102" s="20"/>
      <c r="H102" s="20">
        <f>ROUND(IF(($H$79-G125)&lt;=0,0,MIN(($H$79*(1/'Full Assumptions '!$C$158))/4,($H$79-G125))),-2)</f>
        <v>0</v>
      </c>
      <c r="I102" s="20">
        <f>ROUND(IF(($H$79-H125)&lt;=0,0,MIN(($H$79*(1/'Full Assumptions '!$C$158))/4,($H$79-H125))),-2)</f>
        <v>0</v>
      </c>
      <c r="J102" s="20">
        <f>ROUND(IF(($H$79-I125)&lt;=0,0,MIN(($H$79*(1/'Full Assumptions '!$C$158))/4,($H$79-I125))),-2)</f>
        <v>0</v>
      </c>
      <c r="K102" s="20">
        <f>ROUND(IF(($H$79-J125)&lt;=0,0,MIN(($H$79*(1/'Full Assumptions '!$C$158))/4,($H$79-J125))),-2)</f>
        <v>0</v>
      </c>
      <c r="L102" s="20">
        <f>ROUND(IF(($H$79-K125)&lt;=0,0,MIN(($H$79*(1/'Full Assumptions '!$C$158))/4,($H$79-K125))),-2)</f>
        <v>0</v>
      </c>
      <c r="M102" s="20">
        <f>ROUND(IF(($H$79-L125)&lt;=0,0,MIN(($H$79*(1/'Full Assumptions '!$C$158))/4,($H$79-L125))),-2)</f>
        <v>0</v>
      </c>
      <c r="N102" s="20">
        <f>ROUND(IF(($H$79-M125)&lt;=0,0,MIN(($H$79*(1/'Full Assumptions '!$C$158))/4,($H$79-M125))),-2)</f>
        <v>0</v>
      </c>
      <c r="O102" s="20">
        <f>ROUND(IF(($H$79-N125)&lt;=0,0,MIN(($H$79*(1/'Full Assumptions '!$C$158))/4,($H$79-N125))),-2)</f>
        <v>0</v>
      </c>
      <c r="P102" s="20">
        <f>ROUND(IF(($H$79-O125)&lt;=0,0,MIN(($H$79*(1/'Full Assumptions '!$C$158))/4,($H$79-O125))),-2)</f>
        <v>0</v>
      </c>
      <c r="Q102" s="20">
        <f>ROUND(IF(($H$79-P125)&lt;=0,0,MIN(($H$79*(1/'Full Assumptions '!$C$158))/4,($H$79-P125))),-2)</f>
        <v>0</v>
      </c>
      <c r="R102" s="20">
        <f>ROUND(IF(($H$79-Q125)&lt;=0,0,MIN(($H$79*(1/'Full Assumptions '!$C$158))/4,($H$79-Q125))),-2)</f>
        <v>0</v>
      </c>
      <c r="S102" s="20">
        <f>ROUND(IF(($H$79-R125)&lt;=0,0,MIN(($H$79*(1/'Full Assumptions '!$C$158))/4,($H$79-R125))),-2)</f>
        <v>0</v>
      </c>
      <c r="T102" s="20">
        <f>ROUND(IF(($H$79-S125)&lt;=0,0,MIN(($H$79*(1/'Full Assumptions '!$C$158))/4,($H$79-S125))),-2)</f>
        <v>0</v>
      </c>
      <c r="U102" s="20">
        <f>ROUND(IF(($H$79-T125)&lt;=0,0,MIN(($H$79*(1/'Full Assumptions '!$C$158))/4,($H$79-T125))),-2)</f>
        <v>0</v>
      </c>
      <c r="V102" s="20">
        <f>ROUND(IF(($H$79-U125)&lt;=0,0,MIN(($H$79*(1/'Full Assumptions '!$C$158))/4,($H$79-U125))),-2)</f>
        <v>0</v>
      </c>
      <c r="W102" s="20">
        <f>ROUND(IF(($H$79-V125)&lt;=0,0,MIN(($H$79*(1/'Full Assumptions '!$C$158))/4,($H$79-V125))),-2)</f>
        <v>0</v>
      </c>
      <c r="X102" s="20">
        <f>ROUND(IF(($H$79-W125)&lt;=0,0,MIN(($H$79*(1/'Full Assumptions '!$C$158))/4,($H$79-W125))),-2)</f>
        <v>0</v>
      </c>
      <c r="Y102" s="20">
        <f>ROUND(IF(($H$79-X125)&lt;=0,0,MIN(($H$79*(1/'Full Assumptions '!$C$158))/4,($H$79-X125))),-2)</f>
        <v>0</v>
      </c>
      <c r="Z102" s="48">
        <f>ROUND(IF(($H$79-Y125)&lt;=0,0,MIN(($H$79*(1/'Full Assumptions '!$C$158))/4,($H$79-Y125))),-2)</f>
        <v>0</v>
      </c>
    </row>
    <row r="103" spans="2:26" x14ac:dyDescent="0.2">
      <c r="B103" s="588"/>
      <c r="C103" s="17" t="s">
        <v>69</v>
      </c>
      <c r="D103" s="31"/>
      <c r="E103" s="32"/>
      <c r="F103" s="32"/>
      <c r="G103" s="20"/>
      <c r="H103" s="20"/>
      <c r="I103" s="20">
        <f>ROUND(IF(($I$80-H126)&lt;=0,0,MIN(($I$80*(1/'Full Assumptions '!$C$158))/4,($I$80-H126))),-2)</f>
        <v>0</v>
      </c>
      <c r="J103" s="20">
        <f>ROUND(IF(($I$80-I126)&lt;=0,0,MIN(($I$80*(1/'Full Assumptions '!$C$158))/4,($I$80-I126))),-2)</f>
        <v>0</v>
      </c>
      <c r="K103" s="20">
        <f>ROUND(IF(($I$80-J126)&lt;=0,0,MIN(($I$80*(1/'Full Assumptions '!$C$158))/4,($I$80-J126))),-2)</f>
        <v>0</v>
      </c>
      <c r="L103" s="20">
        <f>ROUND(IF(($I$80-K126)&lt;=0,0,MIN(($I$80*(1/'Full Assumptions '!$C$158))/4,($I$80-K126))),-2)</f>
        <v>0</v>
      </c>
      <c r="M103" s="20">
        <f>ROUND(IF(($I$80-L126)&lt;=0,0,MIN(($I$80*(1/'Full Assumptions '!$C$158))/4,($I$80-L126))),-2)</f>
        <v>0</v>
      </c>
      <c r="N103" s="20">
        <f>ROUND(IF(($I$80-M126)&lt;=0,0,MIN(($I$80*(1/'Full Assumptions '!$C$158))/4,($I$80-M126))),-2)</f>
        <v>0</v>
      </c>
      <c r="O103" s="20">
        <f>ROUND(IF(($I$80-N126)&lt;=0,0,MIN(($I$80*(1/'Full Assumptions '!$C$158))/4,($I$80-N126))),-2)</f>
        <v>0</v>
      </c>
      <c r="P103" s="20">
        <f>ROUND(IF(($I$80-O126)&lt;=0,0,MIN(($I$80*(1/'Full Assumptions '!$C$158))/4,($I$80-O126))),-2)</f>
        <v>0</v>
      </c>
      <c r="Q103" s="20">
        <f>ROUND(IF(($I$80-P126)&lt;=0,0,MIN(($I$80*(1/'Full Assumptions '!$C$158))/4,($I$80-P126))),-2)</f>
        <v>0</v>
      </c>
      <c r="R103" s="20">
        <f>ROUND(IF(($I$80-Q126)&lt;=0,0,MIN(($I$80*(1/'Full Assumptions '!$C$158))/4,($I$80-Q126))),-2)</f>
        <v>0</v>
      </c>
      <c r="S103" s="20">
        <f>ROUND(IF(($I$80-R126)&lt;=0,0,MIN(($I$80*(1/'Full Assumptions '!$C$158))/4,($I$80-R126))),-2)</f>
        <v>0</v>
      </c>
      <c r="T103" s="20">
        <f>ROUND(IF(($I$80-S126)&lt;=0,0,MIN(($I$80*(1/'Full Assumptions '!$C$158))/4,($I$80-S126))),-2)</f>
        <v>0</v>
      </c>
      <c r="U103" s="20">
        <f>ROUND(IF(($I$80-T126)&lt;=0,0,MIN(($I$80*(1/'Full Assumptions '!$C$158))/4,($I$80-T126))),-2)</f>
        <v>0</v>
      </c>
      <c r="V103" s="20">
        <f>ROUND(IF(($I$80-U126)&lt;=0,0,MIN(($I$80*(1/'Full Assumptions '!$C$158))/4,($I$80-U126))),-2)</f>
        <v>0</v>
      </c>
      <c r="W103" s="20">
        <f>ROUND(IF(($I$80-V126)&lt;=0,0,MIN(($I$80*(1/'Full Assumptions '!$C$158))/4,($I$80-V126))),-2)</f>
        <v>0</v>
      </c>
      <c r="X103" s="20">
        <f>ROUND(IF(($I$80-W126)&lt;=0,0,MIN(($I$80*(1/'Full Assumptions '!$C$158))/4,($I$80-W126))),-2)</f>
        <v>0</v>
      </c>
      <c r="Y103" s="20">
        <f>ROUND(IF(($I$80-X126)&lt;=0,0,MIN(($I$80*(1/'Full Assumptions '!$C$158))/4,($I$80-X126))),-2)</f>
        <v>0</v>
      </c>
      <c r="Z103" s="48">
        <f>ROUND(IF(($I$80-Y126)&lt;=0,0,MIN(($I$80*(1/'Full Assumptions '!$C$158))/4,($I$80-Y126))),-2)</f>
        <v>0</v>
      </c>
    </row>
    <row r="104" spans="2:26" x14ac:dyDescent="0.2">
      <c r="B104" s="588"/>
      <c r="C104" s="17" t="s">
        <v>70</v>
      </c>
      <c r="D104" s="31"/>
      <c r="E104" s="32"/>
      <c r="F104" s="32"/>
      <c r="G104" s="20"/>
      <c r="H104" s="20"/>
      <c r="I104" s="20"/>
      <c r="J104" s="20">
        <f>ROUND(IF(($J$81-I127)&lt;=0,0,MIN(($J$81*(1/'Full Assumptions '!$C$158))/4,($J$81-I127))),-2)</f>
        <v>0</v>
      </c>
      <c r="K104" s="20">
        <f>ROUND(IF(($J$81-J127)&lt;=0,0,MIN(($J$81*(1/'Full Assumptions '!$C$158))/4,($J$81-J127))),-2)</f>
        <v>0</v>
      </c>
      <c r="L104" s="20">
        <f>ROUND(IF(($J$81-K127)&lt;=0,0,MIN(($J$81*(1/'Full Assumptions '!$C$158))/4,($J$81-K127))),-2)</f>
        <v>0</v>
      </c>
      <c r="M104" s="20">
        <f>ROUND(IF(($J$81-L127)&lt;=0,0,MIN(($J$81*(1/'Full Assumptions '!$C$158))/4,($J$81-L127))),-2)</f>
        <v>0</v>
      </c>
      <c r="N104" s="20">
        <f>ROUND(IF(($J$81-M127)&lt;=0,0,MIN(($J$81*(1/'Full Assumptions '!$C$158))/4,($J$81-M127))),-2)</f>
        <v>0</v>
      </c>
      <c r="O104" s="20">
        <f>ROUND(IF(($J$81-N127)&lt;=0,0,MIN(($J$81*(1/'Full Assumptions '!$C$158))/4,($J$81-N127))),-2)</f>
        <v>0</v>
      </c>
      <c r="P104" s="20">
        <f>ROUND(IF(($J$81-O127)&lt;=0,0,MIN(($J$81*(1/'Full Assumptions '!$C$158))/4,($J$81-O127))),-2)</f>
        <v>0</v>
      </c>
      <c r="Q104" s="20">
        <f>ROUND(IF(($J$81-P127)&lt;=0,0,MIN(($J$81*(1/'Full Assumptions '!$C$158))/4,($J$81-P127))),-2)</f>
        <v>0</v>
      </c>
      <c r="R104" s="20">
        <f>ROUND(IF(($J$81-Q127)&lt;=0,0,MIN(($J$81*(1/'Full Assumptions '!$C$158))/4,($J$81-Q127))),-2)</f>
        <v>0</v>
      </c>
      <c r="S104" s="20">
        <f>ROUND(IF(($J$81-R127)&lt;=0,0,MIN(($J$81*(1/'Full Assumptions '!$C$158))/4,($J$81-R127))),-2)</f>
        <v>0</v>
      </c>
      <c r="T104" s="20">
        <f>ROUND(IF(($J$81-S127)&lt;=0,0,MIN(($J$81*(1/'Full Assumptions '!$C$158))/4,($J$81-S127))),-2)</f>
        <v>0</v>
      </c>
      <c r="U104" s="20">
        <f>ROUND(IF(($J$81-T127)&lt;=0,0,MIN(($J$81*(1/'Full Assumptions '!$C$158))/4,($J$81-T127))),-2)</f>
        <v>0</v>
      </c>
      <c r="V104" s="20">
        <f>ROUND(IF(($J$81-U127)&lt;=0,0,MIN(($J$81*(1/'Full Assumptions '!$C$158))/4,($J$81-U127))),-2)</f>
        <v>0</v>
      </c>
      <c r="W104" s="20">
        <f>ROUND(IF(($J$81-V127)&lt;=0,0,MIN(($J$81*(1/'Full Assumptions '!$C$158))/4,($J$81-V127))),-2)</f>
        <v>0</v>
      </c>
      <c r="X104" s="20">
        <f>ROUND(IF(($J$81-W127)&lt;=0,0,MIN(($J$81*(1/'Full Assumptions '!$C$158))/4,($J$81-W127))),-2)</f>
        <v>0</v>
      </c>
      <c r="Y104" s="20">
        <f>ROUND(IF(($J$81-X127)&lt;=0,0,MIN(($J$81*(1/'Full Assumptions '!$C$158))/4,($J$81-X127))),-2)</f>
        <v>0</v>
      </c>
      <c r="Z104" s="48">
        <f>ROUND(IF(($J$81-Y127)&lt;=0,0,MIN(($J$81*(1/'Full Assumptions '!$C$158))/4,($J$81-Y127))),-2)</f>
        <v>0</v>
      </c>
    </row>
    <row r="105" spans="2:26" x14ac:dyDescent="0.2">
      <c r="B105" s="588" t="s">
        <v>78</v>
      </c>
      <c r="C105" s="17" t="s">
        <v>67</v>
      </c>
      <c r="D105" s="31"/>
      <c r="E105" s="32"/>
      <c r="F105" s="32"/>
      <c r="G105" s="20"/>
      <c r="H105" s="20"/>
      <c r="I105" s="20"/>
      <c r="J105" s="20"/>
      <c r="K105" s="20">
        <f>ROUND(IF(($K$82-J128)&lt;=0,0,MIN(($K$82*(1/'Full Assumptions '!$C$158))/4,($K$82-J128))),-2)</f>
        <v>0</v>
      </c>
      <c r="L105" s="20">
        <f>ROUND(IF(($K$82-K128)&lt;=0,0,MIN(($K$82*(1/'Full Assumptions '!$C$158))/4,($K$82-K128))),-2)</f>
        <v>0</v>
      </c>
      <c r="M105" s="20">
        <f>ROUND(IF(($K$82-L128)&lt;=0,0,MIN(($K$82*(1/'Full Assumptions '!$C$158))/4,($K$82-L128))),-2)</f>
        <v>0</v>
      </c>
      <c r="N105" s="20">
        <f>ROUND(IF(($K$82-M128)&lt;=0,0,MIN(($K$82*(1/'Full Assumptions '!$C$158))/4,($K$82-M128))),-2)</f>
        <v>0</v>
      </c>
      <c r="O105" s="20">
        <f>ROUND(IF(($K$82-N128)&lt;=0,0,MIN(($K$82*(1/'Full Assumptions '!$C$158))/4,($K$82-N128))),-2)</f>
        <v>0</v>
      </c>
      <c r="P105" s="20">
        <f>ROUND(IF(($K$82-O128)&lt;=0,0,MIN(($K$82*(1/'Full Assumptions '!$C$158))/4,($K$82-O128))),-2)</f>
        <v>0</v>
      </c>
      <c r="Q105" s="20">
        <f>ROUND(IF(($K$82-P128)&lt;=0,0,MIN(($K$82*(1/'Full Assumptions '!$C$158))/4,($K$82-P128))),-2)</f>
        <v>0</v>
      </c>
      <c r="R105" s="20">
        <f>ROUND(IF(($K$82-Q128)&lt;=0,0,MIN(($K$82*(1/'Full Assumptions '!$C$158))/4,($K$82-Q128))),-2)</f>
        <v>0</v>
      </c>
      <c r="S105" s="20">
        <f>ROUND(IF(($K$82-R128)&lt;=0,0,MIN(($K$82*(1/'Full Assumptions '!$C$158))/4,($K$82-R128))),-2)</f>
        <v>0</v>
      </c>
      <c r="T105" s="20">
        <f>ROUND(IF(($K$82-S128)&lt;=0,0,MIN(($K$82*(1/'Full Assumptions '!$C$158))/4,($K$82-S128))),-2)</f>
        <v>0</v>
      </c>
      <c r="U105" s="20">
        <f>ROUND(IF(($K$82-T128)&lt;=0,0,MIN(($K$82*(1/'Full Assumptions '!$C$158))/4,($K$82-T128))),-2)</f>
        <v>0</v>
      </c>
      <c r="V105" s="20">
        <f>ROUND(IF(($K$82-U128)&lt;=0,0,MIN(($K$82*(1/'Full Assumptions '!$C$158))/4,($K$82-U128))),-2)</f>
        <v>0</v>
      </c>
      <c r="W105" s="20">
        <f>ROUND(IF(($K$82-V128)&lt;=0,0,MIN(($K$82*(1/'Full Assumptions '!$C$158))/4,($K$82-V128))),-2)</f>
        <v>0</v>
      </c>
      <c r="X105" s="20">
        <f>ROUND(IF(($K$82-W128)&lt;=0,0,MIN(($K$82*(1/'Full Assumptions '!$C$158))/4,($K$82-W128))),-2)</f>
        <v>0</v>
      </c>
      <c r="Y105" s="20">
        <f>ROUND(IF(($K$82-X128)&lt;=0,0,MIN(($K$82*(1/'Full Assumptions '!$C$158))/4,($K$82-X128))),-2)</f>
        <v>0</v>
      </c>
      <c r="Z105" s="48">
        <f>ROUND(IF(($K$82-Y128)&lt;=0,0,MIN(($K$82*(1/'Full Assumptions '!$C$158))/4,($K$82-Y128))),-2)</f>
        <v>0</v>
      </c>
    </row>
    <row r="106" spans="2:26" x14ac:dyDescent="0.2">
      <c r="B106" s="588"/>
      <c r="C106" s="17" t="s">
        <v>68</v>
      </c>
      <c r="D106" s="31"/>
      <c r="E106" s="32"/>
      <c r="F106" s="32"/>
      <c r="G106" s="20"/>
      <c r="H106" s="20"/>
      <c r="I106" s="20"/>
      <c r="J106" s="20"/>
      <c r="K106" s="20"/>
      <c r="L106" s="20">
        <f>ROUND(IF(($L$83-K129)&lt;=0,0,MIN(($L$83*(1/'Full Assumptions '!$C$158))/4,($L$83-K129))),-2)</f>
        <v>0</v>
      </c>
      <c r="M106" s="20">
        <f>ROUND(IF(($L$83-L129)&lt;=0,0,MIN(($L$83*(1/'Full Assumptions '!$C$158))/4,($L$83-L129))),-2)</f>
        <v>0</v>
      </c>
      <c r="N106" s="20">
        <f>ROUND(IF(($L$83-M129)&lt;=0,0,MIN(($L$83*(1/'Full Assumptions '!$C$158))/4,($L$83-M129))),-2)</f>
        <v>0</v>
      </c>
      <c r="O106" s="20">
        <f>ROUND(IF(($L$83-N129)&lt;=0,0,MIN(($L$83*(1/'Full Assumptions '!$C$158))/4,($L$83-N129))),-2)</f>
        <v>0</v>
      </c>
      <c r="P106" s="20">
        <f>ROUND(IF(($L$83-O129)&lt;=0,0,MIN(($L$83*(1/'Full Assumptions '!$C$158))/4,($L$83-O129))),-2)</f>
        <v>0</v>
      </c>
      <c r="Q106" s="20">
        <f>ROUND(IF(($L$83-P129)&lt;=0,0,MIN(($L$83*(1/'Full Assumptions '!$C$158))/4,($L$83-P129))),-2)</f>
        <v>0</v>
      </c>
      <c r="R106" s="20">
        <f>ROUND(IF(($L$83-Q129)&lt;=0,0,MIN(($L$83*(1/'Full Assumptions '!$C$158))/4,($L$83-Q129))),-2)</f>
        <v>0</v>
      </c>
      <c r="S106" s="20">
        <f>ROUND(IF(($L$83-R129)&lt;=0,0,MIN(($L$83*(1/'Full Assumptions '!$C$158))/4,($L$83-R129))),-2)</f>
        <v>0</v>
      </c>
      <c r="T106" s="20">
        <f>ROUND(IF(($L$83-S129)&lt;=0,0,MIN(($L$83*(1/'Full Assumptions '!$C$158))/4,($L$83-S129))),-2)</f>
        <v>0</v>
      </c>
      <c r="U106" s="20">
        <f>ROUND(IF(($L$83-T129)&lt;=0,0,MIN(($L$83*(1/'Full Assumptions '!$C$158))/4,($L$83-T129))),-2)</f>
        <v>0</v>
      </c>
      <c r="V106" s="20">
        <f>ROUND(IF(($L$83-U129)&lt;=0,0,MIN(($L$83*(1/'Full Assumptions '!$C$158))/4,($L$83-U129))),-2)</f>
        <v>0</v>
      </c>
      <c r="W106" s="20">
        <f>ROUND(IF(($L$83-V129)&lt;=0,0,MIN(($L$83*(1/'Full Assumptions '!$C$158))/4,($L$83-V129))),-2)</f>
        <v>0</v>
      </c>
      <c r="X106" s="20">
        <f>ROUND(IF(($L$83-W129)&lt;=0,0,MIN(($L$83*(1/'Full Assumptions '!$C$158))/4,($L$83-W129))),-2)</f>
        <v>0</v>
      </c>
      <c r="Y106" s="20">
        <f>ROUND(IF(($L$83-X129)&lt;=0,0,MIN(($L$83*(1/'Full Assumptions '!$C$158))/4,($L$83-X129))),-2)</f>
        <v>0</v>
      </c>
      <c r="Z106" s="48">
        <f>ROUND(IF(($L$83-Y129)&lt;=0,0,MIN(($L$83*(1/'Full Assumptions '!$C$158))/4,($L$83-Y129))),-2)</f>
        <v>0</v>
      </c>
    </row>
    <row r="107" spans="2:26" x14ac:dyDescent="0.2">
      <c r="B107" s="588"/>
      <c r="C107" s="17" t="s">
        <v>69</v>
      </c>
      <c r="D107" s="33"/>
      <c r="E107" s="34"/>
      <c r="F107" s="34"/>
      <c r="G107" s="20"/>
      <c r="H107" s="20"/>
      <c r="I107" s="20"/>
      <c r="J107" s="20"/>
      <c r="K107" s="20"/>
      <c r="L107" s="20"/>
      <c r="M107" s="20">
        <f>ROUND(IF(($M$84-L130)&lt;=0,0,MIN(($M$84*(1/'Full Assumptions '!$C$158))/4,($M$84-L130))),-2)</f>
        <v>0</v>
      </c>
      <c r="N107" s="20">
        <f>ROUND(IF(($M$84-M130)&lt;=0,0,MIN(($M$84*(1/'Full Assumptions '!$C$158))/4,($M$84-M130))),-2)</f>
        <v>0</v>
      </c>
      <c r="O107" s="20">
        <f>ROUND(IF(($M$84-N130)&lt;=0,0,MIN(($M$84*(1/'Full Assumptions '!$C$158))/4,($M$84-N130))),-2)</f>
        <v>0</v>
      </c>
      <c r="P107" s="20">
        <f>ROUND(IF(($M$84-O130)&lt;=0,0,MIN(($M$84*(1/'Full Assumptions '!$C$158))/4,($M$84-O130))),-2)</f>
        <v>0</v>
      </c>
      <c r="Q107" s="20">
        <f>ROUND(IF(($M$84-P130)&lt;=0,0,MIN(($M$84*(1/'Full Assumptions '!$C$158))/4,($M$84-P130))),-2)</f>
        <v>0</v>
      </c>
      <c r="R107" s="20">
        <f>ROUND(IF(($M$84-Q130)&lt;=0,0,MIN(($M$84*(1/'Full Assumptions '!$C$158))/4,($M$84-Q130))),-2)</f>
        <v>0</v>
      </c>
      <c r="S107" s="20">
        <f>ROUND(IF(($M$84-R130)&lt;=0,0,MIN(($M$84*(1/'Full Assumptions '!$C$158))/4,($M$84-R130))),-2)</f>
        <v>0</v>
      </c>
      <c r="T107" s="20">
        <f>ROUND(IF(($M$84-S130)&lt;=0,0,MIN(($M$84*(1/'Full Assumptions '!$C$158))/4,($M$84-S130))),-2)</f>
        <v>0</v>
      </c>
      <c r="U107" s="20">
        <f>ROUND(IF(($M$84-T130)&lt;=0,0,MIN(($M$84*(1/'Full Assumptions '!$C$158))/4,($M$84-T130))),-2)</f>
        <v>0</v>
      </c>
      <c r="V107" s="20">
        <f>ROUND(IF(($M$84-U130)&lt;=0,0,MIN(($M$84*(1/'Full Assumptions '!$C$158))/4,($M$84-U130))),-2)</f>
        <v>0</v>
      </c>
      <c r="W107" s="20">
        <f>ROUND(IF(($M$84-V130)&lt;=0,0,MIN(($M$84*(1/'Full Assumptions '!$C$158))/4,($M$84-V130))),-2)</f>
        <v>0</v>
      </c>
      <c r="X107" s="20">
        <f>ROUND(IF(($M$84-W130)&lt;=0,0,MIN(($M$84*(1/'Full Assumptions '!$C$158))/4,($M$84-W130))),-2)</f>
        <v>0</v>
      </c>
      <c r="Y107" s="20">
        <f>ROUND(IF(($M$84-X130)&lt;=0,0,MIN(($M$84*(1/'Full Assumptions '!$C$158))/4,($M$84-X130))),-2)</f>
        <v>0</v>
      </c>
      <c r="Z107" s="48">
        <f>ROUND(IF(($M$84-Y130)&lt;=0,0,MIN(($M$84*(1/'Full Assumptions '!$C$158))/4,($M$84-Y130))),-2)</f>
        <v>0</v>
      </c>
    </row>
    <row r="108" spans="2:26" x14ac:dyDescent="0.2">
      <c r="B108" s="588"/>
      <c r="C108" s="17" t="s">
        <v>70</v>
      </c>
      <c r="D108" s="33"/>
      <c r="E108" s="34"/>
      <c r="F108" s="34"/>
      <c r="G108" s="20"/>
      <c r="H108" s="20"/>
      <c r="I108" s="20"/>
      <c r="J108" s="20"/>
      <c r="K108" s="20"/>
      <c r="L108" s="20"/>
      <c r="M108" s="20"/>
      <c r="N108" s="20">
        <f>ROUND(IF(($N$85-M131)&lt;=0,0,MIN(($N$85*(1/'Full Assumptions '!$C$158))/4,($N$85-M131))),-2)</f>
        <v>0</v>
      </c>
      <c r="O108" s="20">
        <f>ROUND(IF(($N$85-N131)&lt;=0,0,MIN(($N$85*(1/'Full Assumptions '!$C$158))/4,($N$85-N131))),-2)</f>
        <v>0</v>
      </c>
      <c r="P108" s="20">
        <f>ROUND(IF(($N$85-O131)&lt;=0,0,MIN(($N$85*(1/'Full Assumptions '!$C$158))/4,($N$85-O131))),-2)</f>
        <v>0</v>
      </c>
      <c r="Q108" s="20">
        <f>ROUND(IF(($N$85-P131)&lt;=0,0,MIN(($N$85*(1/'Full Assumptions '!$C$158))/4,($N$85-P131))),-2)</f>
        <v>0</v>
      </c>
      <c r="R108" s="20">
        <f>ROUND(IF(($N$85-Q131)&lt;=0,0,MIN(($N$85*(1/'Full Assumptions '!$C$158))/4,($N$85-Q131))),-2)</f>
        <v>0</v>
      </c>
      <c r="S108" s="20">
        <f>ROUND(IF(($N$85-R131)&lt;=0,0,MIN(($N$85*(1/'Full Assumptions '!$C$158))/4,($N$85-R131))),-2)</f>
        <v>0</v>
      </c>
      <c r="T108" s="20">
        <f>ROUND(IF(($N$85-S131)&lt;=0,0,MIN(($N$85*(1/'Full Assumptions '!$C$158))/4,($N$85-S131))),-2)</f>
        <v>0</v>
      </c>
      <c r="U108" s="20">
        <f>ROUND(IF(($N$85-T131)&lt;=0,0,MIN(($N$85*(1/'Full Assumptions '!$C$158))/4,($N$85-T131))),-2)</f>
        <v>0</v>
      </c>
      <c r="V108" s="20">
        <f>ROUND(IF(($N$85-U131)&lt;=0,0,MIN(($N$85*(1/'Full Assumptions '!$C$158))/4,($N$85-U131))),-2)</f>
        <v>0</v>
      </c>
      <c r="W108" s="20">
        <f>ROUND(IF(($N$85-V131)&lt;=0,0,MIN(($N$85*(1/'Full Assumptions '!$C$158))/4,($N$85-V131))),-2)</f>
        <v>0</v>
      </c>
      <c r="X108" s="20">
        <f>ROUND(IF(($N$85-W131)&lt;=0,0,MIN(($N$85*(1/'Full Assumptions '!$C$158))/4,($N$85-W131))),-2)</f>
        <v>0</v>
      </c>
      <c r="Y108" s="20">
        <f>ROUND(IF(($N$85-X131)&lt;=0,0,MIN(($N$85*(1/'Full Assumptions '!$C$158))/4,($N$85-X131))),-2)</f>
        <v>0</v>
      </c>
      <c r="Z108" s="48">
        <f>ROUND(IF(($N$85-Y131)&lt;=0,0,MIN(($N$85*(1/'Full Assumptions '!$C$158))/4,($N$85-Y131))),-2)</f>
        <v>0</v>
      </c>
    </row>
    <row r="109" spans="2:26" x14ac:dyDescent="0.2">
      <c r="B109" s="588" t="s">
        <v>79</v>
      </c>
      <c r="C109" s="17" t="s">
        <v>67</v>
      </c>
      <c r="D109" s="33"/>
      <c r="E109" s="34"/>
      <c r="F109" s="34"/>
      <c r="G109" s="20"/>
      <c r="H109" s="35"/>
      <c r="I109" s="20"/>
      <c r="J109" s="20"/>
      <c r="K109" s="20"/>
      <c r="L109" s="20"/>
      <c r="M109" s="20"/>
      <c r="N109" s="20"/>
      <c r="O109" s="20">
        <f>ROUND(IF(($O$86-N132)&lt;=0,0,MIN(($O$86*(1/'Full Assumptions '!$C$158))/4,($O$86-N132))),-2)</f>
        <v>0</v>
      </c>
      <c r="P109" s="20">
        <f>ROUND(IF(($O$86-O132)&lt;=0,0,MIN(($O$86*(1/'Full Assumptions '!$C$158))/4,($O$86-O132))),-2)</f>
        <v>0</v>
      </c>
      <c r="Q109" s="20">
        <f>ROUND(IF(($O$86-P132)&lt;=0,0,MIN(($O$86*(1/'Full Assumptions '!$C$158))/4,($O$86-P132))),-2)</f>
        <v>0</v>
      </c>
      <c r="R109" s="20">
        <f>ROUND(IF(($O$86-Q132)&lt;=0,0,MIN(($O$86*(1/'Full Assumptions '!$C$158))/4,($O$86-Q132))),-2)</f>
        <v>0</v>
      </c>
      <c r="S109" s="20">
        <f>ROUND(IF(($O$86-R132)&lt;=0,0,MIN(($O$86*(1/'Full Assumptions '!$C$158))/4,($O$86-R132))),-2)</f>
        <v>0</v>
      </c>
      <c r="T109" s="20">
        <f>ROUND(IF(($O$86-S132)&lt;=0,0,MIN(($O$86*(1/'Full Assumptions '!$C$158))/4,($O$86-S132))),-2)</f>
        <v>0</v>
      </c>
      <c r="U109" s="20">
        <f>ROUND(IF(($O$86-T132)&lt;=0,0,MIN(($O$86*(1/'Full Assumptions '!$C$158))/4,($O$86-T132))),-2)</f>
        <v>0</v>
      </c>
      <c r="V109" s="20">
        <f>ROUND(IF(($O$86-U132)&lt;=0,0,MIN(($O$86*(1/'Full Assumptions '!$C$158))/4,($O$86-U132))),-2)</f>
        <v>0</v>
      </c>
      <c r="W109" s="20">
        <f>ROUND(IF(($O$86-V132)&lt;=0,0,MIN(($O$86*(1/'Full Assumptions '!$C$158))/4,($O$86-V132))),-2)</f>
        <v>0</v>
      </c>
      <c r="X109" s="20">
        <f>ROUND(IF(($O$86-W132)&lt;=0,0,MIN(($O$86*(1/'Full Assumptions '!$C$158))/4,($O$86-W132))),-2)</f>
        <v>0</v>
      </c>
      <c r="Y109" s="20">
        <f>ROUND(IF(($O$86-X132)&lt;=0,0,MIN(($O$86*(1/'Full Assumptions '!$C$158))/4,($O$86-X132))),-2)</f>
        <v>0</v>
      </c>
      <c r="Z109" s="48">
        <f>ROUND(IF(($O$86-Y132)&lt;=0,0,MIN(($O$86*(1/'Full Assumptions '!$C$158))/4,($O$86-Y132))),-2)</f>
        <v>0</v>
      </c>
    </row>
    <row r="110" spans="2:26" x14ac:dyDescent="0.2">
      <c r="B110" s="588"/>
      <c r="C110" s="17" t="s">
        <v>68</v>
      </c>
      <c r="D110" s="33"/>
      <c r="E110" s="34"/>
      <c r="F110" s="34"/>
      <c r="G110" s="20"/>
      <c r="H110" s="20"/>
      <c r="I110" s="20"/>
      <c r="J110" s="20"/>
      <c r="K110" s="20"/>
      <c r="L110" s="20"/>
      <c r="M110" s="20"/>
      <c r="N110" s="20"/>
      <c r="O110" s="20"/>
      <c r="P110" s="20">
        <f>ROUND(IF(($P$87-O133)&lt;=0,0,MIN(($P$87*(1/'Full Assumptions '!$C$158))/4,($P$87-O133))),-2)</f>
        <v>0</v>
      </c>
      <c r="Q110" s="20">
        <f>ROUND(IF(($P$87-P133)&lt;=0,0,MIN(($P$87*(1/'Full Assumptions '!$C$158))/4,($P$87-P133))),-2)</f>
        <v>0</v>
      </c>
      <c r="R110" s="20">
        <f>ROUND(IF(($P$87-Q133)&lt;=0,0,MIN(($P$87*(1/'Full Assumptions '!$C$158))/4,($P$87-Q133))),-2)</f>
        <v>0</v>
      </c>
      <c r="S110" s="20">
        <f>ROUND(IF(($P$87-R133)&lt;=0,0,MIN(($P$87*(1/'Full Assumptions '!$C$158))/4,($P$87-R133))),-2)</f>
        <v>0</v>
      </c>
      <c r="T110" s="20">
        <f>ROUND(IF(($P$87-S133)&lt;=0,0,MIN(($P$87*(1/'Full Assumptions '!$C$158))/4,($P$87-S133))),-2)</f>
        <v>0</v>
      </c>
      <c r="U110" s="20">
        <f>ROUND(IF(($P$87-T133)&lt;=0,0,MIN(($P$87*(1/'Full Assumptions '!$C$158))/4,($P$87-T133))),-2)</f>
        <v>0</v>
      </c>
      <c r="V110" s="20">
        <f>ROUND(IF(($P$87-U133)&lt;=0,0,MIN(($P$87*(1/'Full Assumptions '!$C$158))/4,($P$87-U133))),-2)</f>
        <v>0</v>
      </c>
      <c r="W110" s="20">
        <f>ROUND(IF(($P$87-V133)&lt;=0,0,MIN(($P$87*(1/'Full Assumptions '!$C$158))/4,($P$87-V133))),-2)</f>
        <v>0</v>
      </c>
      <c r="X110" s="20">
        <f>ROUND(IF(($P$87-W133)&lt;=0,0,MIN(($P$87*(1/'Full Assumptions '!$C$158))/4,($P$87-W133))),-2)</f>
        <v>0</v>
      </c>
      <c r="Y110" s="20">
        <f>ROUND(IF(($P$87-X133)&lt;=0,0,MIN(($P$87*(1/'Full Assumptions '!$C$158))/4,($P$87-X133))),-2)</f>
        <v>0</v>
      </c>
      <c r="Z110" s="48">
        <f>ROUND(IF(($P$87-Y133)&lt;=0,0,MIN(($P$87*(1/'Full Assumptions '!$C$158))/4,($P$87-Y133))),-2)</f>
        <v>0</v>
      </c>
    </row>
    <row r="111" spans="2:26" x14ac:dyDescent="0.2">
      <c r="B111" s="588"/>
      <c r="C111" s="17" t="s">
        <v>69</v>
      </c>
      <c r="D111" s="33"/>
      <c r="E111" s="34"/>
      <c r="F111" s="34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>
        <f>ROUND(IF(($Q$88-P134)&lt;=0,0,MIN(($Q$88*(1/'Full Assumptions '!$C$158))/4,($Q$88-P134))),-2)</f>
        <v>0</v>
      </c>
      <c r="R111" s="20">
        <f>ROUND(IF(($Q$88-Q134)&lt;=0,0,MIN(($Q$88*(1/'Full Assumptions '!$C$158))/4,($Q$88-Q134))),-2)</f>
        <v>0</v>
      </c>
      <c r="S111" s="20">
        <f>ROUND(IF(($Q$88-R134)&lt;=0,0,MIN(($Q$88*(1/'Full Assumptions '!$C$158))/4,($Q$88-R134))),-2)</f>
        <v>0</v>
      </c>
      <c r="T111" s="20">
        <f>ROUND(IF(($Q$88-S134)&lt;=0,0,MIN(($Q$88*(1/'Full Assumptions '!$C$158))/4,($Q$88-S134))),-2)</f>
        <v>0</v>
      </c>
      <c r="U111" s="20">
        <f>ROUND(IF(($Q$88-T134)&lt;=0,0,MIN(($Q$88*(1/'Full Assumptions '!$C$158))/4,($Q$88-T134))),-2)</f>
        <v>0</v>
      </c>
      <c r="V111" s="20">
        <f>ROUND(IF(($Q$88-U134)&lt;=0,0,MIN(($Q$88*(1/'Full Assumptions '!$C$158))/4,($Q$88-U134))),-2)</f>
        <v>0</v>
      </c>
      <c r="W111" s="20">
        <f>ROUND(IF(($Q$88-V134)&lt;=0,0,MIN(($Q$88*(1/'Full Assumptions '!$C$158))/4,($Q$88-V134))),-2)</f>
        <v>0</v>
      </c>
      <c r="X111" s="20">
        <f>ROUND(IF(($Q$88-W134)&lt;=0,0,MIN(($Q$88*(1/'Full Assumptions '!$C$158))/4,($Q$88-W134))),-2)</f>
        <v>0</v>
      </c>
      <c r="Y111" s="20">
        <f>ROUND(IF(($Q$88-X134)&lt;=0,0,MIN(($Q$88*(1/'Full Assumptions '!$C$158))/4,($Q$88-X134))),-2)</f>
        <v>0</v>
      </c>
      <c r="Z111" s="48">
        <f>ROUND(IF(($Q$88-Y134)&lt;=0,0,MIN(($Q$88*(1/'Full Assumptions '!$C$158))/4,($Q$88-Y134))),-2)</f>
        <v>0</v>
      </c>
    </row>
    <row r="112" spans="2:26" x14ac:dyDescent="0.2">
      <c r="B112" s="588"/>
      <c r="C112" s="17" t="s">
        <v>70</v>
      </c>
      <c r="D112" s="33"/>
      <c r="E112" s="34"/>
      <c r="F112" s="34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>
        <f>ROUND(IF(($R$89-Q135)&lt;=0,0,MIN(($R$89*(1/'Full Assumptions '!$C$158))/4,($R$89-Q135))),-2)</f>
        <v>0</v>
      </c>
      <c r="S112" s="20">
        <f>ROUND(IF(($R$89-R135)&lt;=0,0,MIN(($R$89*(1/'Full Assumptions '!$C$158))/4,($R$89-R135))),-2)</f>
        <v>0</v>
      </c>
      <c r="T112" s="20">
        <f>ROUND(IF(($R$89-S135)&lt;=0,0,MIN(($R$89*(1/'Full Assumptions '!$C$158))/4,($R$89-S135))),-2)</f>
        <v>0</v>
      </c>
      <c r="U112" s="20">
        <f>ROUND(IF(($R$89-T135)&lt;=0,0,MIN(($R$89*(1/'Full Assumptions '!$C$158))/4,($R$89-T135))),-2)</f>
        <v>0</v>
      </c>
      <c r="V112" s="20">
        <f>ROUND(IF(($R$89-U135)&lt;=0,0,MIN(($R$89*(1/'Full Assumptions '!$C$158))/4,($R$89-U135))),-2)</f>
        <v>0</v>
      </c>
      <c r="W112" s="20">
        <f>ROUND(IF(($R$89-V135)&lt;=0,0,MIN(($R$89*(1/'Full Assumptions '!$C$158))/4,($R$89-V135))),-2)</f>
        <v>0</v>
      </c>
      <c r="X112" s="20">
        <f>ROUND(IF(($R$89-W135)&lt;=0,0,MIN(($R$89*(1/'Full Assumptions '!$C$158))/4,($R$89-W135))),-2)</f>
        <v>0</v>
      </c>
      <c r="Y112" s="20">
        <f>ROUND(IF(($R$89-X135)&lt;=0,0,MIN(($R$89*(1/'Full Assumptions '!$C$158))/4,($R$89-X135))),-2)</f>
        <v>0</v>
      </c>
      <c r="Z112" s="48">
        <f>ROUND(IF(($R$89-Y135)&lt;=0,0,MIN(($R$89*(1/'Full Assumptions '!$C$158))/4,($R$89-Y135))),-2)</f>
        <v>0</v>
      </c>
    </row>
    <row r="113" spans="2:26" x14ac:dyDescent="0.2">
      <c r="B113" s="588" t="s">
        <v>80</v>
      </c>
      <c r="C113" s="17" t="s">
        <v>67</v>
      </c>
      <c r="D113" s="33"/>
      <c r="E113" s="34"/>
      <c r="F113" s="34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>
        <f>ROUND(IF(($S$90-R136)&lt;=0,0,MIN(($S$90*(1/'Full Assumptions '!$C$158))/4,($S$90-R136))),-2)</f>
        <v>0</v>
      </c>
      <c r="T113" s="20">
        <f>ROUND(IF(($S$90-S136)&lt;=0,0,MIN(($S$90*(1/'Full Assumptions '!$C$158))/4,($S$90-S136))),-2)</f>
        <v>0</v>
      </c>
      <c r="U113" s="20">
        <f>ROUND(IF(($S$90-T136)&lt;=0,0,MIN(($S$90*(1/'Full Assumptions '!$C$158))/4,($S$90-T136))),-2)</f>
        <v>0</v>
      </c>
      <c r="V113" s="20">
        <f>ROUND(IF(($S$90-U136)&lt;=0,0,MIN(($S$90*(1/'Full Assumptions '!$C$158))/4,($S$90-U136))),-2)</f>
        <v>0</v>
      </c>
      <c r="W113" s="20">
        <f>ROUND(IF(($S$90-V136)&lt;=0,0,MIN(($S$90*(1/'Full Assumptions '!$C$158))/4,($S$90-V136))),-2)</f>
        <v>0</v>
      </c>
      <c r="X113" s="20">
        <f>ROUND(IF(($S$90-W136)&lt;=0,0,MIN(($S$90*(1/'Full Assumptions '!$C$158))/4,($S$90-W136))),-2)</f>
        <v>0</v>
      </c>
      <c r="Y113" s="20">
        <f>ROUND(IF(($S$90-X136)&lt;=0,0,MIN(($S$90*(1/'Full Assumptions '!$C$158))/4,($S$90-X136))),-2)</f>
        <v>0</v>
      </c>
      <c r="Z113" s="48">
        <f>ROUND(IF(($S$90-Y136)&lt;=0,0,MIN(($S$90*(1/'Full Assumptions '!$C$158))/4,($S$90-Y136))),-2)</f>
        <v>0</v>
      </c>
    </row>
    <row r="114" spans="2:26" x14ac:dyDescent="0.2">
      <c r="B114" s="588"/>
      <c r="C114" s="17" t="s">
        <v>68</v>
      </c>
      <c r="D114" s="33"/>
      <c r="E114" s="34"/>
      <c r="F114" s="34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4"/>
      <c r="T114" s="20">
        <f>ROUND(IF(($T$91-S137)&lt;=0,0,MIN(($T$91*(1/'Full Assumptions '!$C$158))/4,($T$91-S137))),-2)</f>
        <v>0</v>
      </c>
      <c r="U114" s="20">
        <f>ROUND(IF(($T$91-T137)&lt;=0,0,MIN(($T$91*(1/'Full Assumptions '!$C$158))/4,($T$91-T137))),-2)</f>
        <v>0</v>
      </c>
      <c r="V114" s="20">
        <f>ROUND(IF(($T$91-U137)&lt;=0,0,MIN(($T$91*(1/'Full Assumptions '!$C$158))/4,($T$91-U137))),-2)</f>
        <v>0</v>
      </c>
      <c r="W114" s="20">
        <f>ROUND(IF(($T$91-V137)&lt;=0,0,MIN(($T$91*(1/'Full Assumptions '!$C$158))/4,($T$91-V137))),-2)</f>
        <v>0</v>
      </c>
      <c r="X114" s="20">
        <f>ROUND(IF(($T$91-W137)&lt;=0,0,MIN(($T$91*(1/'Full Assumptions '!$C$158))/4,($T$91-W137))),-2)</f>
        <v>0</v>
      </c>
      <c r="Y114" s="20">
        <f>ROUND(IF(($T$91-X137)&lt;=0,0,MIN(($T$91*(1/'Full Assumptions '!$C$158))/4,($T$91-X137))),-2)</f>
        <v>0</v>
      </c>
      <c r="Z114" s="48">
        <f>ROUND(IF(($T$91-Y137)&lt;=0,0,MIN(($T$91*(1/'Full Assumptions '!$C$158))/4,($T$91-Y137))),-2)</f>
        <v>0</v>
      </c>
    </row>
    <row r="115" spans="2:26" x14ac:dyDescent="0.2">
      <c r="B115" s="588"/>
      <c r="C115" s="17" t="s">
        <v>69</v>
      </c>
      <c r="D115" s="33"/>
      <c r="E115" s="34"/>
      <c r="F115" s="34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4"/>
      <c r="T115" s="4"/>
      <c r="U115" s="20">
        <f>ROUND(IF(($U$92-T138)&lt;=0,0,MIN(($U$92*(1/'Full Assumptions '!$C$158))/4,($U$92-T138))),-2)</f>
        <v>0</v>
      </c>
      <c r="V115" s="20">
        <f>ROUND(IF(($U$92-U138)&lt;=0,0,MIN(($U$92*(1/'Full Assumptions '!$C$158))/4,($U$92-U138))),-2)</f>
        <v>0</v>
      </c>
      <c r="W115" s="20">
        <f>ROUND(IF(($U$92-V138)&lt;=0,0,MIN(($U$92*(1/'Full Assumptions '!$C$158))/4,($U$92-V138))),-2)</f>
        <v>0</v>
      </c>
      <c r="X115" s="20">
        <f>ROUND(IF(($U$92-W138)&lt;=0,0,MIN(($U$92*(1/'Full Assumptions '!$C$158))/4,($U$92-W138))),-2)</f>
        <v>0</v>
      </c>
      <c r="Y115" s="20">
        <f>ROUND(IF(($U$92-X138)&lt;=0,0,MIN(($U$92*(1/'Full Assumptions '!$C$158))/4,($U$92-X138))),-2)</f>
        <v>0</v>
      </c>
      <c r="Z115" s="48">
        <f>ROUND(IF(($U$92-Y138)&lt;=0,0,MIN(($U$92*(1/'Full Assumptions '!$C$158))/4,($U$92-Y138))),-2)</f>
        <v>0</v>
      </c>
    </row>
    <row r="116" spans="2:26" x14ac:dyDescent="0.2">
      <c r="B116" s="588"/>
      <c r="C116" s="17" t="s">
        <v>70</v>
      </c>
      <c r="D116" s="33"/>
      <c r="E116" s="34"/>
      <c r="F116" s="34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4"/>
      <c r="T116" s="4"/>
      <c r="U116" s="4"/>
      <c r="V116" s="20">
        <f>ROUND(IF(($V$93-U139)&lt;=0,0,MIN(($V$93*(1/'Full Assumptions '!$C$158))/4,($V$93-U139))),-2)</f>
        <v>0</v>
      </c>
      <c r="W116" s="20">
        <f>ROUND(IF(($V$93-V139)&lt;=0,0,MIN(($V$93*(1/'Full Assumptions '!$C$158))/4,($V$93-V139))),-2)</f>
        <v>0</v>
      </c>
      <c r="X116" s="20">
        <f>ROUND(IF(($V$93-W139)&lt;=0,0,MIN(($V$93*(1/'Full Assumptions '!$C$158))/4,($V$93-W139))),-2)</f>
        <v>0</v>
      </c>
      <c r="Y116" s="20">
        <f>ROUND(IF(($V$93-X139)&lt;=0,0,MIN(($V$93*(1/'Full Assumptions '!$C$158))/4,($V$93-X139))),-2)</f>
        <v>0</v>
      </c>
      <c r="Z116" s="48">
        <f>ROUND(IF(($V$93-Y139)&lt;=0,0,MIN(($V$93*(1/'Full Assumptions '!$C$158))/4,($V$93-Y139))),-2)</f>
        <v>0</v>
      </c>
    </row>
    <row r="117" spans="2:26" x14ac:dyDescent="0.2">
      <c r="B117" s="588" t="s">
        <v>81</v>
      </c>
      <c r="C117" s="17" t="s">
        <v>67</v>
      </c>
      <c r="D117" s="33"/>
      <c r="E117" s="34"/>
      <c r="F117" s="34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4"/>
      <c r="T117" s="4"/>
      <c r="U117" s="4"/>
      <c r="V117" s="4"/>
      <c r="W117" s="20">
        <f>ROUND(IF(($W$94-V140)&lt;=0,0,MIN(($W$94*(1/'Full Assumptions '!$C$158))/4,($W$94-V140))),-2)</f>
        <v>0</v>
      </c>
      <c r="X117" s="20">
        <f>ROUND(IF(($W$94-W140)&lt;=0,0,MIN(($W$94*(1/'Full Assumptions '!$C$158))/4,($W$94-W140))),-2)</f>
        <v>0</v>
      </c>
      <c r="Y117" s="20">
        <f>ROUND(IF(($W$94-X140)&lt;=0,0,MIN(($W$94*(1/'Full Assumptions '!$C$158))/4,($W$94-X140))),-2)</f>
        <v>0</v>
      </c>
      <c r="Z117" s="48">
        <f>ROUND(IF(($W$94-Y140)&lt;=0,0,MIN(($W$94*(1/'Full Assumptions '!$C$158))/4,($W$94-Y140))),-2)</f>
        <v>0</v>
      </c>
    </row>
    <row r="118" spans="2:26" x14ac:dyDescent="0.2">
      <c r="B118" s="588"/>
      <c r="C118" s="17" t="s">
        <v>68</v>
      </c>
      <c r="D118" s="33"/>
      <c r="E118" s="34"/>
      <c r="F118" s="34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4"/>
      <c r="T118" s="4"/>
      <c r="U118" s="4"/>
      <c r="V118" s="4"/>
      <c r="W118" s="4"/>
      <c r="X118" s="20">
        <f>ROUND(IF(($X$95-W141)&lt;=0,0,MIN(($X$95*(1/'Full Assumptions '!$C$158))/4,($X$95-W141))),-2)</f>
        <v>0</v>
      </c>
      <c r="Y118" s="20">
        <f>ROUND(IF(($X$95-X141)&lt;=0,0,MIN(($X$95*(1/'Full Assumptions '!$C$158))/4,($X$95-X141))),-2)</f>
        <v>0</v>
      </c>
      <c r="Z118" s="48">
        <f>ROUND(IF(($X$95-Y141)&lt;=0,0,MIN(($X$95*(1/'Full Assumptions '!$C$158))/4,($X$95-Y141))),-2)</f>
        <v>0</v>
      </c>
    </row>
    <row r="119" spans="2:26" x14ac:dyDescent="0.2">
      <c r="B119" s="588"/>
      <c r="C119" s="17" t="s">
        <v>69</v>
      </c>
      <c r="D119" s="33"/>
      <c r="E119" s="34"/>
      <c r="F119" s="34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4"/>
      <c r="T119" s="4"/>
      <c r="U119" s="4"/>
      <c r="V119" s="4"/>
      <c r="W119" s="4"/>
      <c r="X119" s="4"/>
      <c r="Y119" s="20">
        <f>ROUND(IF(($Y$96-X142)&lt;=0,0,MIN(($Y$96*(1/'Full Assumptions '!$C$158))/4,($Y$96-X142))),-2)</f>
        <v>0</v>
      </c>
      <c r="Z119" s="48">
        <f>ROUND(IF(($Y$96-Y142)&lt;=0,0,MIN(($Y$96*(1/'Full Assumptions '!$C$158))/4,($Y$96-Y142))),-2)</f>
        <v>0</v>
      </c>
    </row>
    <row r="120" spans="2:26" x14ac:dyDescent="0.2">
      <c r="B120" s="128"/>
      <c r="C120" s="22" t="s">
        <v>70</v>
      </c>
      <c r="D120" s="129"/>
      <c r="E120" s="130"/>
      <c r="F120" s="130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4"/>
      <c r="T120" s="24"/>
      <c r="U120" s="24"/>
      <c r="V120" s="24"/>
      <c r="W120" s="24"/>
      <c r="X120" s="24"/>
      <c r="Y120" s="24"/>
      <c r="Z120" s="131">
        <f>ROUND(IF(($Z$97-Y143)&lt;=0,0,MIN(($Z$97*(1/'Full Assumptions '!$C$158))/4,($Z$97-Y143))),-2)</f>
        <v>0</v>
      </c>
    </row>
    <row r="121" spans="2:26" ht="13.2" x14ac:dyDescent="0.2">
      <c r="B121" s="595" t="s">
        <v>155</v>
      </c>
      <c r="C121" s="592"/>
      <c r="D121" s="25"/>
      <c r="E121" s="26"/>
      <c r="F121" s="27"/>
      <c r="G121" s="27">
        <f t="shared" ref="G121:Z121" si="26">SUM(G100:G120)</f>
        <v>0</v>
      </c>
      <c r="H121" s="27">
        <f t="shared" si="26"/>
        <v>0</v>
      </c>
      <c r="I121" s="27">
        <f t="shared" si="26"/>
        <v>0</v>
      </c>
      <c r="J121" s="27">
        <f t="shared" si="26"/>
        <v>0</v>
      </c>
      <c r="K121" s="27">
        <f t="shared" si="26"/>
        <v>0</v>
      </c>
      <c r="L121" s="27">
        <f t="shared" si="26"/>
        <v>0</v>
      </c>
      <c r="M121" s="27">
        <f t="shared" si="26"/>
        <v>0</v>
      </c>
      <c r="N121" s="27">
        <f t="shared" si="26"/>
        <v>0</v>
      </c>
      <c r="O121" s="27">
        <f t="shared" si="26"/>
        <v>0</v>
      </c>
      <c r="P121" s="27">
        <f t="shared" si="26"/>
        <v>0</v>
      </c>
      <c r="Q121" s="27">
        <f t="shared" si="26"/>
        <v>0</v>
      </c>
      <c r="R121" s="27">
        <f t="shared" si="26"/>
        <v>0</v>
      </c>
      <c r="S121" s="27">
        <f t="shared" si="26"/>
        <v>0</v>
      </c>
      <c r="T121" s="27">
        <f t="shared" si="26"/>
        <v>0</v>
      </c>
      <c r="U121" s="27">
        <f t="shared" si="26"/>
        <v>0</v>
      </c>
      <c r="V121" s="27">
        <f t="shared" si="26"/>
        <v>0</v>
      </c>
      <c r="W121" s="27">
        <f t="shared" si="26"/>
        <v>0</v>
      </c>
      <c r="X121" s="27">
        <f t="shared" si="26"/>
        <v>0</v>
      </c>
      <c r="Y121" s="27">
        <f t="shared" si="26"/>
        <v>0</v>
      </c>
      <c r="Z121" s="49">
        <f t="shared" si="26"/>
        <v>0</v>
      </c>
    </row>
    <row r="122" spans="2:26" ht="20.399999999999999" x14ac:dyDescent="0.2">
      <c r="B122" s="116" t="s">
        <v>156</v>
      </c>
      <c r="C122" s="117"/>
      <c r="D122" s="118"/>
      <c r="E122" s="119"/>
      <c r="F122" s="119"/>
      <c r="G122" s="119"/>
      <c r="H122" s="120"/>
      <c r="I122" s="120"/>
      <c r="J122" s="120"/>
      <c r="K122" s="120"/>
      <c r="L122" s="120"/>
      <c r="M122" s="120"/>
      <c r="N122" s="120"/>
      <c r="O122" s="120"/>
      <c r="P122" s="120"/>
      <c r="Q122" s="120"/>
      <c r="R122" s="120"/>
      <c r="S122" s="120"/>
      <c r="T122" s="120"/>
      <c r="U122" s="120"/>
      <c r="V122" s="120"/>
      <c r="W122" s="120"/>
      <c r="X122" s="120"/>
      <c r="Y122" s="120"/>
      <c r="Z122" s="121"/>
    </row>
    <row r="123" spans="2:26" x14ac:dyDescent="0.2">
      <c r="B123" s="138"/>
      <c r="C123" s="138" t="s">
        <v>113</v>
      </c>
      <c r="D123" s="8"/>
      <c r="E123" s="4"/>
      <c r="F123" s="111">
        <f>+'Full Assumptions '!C188</f>
        <v>0</v>
      </c>
      <c r="G123" s="111">
        <f>+F123+G100</f>
        <v>0</v>
      </c>
      <c r="H123" s="111">
        <f t="shared" ref="H123:Z123" si="27">+G123+H100</f>
        <v>0</v>
      </c>
      <c r="I123" s="111">
        <f t="shared" si="27"/>
        <v>0</v>
      </c>
      <c r="J123" s="111">
        <f t="shared" si="27"/>
        <v>0</v>
      </c>
      <c r="K123" s="111">
        <f t="shared" si="27"/>
        <v>0</v>
      </c>
      <c r="L123" s="111">
        <f t="shared" si="27"/>
        <v>0</v>
      </c>
      <c r="M123" s="111">
        <f t="shared" si="27"/>
        <v>0</v>
      </c>
      <c r="N123" s="111">
        <f t="shared" si="27"/>
        <v>0</v>
      </c>
      <c r="O123" s="111">
        <f t="shared" si="27"/>
        <v>0</v>
      </c>
      <c r="P123" s="111">
        <f t="shared" si="27"/>
        <v>0</v>
      </c>
      <c r="Q123" s="111">
        <f t="shared" si="27"/>
        <v>0</v>
      </c>
      <c r="R123" s="111">
        <f t="shared" si="27"/>
        <v>0</v>
      </c>
      <c r="S123" s="111">
        <f t="shared" si="27"/>
        <v>0</v>
      </c>
      <c r="T123" s="111">
        <f t="shared" si="27"/>
        <v>0</v>
      </c>
      <c r="U123" s="111">
        <f t="shared" si="27"/>
        <v>0</v>
      </c>
      <c r="V123" s="111">
        <f t="shared" si="27"/>
        <v>0</v>
      </c>
      <c r="W123" s="111">
        <f t="shared" si="27"/>
        <v>0</v>
      </c>
      <c r="X123" s="111">
        <f t="shared" si="27"/>
        <v>0</v>
      </c>
      <c r="Y123" s="111">
        <f t="shared" si="27"/>
        <v>0</v>
      </c>
      <c r="Z123" s="112">
        <f t="shared" si="27"/>
        <v>0</v>
      </c>
    </row>
    <row r="124" spans="2:26" x14ac:dyDescent="0.2">
      <c r="B124" s="588" t="s">
        <v>50</v>
      </c>
      <c r="C124" s="17" t="s">
        <v>67</v>
      </c>
      <c r="D124" s="36"/>
      <c r="E124" s="37"/>
      <c r="F124" s="37"/>
      <c r="G124" s="111">
        <f>+G101</f>
        <v>0</v>
      </c>
      <c r="H124" s="111">
        <f t="shared" ref="H124:Z124" si="28">+G124+H101</f>
        <v>0</v>
      </c>
      <c r="I124" s="111">
        <f t="shared" si="28"/>
        <v>0</v>
      </c>
      <c r="J124" s="111">
        <f t="shared" si="28"/>
        <v>0</v>
      </c>
      <c r="K124" s="111">
        <f t="shared" si="28"/>
        <v>0</v>
      </c>
      <c r="L124" s="111">
        <f t="shared" si="28"/>
        <v>0</v>
      </c>
      <c r="M124" s="111">
        <f t="shared" si="28"/>
        <v>0</v>
      </c>
      <c r="N124" s="111">
        <f t="shared" si="28"/>
        <v>0</v>
      </c>
      <c r="O124" s="111">
        <f t="shared" si="28"/>
        <v>0</v>
      </c>
      <c r="P124" s="111">
        <f t="shared" si="28"/>
        <v>0</v>
      </c>
      <c r="Q124" s="111">
        <f t="shared" si="28"/>
        <v>0</v>
      </c>
      <c r="R124" s="111">
        <f t="shared" si="28"/>
        <v>0</v>
      </c>
      <c r="S124" s="111">
        <f t="shared" si="28"/>
        <v>0</v>
      </c>
      <c r="T124" s="111">
        <f t="shared" si="28"/>
        <v>0</v>
      </c>
      <c r="U124" s="111">
        <f t="shared" si="28"/>
        <v>0</v>
      </c>
      <c r="V124" s="111">
        <f t="shared" si="28"/>
        <v>0</v>
      </c>
      <c r="W124" s="111">
        <f t="shared" si="28"/>
        <v>0</v>
      </c>
      <c r="X124" s="111">
        <f t="shared" si="28"/>
        <v>0</v>
      </c>
      <c r="Y124" s="111">
        <f t="shared" si="28"/>
        <v>0</v>
      </c>
      <c r="Z124" s="112">
        <f t="shared" si="28"/>
        <v>0</v>
      </c>
    </row>
    <row r="125" spans="2:26" x14ac:dyDescent="0.2">
      <c r="B125" s="588"/>
      <c r="C125" s="17" t="s">
        <v>68</v>
      </c>
      <c r="D125" s="36"/>
      <c r="E125" s="37"/>
      <c r="F125" s="37"/>
      <c r="G125" s="111">
        <f t="shared" ref="G125:G143" si="29">+G102</f>
        <v>0</v>
      </c>
      <c r="H125" s="111">
        <f t="shared" ref="H125:Z125" si="30">+G125+H102</f>
        <v>0</v>
      </c>
      <c r="I125" s="111">
        <f t="shared" si="30"/>
        <v>0</v>
      </c>
      <c r="J125" s="111">
        <f t="shared" si="30"/>
        <v>0</v>
      </c>
      <c r="K125" s="111">
        <f t="shared" si="30"/>
        <v>0</v>
      </c>
      <c r="L125" s="111">
        <f t="shared" si="30"/>
        <v>0</v>
      </c>
      <c r="M125" s="111">
        <f t="shared" si="30"/>
        <v>0</v>
      </c>
      <c r="N125" s="111">
        <f t="shared" si="30"/>
        <v>0</v>
      </c>
      <c r="O125" s="111">
        <f t="shared" si="30"/>
        <v>0</v>
      </c>
      <c r="P125" s="111">
        <f t="shared" si="30"/>
        <v>0</v>
      </c>
      <c r="Q125" s="111">
        <f t="shared" si="30"/>
        <v>0</v>
      </c>
      <c r="R125" s="111">
        <f t="shared" si="30"/>
        <v>0</v>
      </c>
      <c r="S125" s="111">
        <f t="shared" si="30"/>
        <v>0</v>
      </c>
      <c r="T125" s="111">
        <f t="shared" si="30"/>
        <v>0</v>
      </c>
      <c r="U125" s="111">
        <f t="shared" si="30"/>
        <v>0</v>
      </c>
      <c r="V125" s="111">
        <f t="shared" si="30"/>
        <v>0</v>
      </c>
      <c r="W125" s="111">
        <f t="shared" si="30"/>
        <v>0</v>
      </c>
      <c r="X125" s="111">
        <f t="shared" si="30"/>
        <v>0</v>
      </c>
      <c r="Y125" s="111">
        <f t="shared" si="30"/>
        <v>0</v>
      </c>
      <c r="Z125" s="112">
        <f t="shared" si="30"/>
        <v>0</v>
      </c>
    </row>
    <row r="126" spans="2:26" x14ac:dyDescent="0.2">
      <c r="B126" s="588"/>
      <c r="C126" s="17" t="s">
        <v>69</v>
      </c>
      <c r="D126" s="36"/>
      <c r="E126" s="37"/>
      <c r="F126" s="37"/>
      <c r="G126" s="111">
        <f t="shared" si="29"/>
        <v>0</v>
      </c>
      <c r="H126" s="111">
        <f t="shared" ref="H126:Z126" si="31">+G126+H103</f>
        <v>0</v>
      </c>
      <c r="I126" s="111">
        <f t="shared" si="31"/>
        <v>0</v>
      </c>
      <c r="J126" s="111">
        <f t="shared" si="31"/>
        <v>0</v>
      </c>
      <c r="K126" s="111">
        <f t="shared" si="31"/>
        <v>0</v>
      </c>
      <c r="L126" s="111">
        <f t="shared" si="31"/>
        <v>0</v>
      </c>
      <c r="M126" s="111">
        <f t="shared" si="31"/>
        <v>0</v>
      </c>
      <c r="N126" s="111">
        <f t="shared" si="31"/>
        <v>0</v>
      </c>
      <c r="O126" s="111">
        <f t="shared" si="31"/>
        <v>0</v>
      </c>
      <c r="P126" s="111">
        <f t="shared" si="31"/>
        <v>0</v>
      </c>
      <c r="Q126" s="111">
        <f t="shared" si="31"/>
        <v>0</v>
      </c>
      <c r="R126" s="111">
        <f t="shared" si="31"/>
        <v>0</v>
      </c>
      <c r="S126" s="111">
        <f t="shared" si="31"/>
        <v>0</v>
      </c>
      <c r="T126" s="111">
        <f t="shared" si="31"/>
        <v>0</v>
      </c>
      <c r="U126" s="111">
        <f t="shared" si="31"/>
        <v>0</v>
      </c>
      <c r="V126" s="111">
        <f t="shared" si="31"/>
        <v>0</v>
      </c>
      <c r="W126" s="111">
        <f t="shared" si="31"/>
        <v>0</v>
      </c>
      <c r="X126" s="111">
        <f t="shared" si="31"/>
        <v>0</v>
      </c>
      <c r="Y126" s="111">
        <f t="shared" si="31"/>
        <v>0</v>
      </c>
      <c r="Z126" s="112">
        <f t="shared" si="31"/>
        <v>0</v>
      </c>
    </row>
    <row r="127" spans="2:26" x14ac:dyDescent="0.2">
      <c r="B127" s="588"/>
      <c r="C127" s="17" t="s">
        <v>70</v>
      </c>
      <c r="D127" s="36"/>
      <c r="E127" s="37"/>
      <c r="F127" s="37"/>
      <c r="G127" s="111">
        <f t="shared" si="29"/>
        <v>0</v>
      </c>
      <c r="H127" s="111">
        <f t="shared" ref="H127:Z127" si="32">+G127+H104</f>
        <v>0</v>
      </c>
      <c r="I127" s="111">
        <f t="shared" si="32"/>
        <v>0</v>
      </c>
      <c r="J127" s="111">
        <f t="shared" si="32"/>
        <v>0</v>
      </c>
      <c r="K127" s="111">
        <f t="shared" si="32"/>
        <v>0</v>
      </c>
      <c r="L127" s="111">
        <f t="shared" si="32"/>
        <v>0</v>
      </c>
      <c r="M127" s="111">
        <f t="shared" si="32"/>
        <v>0</v>
      </c>
      <c r="N127" s="111">
        <f t="shared" si="32"/>
        <v>0</v>
      </c>
      <c r="O127" s="111">
        <f t="shared" si="32"/>
        <v>0</v>
      </c>
      <c r="P127" s="111">
        <f t="shared" si="32"/>
        <v>0</v>
      </c>
      <c r="Q127" s="111">
        <f t="shared" si="32"/>
        <v>0</v>
      </c>
      <c r="R127" s="111">
        <f t="shared" si="32"/>
        <v>0</v>
      </c>
      <c r="S127" s="111">
        <f t="shared" si="32"/>
        <v>0</v>
      </c>
      <c r="T127" s="111">
        <f t="shared" si="32"/>
        <v>0</v>
      </c>
      <c r="U127" s="111">
        <f t="shared" si="32"/>
        <v>0</v>
      </c>
      <c r="V127" s="111">
        <f t="shared" si="32"/>
        <v>0</v>
      </c>
      <c r="W127" s="111">
        <f t="shared" si="32"/>
        <v>0</v>
      </c>
      <c r="X127" s="111">
        <f t="shared" si="32"/>
        <v>0</v>
      </c>
      <c r="Y127" s="111">
        <f t="shared" si="32"/>
        <v>0</v>
      </c>
      <c r="Z127" s="112">
        <f t="shared" si="32"/>
        <v>0</v>
      </c>
    </row>
    <row r="128" spans="2:26" x14ac:dyDescent="0.2">
      <c r="B128" s="588" t="s">
        <v>78</v>
      </c>
      <c r="C128" s="17" t="s">
        <v>67</v>
      </c>
      <c r="D128" s="36"/>
      <c r="E128" s="37"/>
      <c r="F128" s="37"/>
      <c r="G128" s="111">
        <f t="shared" si="29"/>
        <v>0</v>
      </c>
      <c r="H128" s="111">
        <f t="shared" ref="H128:Z128" si="33">+G128+H105</f>
        <v>0</v>
      </c>
      <c r="I128" s="111">
        <f t="shared" si="33"/>
        <v>0</v>
      </c>
      <c r="J128" s="111">
        <f t="shared" si="33"/>
        <v>0</v>
      </c>
      <c r="K128" s="111">
        <f t="shared" si="33"/>
        <v>0</v>
      </c>
      <c r="L128" s="111">
        <f t="shared" si="33"/>
        <v>0</v>
      </c>
      <c r="M128" s="111">
        <f t="shared" si="33"/>
        <v>0</v>
      </c>
      <c r="N128" s="111">
        <f t="shared" si="33"/>
        <v>0</v>
      </c>
      <c r="O128" s="111">
        <f t="shared" si="33"/>
        <v>0</v>
      </c>
      <c r="P128" s="111">
        <f t="shared" si="33"/>
        <v>0</v>
      </c>
      <c r="Q128" s="111">
        <f t="shared" si="33"/>
        <v>0</v>
      </c>
      <c r="R128" s="111">
        <f t="shared" si="33"/>
        <v>0</v>
      </c>
      <c r="S128" s="111">
        <f t="shared" si="33"/>
        <v>0</v>
      </c>
      <c r="T128" s="111">
        <f t="shared" si="33"/>
        <v>0</v>
      </c>
      <c r="U128" s="111">
        <f t="shared" si="33"/>
        <v>0</v>
      </c>
      <c r="V128" s="111">
        <f t="shared" si="33"/>
        <v>0</v>
      </c>
      <c r="W128" s="111">
        <f t="shared" si="33"/>
        <v>0</v>
      </c>
      <c r="X128" s="111">
        <f t="shared" si="33"/>
        <v>0</v>
      </c>
      <c r="Y128" s="111">
        <f t="shared" si="33"/>
        <v>0</v>
      </c>
      <c r="Z128" s="112">
        <f t="shared" si="33"/>
        <v>0</v>
      </c>
    </row>
    <row r="129" spans="2:26" x14ac:dyDescent="0.2">
      <c r="B129" s="588"/>
      <c r="C129" s="17" t="s">
        <v>68</v>
      </c>
      <c r="D129" s="36"/>
      <c r="E129" s="37"/>
      <c r="F129" s="37"/>
      <c r="G129" s="111">
        <f t="shared" si="29"/>
        <v>0</v>
      </c>
      <c r="H129" s="111">
        <f t="shared" ref="H129:Z129" si="34">+G129+H106</f>
        <v>0</v>
      </c>
      <c r="I129" s="111">
        <f t="shared" si="34"/>
        <v>0</v>
      </c>
      <c r="J129" s="111">
        <f t="shared" si="34"/>
        <v>0</v>
      </c>
      <c r="K129" s="111">
        <f t="shared" si="34"/>
        <v>0</v>
      </c>
      <c r="L129" s="111">
        <f t="shared" si="34"/>
        <v>0</v>
      </c>
      <c r="M129" s="111">
        <f t="shared" si="34"/>
        <v>0</v>
      </c>
      <c r="N129" s="111">
        <f t="shared" si="34"/>
        <v>0</v>
      </c>
      <c r="O129" s="111">
        <f t="shared" si="34"/>
        <v>0</v>
      </c>
      <c r="P129" s="111">
        <f t="shared" si="34"/>
        <v>0</v>
      </c>
      <c r="Q129" s="111">
        <f t="shared" si="34"/>
        <v>0</v>
      </c>
      <c r="R129" s="111">
        <f t="shared" si="34"/>
        <v>0</v>
      </c>
      <c r="S129" s="111">
        <f t="shared" si="34"/>
        <v>0</v>
      </c>
      <c r="T129" s="111">
        <f t="shared" si="34"/>
        <v>0</v>
      </c>
      <c r="U129" s="111">
        <f t="shared" si="34"/>
        <v>0</v>
      </c>
      <c r="V129" s="111">
        <f t="shared" si="34"/>
        <v>0</v>
      </c>
      <c r="W129" s="111">
        <f t="shared" si="34"/>
        <v>0</v>
      </c>
      <c r="X129" s="111">
        <f t="shared" si="34"/>
        <v>0</v>
      </c>
      <c r="Y129" s="111">
        <f t="shared" si="34"/>
        <v>0</v>
      </c>
      <c r="Z129" s="112">
        <f t="shared" si="34"/>
        <v>0</v>
      </c>
    </row>
    <row r="130" spans="2:26" x14ac:dyDescent="0.2">
      <c r="B130" s="588"/>
      <c r="C130" s="17" t="s">
        <v>69</v>
      </c>
      <c r="D130" s="38"/>
      <c r="E130" s="39"/>
      <c r="F130" s="39"/>
      <c r="G130" s="111">
        <f t="shared" si="29"/>
        <v>0</v>
      </c>
      <c r="H130" s="111">
        <f t="shared" ref="H130:Z130" si="35">+G130+H107</f>
        <v>0</v>
      </c>
      <c r="I130" s="111">
        <f t="shared" si="35"/>
        <v>0</v>
      </c>
      <c r="J130" s="111">
        <f t="shared" si="35"/>
        <v>0</v>
      </c>
      <c r="K130" s="111">
        <f t="shared" si="35"/>
        <v>0</v>
      </c>
      <c r="L130" s="111">
        <f t="shared" si="35"/>
        <v>0</v>
      </c>
      <c r="M130" s="111">
        <f t="shared" si="35"/>
        <v>0</v>
      </c>
      <c r="N130" s="111">
        <f t="shared" si="35"/>
        <v>0</v>
      </c>
      <c r="O130" s="111">
        <f t="shared" si="35"/>
        <v>0</v>
      </c>
      <c r="P130" s="111">
        <f t="shared" si="35"/>
        <v>0</v>
      </c>
      <c r="Q130" s="111">
        <f t="shared" si="35"/>
        <v>0</v>
      </c>
      <c r="R130" s="111">
        <f t="shared" si="35"/>
        <v>0</v>
      </c>
      <c r="S130" s="111">
        <f t="shared" si="35"/>
        <v>0</v>
      </c>
      <c r="T130" s="111">
        <f t="shared" si="35"/>
        <v>0</v>
      </c>
      <c r="U130" s="111">
        <f t="shared" si="35"/>
        <v>0</v>
      </c>
      <c r="V130" s="111">
        <f t="shared" si="35"/>
        <v>0</v>
      </c>
      <c r="W130" s="111">
        <f t="shared" si="35"/>
        <v>0</v>
      </c>
      <c r="X130" s="111">
        <f t="shared" si="35"/>
        <v>0</v>
      </c>
      <c r="Y130" s="111">
        <f t="shared" si="35"/>
        <v>0</v>
      </c>
      <c r="Z130" s="112">
        <f t="shared" si="35"/>
        <v>0</v>
      </c>
    </row>
    <row r="131" spans="2:26" x14ac:dyDescent="0.2">
      <c r="B131" s="588"/>
      <c r="C131" s="17" t="s">
        <v>70</v>
      </c>
      <c r="D131" s="38"/>
      <c r="E131" s="39"/>
      <c r="F131" s="39"/>
      <c r="G131" s="111">
        <f t="shared" si="29"/>
        <v>0</v>
      </c>
      <c r="H131" s="111">
        <f t="shared" ref="H131:Z131" si="36">+G131+H108</f>
        <v>0</v>
      </c>
      <c r="I131" s="111">
        <f t="shared" si="36"/>
        <v>0</v>
      </c>
      <c r="J131" s="111">
        <f t="shared" si="36"/>
        <v>0</v>
      </c>
      <c r="K131" s="111">
        <f t="shared" si="36"/>
        <v>0</v>
      </c>
      <c r="L131" s="111">
        <f t="shared" si="36"/>
        <v>0</v>
      </c>
      <c r="M131" s="111">
        <f t="shared" si="36"/>
        <v>0</v>
      </c>
      <c r="N131" s="111">
        <f t="shared" si="36"/>
        <v>0</v>
      </c>
      <c r="O131" s="111">
        <f t="shared" si="36"/>
        <v>0</v>
      </c>
      <c r="P131" s="111">
        <f t="shared" si="36"/>
        <v>0</v>
      </c>
      <c r="Q131" s="111">
        <f t="shared" si="36"/>
        <v>0</v>
      </c>
      <c r="R131" s="111">
        <f t="shared" si="36"/>
        <v>0</v>
      </c>
      <c r="S131" s="111">
        <f t="shared" si="36"/>
        <v>0</v>
      </c>
      <c r="T131" s="111">
        <f t="shared" si="36"/>
        <v>0</v>
      </c>
      <c r="U131" s="111">
        <f t="shared" si="36"/>
        <v>0</v>
      </c>
      <c r="V131" s="111">
        <f t="shared" si="36"/>
        <v>0</v>
      </c>
      <c r="W131" s="111">
        <f t="shared" si="36"/>
        <v>0</v>
      </c>
      <c r="X131" s="111">
        <f t="shared" si="36"/>
        <v>0</v>
      </c>
      <c r="Y131" s="111">
        <f t="shared" si="36"/>
        <v>0</v>
      </c>
      <c r="Z131" s="112">
        <f t="shared" si="36"/>
        <v>0</v>
      </c>
    </row>
    <row r="132" spans="2:26" x14ac:dyDescent="0.2">
      <c r="B132" s="588" t="s">
        <v>79</v>
      </c>
      <c r="C132" s="17" t="s">
        <v>67</v>
      </c>
      <c r="D132" s="38"/>
      <c r="E132" s="39"/>
      <c r="F132" s="39"/>
      <c r="G132" s="111">
        <f t="shared" si="29"/>
        <v>0</v>
      </c>
      <c r="H132" s="111">
        <f t="shared" ref="H132:Z132" si="37">+G132+H109</f>
        <v>0</v>
      </c>
      <c r="I132" s="111">
        <f t="shared" si="37"/>
        <v>0</v>
      </c>
      <c r="J132" s="111">
        <f t="shared" si="37"/>
        <v>0</v>
      </c>
      <c r="K132" s="111">
        <f t="shared" si="37"/>
        <v>0</v>
      </c>
      <c r="L132" s="111">
        <f t="shared" si="37"/>
        <v>0</v>
      </c>
      <c r="M132" s="111">
        <f t="shared" si="37"/>
        <v>0</v>
      </c>
      <c r="N132" s="111">
        <f t="shared" si="37"/>
        <v>0</v>
      </c>
      <c r="O132" s="111">
        <f t="shared" si="37"/>
        <v>0</v>
      </c>
      <c r="P132" s="111">
        <f t="shared" si="37"/>
        <v>0</v>
      </c>
      <c r="Q132" s="111">
        <f t="shared" si="37"/>
        <v>0</v>
      </c>
      <c r="R132" s="111">
        <f t="shared" si="37"/>
        <v>0</v>
      </c>
      <c r="S132" s="111">
        <f t="shared" si="37"/>
        <v>0</v>
      </c>
      <c r="T132" s="111">
        <f t="shared" si="37"/>
        <v>0</v>
      </c>
      <c r="U132" s="111">
        <f t="shared" si="37"/>
        <v>0</v>
      </c>
      <c r="V132" s="111">
        <f t="shared" si="37"/>
        <v>0</v>
      </c>
      <c r="W132" s="111">
        <f t="shared" si="37"/>
        <v>0</v>
      </c>
      <c r="X132" s="111">
        <f t="shared" si="37"/>
        <v>0</v>
      </c>
      <c r="Y132" s="111">
        <f t="shared" si="37"/>
        <v>0</v>
      </c>
      <c r="Z132" s="112">
        <f t="shared" si="37"/>
        <v>0</v>
      </c>
    </row>
    <row r="133" spans="2:26" x14ac:dyDescent="0.2">
      <c r="B133" s="588"/>
      <c r="C133" s="17" t="s">
        <v>68</v>
      </c>
      <c r="D133" s="38"/>
      <c r="E133" s="39"/>
      <c r="F133" s="39"/>
      <c r="G133" s="111">
        <f t="shared" si="29"/>
        <v>0</v>
      </c>
      <c r="H133" s="111">
        <f t="shared" ref="H133:Z133" si="38">+G133+H110</f>
        <v>0</v>
      </c>
      <c r="I133" s="111">
        <f t="shared" si="38"/>
        <v>0</v>
      </c>
      <c r="J133" s="111">
        <f t="shared" si="38"/>
        <v>0</v>
      </c>
      <c r="K133" s="111">
        <f t="shared" si="38"/>
        <v>0</v>
      </c>
      <c r="L133" s="111">
        <f t="shared" si="38"/>
        <v>0</v>
      </c>
      <c r="M133" s="111">
        <f t="shared" si="38"/>
        <v>0</v>
      </c>
      <c r="N133" s="111">
        <f t="shared" si="38"/>
        <v>0</v>
      </c>
      <c r="O133" s="111">
        <f t="shared" si="38"/>
        <v>0</v>
      </c>
      <c r="P133" s="111">
        <f t="shared" si="38"/>
        <v>0</v>
      </c>
      <c r="Q133" s="111">
        <f t="shared" si="38"/>
        <v>0</v>
      </c>
      <c r="R133" s="111">
        <f t="shared" si="38"/>
        <v>0</v>
      </c>
      <c r="S133" s="111">
        <f t="shared" si="38"/>
        <v>0</v>
      </c>
      <c r="T133" s="111">
        <f t="shared" si="38"/>
        <v>0</v>
      </c>
      <c r="U133" s="111">
        <f t="shared" si="38"/>
        <v>0</v>
      </c>
      <c r="V133" s="111">
        <f t="shared" si="38"/>
        <v>0</v>
      </c>
      <c r="W133" s="111">
        <f t="shared" si="38"/>
        <v>0</v>
      </c>
      <c r="X133" s="111">
        <f t="shared" si="38"/>
        <v>0</v>
      </c>
      <c r="Y133" s="111">
        <f t="shared" si="38"/>
        <v>0</v>
      </c>
      <c r="Z133" s="112">
        <f t="shared" si="38"/>
        <v>0</v>
      </c>
    </row>
    <row r="134" spans="2:26" x14ac:dyDescent="0.2">
      <c r="B134" s="588"/>
      <c r="C134" s="17" t="s">
        <v>69</v>
      </c>
      <c r="D134" s="38"/>
      <c r="E134" s="39"/>
      <c r="F134" s="39"/>
      <c r="G134" s="111">
        <f t="shared" si="29"/>
        <v>0</v>
      </c>
      <c r="H134" s="111">
        <f t="shared" ref="H134:Z134" si="39">+G134+H111</f>
        <v>0</v>
      </c>
      <c r="I134" s="111">
        <f t="shared" si="39"/>
        <v>0</v>
      </c>
      <c r="J134" s="111">
        <f t="shared" si="39"/>
        <v>0</v>
      </c>
      <c r="K134" s="111">
        <f t="shared" si="39"/>
        <v>0</v>
      </c>
      <c r="L134" s="111">
        <f t="shared" si="39"/>
        <v>0</v>
      </c>
      <c r="M134" s="111">
        <f t="shared" si="39"/>
        <v>0</v>
      </c>
      <c r="N134" s="111">
        <f t="shared" si="39"/>
        <v>0</v>
      </c>
      <c r="O134" s="111">
        <f t="shared" si="39"/>
        <v>0</v>
      </c>
      <c r="P134" s="111">
        <f t="shared" si="39"/>
        <v>0</v>
      </c>
      <c r="Q134" s="111">
        <f t="shared" si="39"/>
        <v>0</v>
      </c>
      <c r="R134" s="111">
        <f t="shared" si="39"/>
        <v>0</v>
      </c>
      <c r="S134" s="111">
        <f t="shared" si="39"/>
        <v>0</v>
      </c>
      <c r="T134" s="111">
        <f t="shared" si="39"/>
        <v>0</v>
      </c>
      <c r="U134" s="111">
        <f t="shared" si="39"/>
        <v>0</v>
      </c>
      <c r="V134" s="111">
        <f t="shared" si="39"/>
        <v>0</v>
      </c>
      <c r="W134" s="111">
        <f t="shared" si="39"/>
        <v>0</v>
      </c>
      <c r="X134" s="111">
        <f t="shared" si="39"/>
        <v>0</v>
      </c>
      <c r="Y134" s="111">
        <f t="shared" si="39"/>
        <v>0</v>
      </c>
      <c r="Z134" s="112">
        <f t="shared" si="39"/>
        <v>0</v>
      </c>
    </row>
    <row r="135" spans="2:26" x14ac:dyDescent="0.2">
      <c r="B135" s="588"/>
      <c r="C135" s="17" t="s">
        <v>70</v>
      </c>
      <c r="D135" s="38"/>
      <c r="E135" s="39"/>
      <c r="F135" s="39"/>
      <c r="G135" s="111">
        <f t="shared" si="29"/>
        <v>0</v>
      </c>
      <c r="H135" s="111">
        <f t="shared" ref="H135:Z135" si="40">+G135+H112</f>
        <v>0</v>
      </c>
      <c r="I135" s="111">
        <f t="shared" si="40"/>
        <v>0</v>
      </c>
      <c r="J135" s="111">
        <f t="shared" si="40"/>
        <v>0</v>
      </c>
      <c r="K135" s="111">
        <f t="shared" si="40"/>
        <v>0</v>
      </c>
      <c r="L135" s="111">
        <f t="shared" si="40"/>
        <v>0</v>
      </c>
      <c r="M135" s="111">
        <f t="shared" si="40"/>
        <v>0</v>
      </c>
      <c r="N135" s="111">
        <f t="shared" si="40"/>
        <v>0</v>
      </c>
      <c r="O135" s="111">
        <f t="shared" si="40"/>
        <v>0</v>
      </c>
      <c r="P135" s="111">
        <f t="shared" si="40"/>
        <v>0</v>
      </c>
      <c r="Q135" s="111">
        <f t="shared" si="40"/>
        <v>0</v>
      </c>
      <c r="R135" s="111">
        <f t="shared" si="40"/>
        <v>0</v>
      </c>
      <c r="S135" s="111">
        <f t="shared" si="40"/>
        <v>0</v>
      </c>
      <c r="T135" s="111">
        <f t="shared" si="40"/>
        <v>0</v>
      </c>
      <c r="U135" s="111">
        <f t="shared" si="40"/>
        <v>0</v>
      </c>
      <c r="V135" s="111">
        <f t="shared" si="40"/>
        <v>0</v>
      </c>
      <c r="W135" s="111">
        <f t="shared" si="40"/>
        <v>0</v>
      </c>
      <c r="X135" s="111">
        <f t="shared" si="40"/>
        <v>0</v>
      </c>
      <c r="Y135" s="111">
        <f t="shared" si="40"/>
        <v>0</v>
      </c>
      <c r="Z135" s="112">
        <f t="shared" si="40"/>
        <v>0</v>
      </c>
    </row>
    <row r="136" spans="2:26" x14ac:dyDescent="0.2">
      <c r="B136" s="588" t="s">
        <v>80</v>
      </c>
      <c r="C136" s="17" t="s">
        <v>67</v>
      </c>
      <c r="D136" s="38"/>
      <c r="E136" s="39"/>
      <c r="F136" s="39"/>
      <c r="G136" s="111">
        <f t="shared" si="29"/>
        <v>0</v>
      </c>
      <c r="H136" s="111">
        <f t="shared" ref="H136:Z136" si="41">+G136+H113</f>
        <v>0</v>
      </c>
      <c r="I136" s="111">
        <f t="shared" si="41"/>
        <v>0</v>
      </c>
      <c r="J136" s="111">
        <f t="shared" si="41"/>
        <v>0</v>
      </c>
      <c r="K136" s="111">
        <f t="shared" si="41"/>
        <v>0</v>
      </c>
      <c r="L136" s="111">
        <f t="shared" si="41"/>
        <v>0</v>
      </c>
      <c r="M136" s="111">
        <f t="shared" si="41"/>
        <v>0</v>
      </c>
      <c r="N136" s="111">
        <f t="shared" si="41"/>
        <v>0</v>
      </c>
      <c r="O136" s="111">
        <f t="shared" si="41"/>
        <v>0</v>
      </c>
      <c r="P136" s="111">
        <f t="shared" si="41"/>
        <v>0</v>
      </c>
      <c r="Q136" s="111">
        <f t="shared" si="41"/>
        <v>0</v>
      </c>
      <c r="R136" s="111">
        <f t="shared" si="41"/>
        <v>0</v>
      </c>
      <c r="S136" s="111">
        <f t="shared" si="41"/>
        <v>0</v>
      </c>
      <c r="T136" s="111">
        <f t="shared" si="41"/>
        <v>0</v>
      </c>
      <c r="U136" s="111">
        <f t="shared" si="41"/>
        <v>0</v>
      </c>
      <c r="V136" s="111">
        <f t="shared" si="41"/>
        <v>0</v>
      </c>
      <c r="W136" s="111">
        <f t="shared" si="41"/>
        <v>0</v>
      </c>
      <c r="X136" s="111">
        <f t="shared" si="41"/>
        <v>0</v>
      </c>
      <c r="Y136" s="111">
        <f t="shared" si="41"/>
        <v>0</v>
      </c>
      <c r="Z136" s="112">
        <f t="shared" si="41"/>
        <v>0</v>
      </c>
    </row>
    <row r="137" spans="2:26" x14ac:dyDescent="0.2">
      <c r="B137" s="588"/>
      <c r="C137" s="17" t="s">
        <v>68</v>
      </c>
      <c r="D137" s="38"/>
      <c r="E137" s="39"/>
      <c r="F137" s="39"/>
      <c r="G137" s="111">
        <f t="shared" si="29"/>
        <v>0</v>
      </c>
      <c r="H137" s="111">
        <f t="shared" ref="H137:Z137" si="42">+G137+H114</f>
        <v>0</v>
      </c>
      <c r="I137" s="111">
        <f t="shared" si="42"/>
        <v>0</v>
      </c>
      <c r="J137" s="111">
        <f t="shared" si="42"/>
        <v>0</v>
      </c>
      <c r="K137" s="111">
        <f t="shared" si="42"/>
        <v>0</v>
      </c>
      <c r="L137" s="111">
        <f t="shared" si="42"/>
        <v>0</v>
      </c>
      <c r="M137" s="111">
        <f t="shared" si="42"/>
        <v>0</v>
      </c>
      <c r="N137" s="111">
        <f t="shared" si="42"/>
        <v>0</v>
      </c>
      <c r="O137" s="111">
        <f t="shared" si="42"/>
        <v>0</v>
      </c>
      <c r="P137" s="111">
        <f t="shared" si="42"/>
        <v>0</v>
      </c>
      <c r="Q137" s="111">
        <f t="shared" si="42"/>
        <v>0</v>
      </c>
      <c r="R137" s="111">
        <f t="shared" si="42"/>
        <v>0</v>
      </c>
      <c r="S137" s="111">
        <f t="shared" si="42"/>
        <v>0</v>
      </c>
      <c r="T137" s="111">
        <f t="shared" si="42"/>
        <v>0</v>
      </c>
      <c r="U137" s="111">
        <f t="shared" si="42"/>
        <v>0</v>
      </c>
      <c r="V137" s="111">
        <f t="shared" si="42"/>
        <v>0</v>
      </c>
      <c r="W137" s="111">
        <f t="shared" si="42"/>
        <v>0</v>
      </c>
      <c r="X137" s="111">
        <f t="shared" si="42"/>
        <v>0</v>
      </c>
      <c r="Y137" s="111">
        <f t="shared" si="42"/>
        <v>0</v>
      </c>
      <c r="Z137" s="112">
        <f t="shared" si="42"/>
        <v>0</v>
      </c>
    </row>
    <row r="138" spans="2:26" x14ac:dyDescent="0.2">
      <c r="B138" s="588"/>
      <c r="C138" s="17" t="s">
        <v>69</v>
      </c>
      <c r="D138" s="38"/>
      <c r="E138" s="39"/>
      <c r="F138" s="39"/>
      <c r="G138" s="111">
        <f t="shared" si="29"/>
        <v>0</v>
      </c>
      <c r="H138" s="111">
        <f t="shared" ref="H138:Z138" si="43">+G138+H115</f>
        <v>0</v>
      </c>
      <c r="I138" s="111">
        <f t="shared" si="43"/>
        <v>0</v>
      </c>
      <c r="J138" s="111">
        <f t="shared" si="43"/>
        <v>0</v>
      </c>
      <c r="K138" s="111">
        <f t="shared" si="43"/>
        <v>0</v>
      </c>
      <c r="L138" s="111">
        <f t="shared" si="43"/>
        <v>0</v>
      </c>
      <c r="M138" s="111">
        <f t="shared" si="43"/>
        <v>0</v>
      </c>
      <c r="N138" s="111">
        <f t="shared" si="43"/>
        <v>0</v>
      </c>
      <c r="O138" s="111">
        <f t="shared" si="43"/>
        <v>0</v>
      </c>
      <c r="P138" s="111">
        <f t="shared" si="43"/>
        <v>0</v>
      </c>
      <c r="Q138" s="111">
        <f t="shared" si="43"/>
        <v>0</v>
      </c>
      <c r="R138" s="111">
        <f t="shared" si="43"/>
        <v>0</v>
      </c>
      <c r="S138" s="111">
        <f t="shared" si="43"/>
        <v>0</v>
      </c>
      <c r="T138" s="111">
        <f t="shared" si="43"/>
        <v>0</v>
      </c>
      <c r="U138" s="111">
        <f t="shared" si="43"/>
        <v>0</v>
      </c>
      <c r="V138" s="111">
        <f t="shared" si="43"/>
        <v>0</v>
      </c>
      <c r="W138" s="111">
        <f t="shared" si="43"/>
        <v>0</v>
      </c>
      <c r="X138" s="111">
        <f t="shared" si="43"/>
        <v>0</v>
      </c>
      <c r="Y138" s="111">
        <f t="shared" si="43"/>
        <v>0</v>
      </c>
      <c r="Z138" s="112">
        <f t="shared" si="43"/>
        <v>0</v>
      </c>
    </row>
    <row r="139" spans="2:26" x14ac:dyDescent="0.2">
      <c r="B139" s="588"/>
      <c r="C139" s="17" t="s">
        <v>70</v>
      </c>
      <c r="D139" s="38"/>
      <c r="E139" s="39"/>
      <c r="F139" s="39"/>
      <c r="G139" s="111">
        <f t="shared" si="29"/>
        <v>0</v>
      </c>
      <c r="H139" s="111">
        <f t="shared" ref="H139:Z139" si="44">+G139+H116</f>
        <v>0</v>
      </c>
      <c r="I139" s="111">
        <f t="shared" si="44"/>
        <v>0</v>
      </c>
      <c r="J139" s="111">
        <f t="shared" si="44"/>
        <v>0</v>
      </c>
      <c r="K139" s="111">
        <f t="shared" si="44"/>
        <v>0</v>
      </c>
      <c r="L139" s="111">
        <f t="shared" si="44"/>
        <v>0</v>
      </c>
      <c r="M139" s="111">
        <f t="shared" si="44"/>
        <v>0</v>
      </c>
      <c r="N139" s="111">
        <f t="shared" si="44"/>
        <v>0</v>
      </c>
      <c r="O139" s="111">
        <f t="shared" si="44"/>
        <v>0</v>
      </c>
      <c r="P139" s="111">
        <f t="shared" si="44"/>
        <v>0</v>
      </c>
      <c r="Q139" s="111">
        <f t="shared" si="44"/>
        <v>0</v>
      </c>
      <c r="R139" s="111">
        <f t="shared" si="44"/>
        <v>0</v>
      </c>
      <c r="S139" s="111">
        <f t="shared" si="44"/>
        <v>0</v>
      </c>
      <c r="T139" s="111">
        <f t="shared" si="44"/>
        <v>0</v>
      </c>
      <c r="U139" s="111">
        <f t="shared" si="44"/>
        <v>0</v>
      </c>
      <c r="V139" s="111">
        <f t="shared" si="44"/>
        <v>0</v>
      </c>
      <c r="W139" s="111">
        <f t="shared" si="44"/>
        <v>0</v>
      </c>
      <c r="X139" s="111">
        <f t="shared" si="44"/>
        <v>0</v>
      </c>
      <c r="Y139" s="111">
        <f t="shared" si="44"/>
        <v>0</v>
      </c>
      <c r="Z139" s="112">
        <f t="shared" si="44"/>
        <v>0</v>
      </c>
    </row>
    <row r="140" spans="2:26" x14ac:dyDescent="0.2">
      <c r="B140" s="588" t="s">
        <v>81</v>
      </c>
      <c r="C140" s="17" t="s">
        <v>67</v>
      </c>
      <c r="D140" s="38"/>
      <c r="E140" s="39"/>
      <c r="F140" s="39"/>
      <c r="G140" s="111">
        <f t="shared" si="29"/>
        <v>0</v>
      </c>
      <c r="H140" s="111">
        <f t="shared" ref="H140:Z140" si="45">+G140+H117</f>
        <v>0</v>
      </c>
      <c r="I140" s="111">
        <f t="shared" si="45"/>
        <v>0</v>
      </c>
      <c r="J140" s="111">
        <f t="shared" si="45"/>
        <v>0</v>
      </c>
      <c r="K140" s="111">
        <f t="shared" si="45"/>
        <v>0</v>
      </c>
      <c r="L140" s="111">
        <f t="shared" si="45"/>
        <v>0</v>
      </c>
      <c r="M140" s="111">
        <f t="shared" si="45"/>
        <v>0</v>
      </c>
      <c r="N140" s="111">
        <f t="shared" si="45"/>
        <v>0</v>
      </c>
      <c r="O140" s="111">
        <f t="shared" si="45"/>
        <v>0</v>
      </c>
      <c r="P140" s="111">
        <f t="shared" si="45"/>
        <v>0</v>
      </c>
      <c r="Q140" s="111">
        <f t="shared" si="45"/>
        <v>0</v>
      </c>
      <c r="R140" s="111">
        <f t="shared" si="45"/>
        <v>0</v>
      </c>
      <c r="S140" s="111">
        <f t="shared" si="45"/>
        <v>0</v>
      </c>
      <c r="T140" s="111">
        <f t="shared" si="45"/>
        <v>0</v>
      </c>
      <c r="U140" s="111">
        <f t="shared" si="45"/>
        <v>0</v>
      </c>
      <c r="V140" s="111">
        <f t="shared" si="45"/>
        <v>0</v>
      </c>
      <c r="W140" s="111">
        <f t="shared" si="45"/>
        <v>0</v>
      </c>
      <c r="X140" s="111">
        <f t="shared" si="45"/>
        <v>0</v>
      </c>
      <c r="Y140" s="111">
        <f t="shared" si="45"/>
        <v>0</v>
      </c>
      <c r="Z140" s="112">
        <f t="shared" si="45"/>
        <v>0</v>
      </c>
    </row>
    <row r="141" spans="2:26" x14ac:dyDescent="0.2">
      <c r="B141" s="588"/>
      <c r="C141" s="17" t="s">
        <v>68</v>
      </c>
      <c r="D141" s="38"/>
      <c r="E141" s="39"/>
      <c r="F141" s="39"/>
      <c r="G141" s="111">
        <f t="shared" si="29"/>
        <v>0</v>
      </c>
      <c r="H141" s="111">
        <f t="shared" ref="H141:Z141" si="46">+G141+H118</f>
        <v>0</v>
      </c>
      <c r="I141" s="111">
        <f t="shared" si="46"/>
        <v>0</v>
      </c>
      <c r="J141" s="111">
        <f t="shared" si="46"/>
        <v>0</v>
      </c>
      <c r="K141" s="111">
        <f t="shared" si="46"/>
        <v>0</v>
      </c>
      <c r="L141" s="111">
        <f t="shared" si="46"/>
        <v>0</v>
      </c>
      <c r="M141" s="111">
        <f t="shared" si="46"/>
        <v>0</v>
      </c>
      <c r="N141" s="111">
        <f t="shared" si="46"/>
        <v>0</v>
      </c>
      <c r="O141" s="111">
        <f t="shared" si="46"/>
        <v>0</v>
      </c>
      <c r="P141" s="111">
        <f t="shared" si="46"/>
        <v>0</v>
      </c>
      <c r="Q141" s="111">
        <f t="shared" si="46"/>
        <v>0</v>
      </c>
      <c r="R141" s="111">
        <f t="shared" si="46"/>
        <v>0</v>
      </c>
      <c r="S141" s="111">
        <f t="shared" si="46"/>
        <v>0</v>
      </c>
      <c r="T141" s="111">
        <f t="shared" si="46"/>
        <v>0</v>
      </c>
      <c r="U141" s="111">
        <f t="shared" si="46"/>
        <v>0</v>
      </c>
      <c r="V141" s="111">
        <f t="shared" si="46"/>
        <v>0</v>
      </c>
      <c r="W141" s="111">
        <f t="shared" si="46"/>
        <v>0</v>
      </c>
      <c r="X141" s="111">
        <f t="shared" si="46"/>
        <v>0</v>
      </c>
      <c r="Y141" s="111">
        <f t="shared" si="46"/>
        <v>0</v>
      </c>
      <c r="Z141" s="112">
        <f t="shared" si="46"/>
        <v>0</v>
      </c>
    </row>
    <row r="142" spans="2:26" x14ac:dyDescent="0.2">
      <c r="B142" s="588"/>
      <c r="C142" s="17" t="s">
        <v>69</v>
      </c>
      <c r="D142" s="38"/>
      <c r="E142" s="39"/>
      <c r="F142" s="39"/>
      <c r="G142" s="111">
        <f t="shared" si="29"/>
        <v>0</v>
      </c>
      <c r="H142" s="111">
        <f t="shared" ref="H142:Z142" si="47">+G142+H119</f>
        <v>0</v>
      </c>
      <c r="I142" s="111">
        <f t="shared" si="47"/>
        <v>0</v>
      </c>
      <c r="J142" s="111">
        <f t="shared" si="47"/>
        <v>0</v>
      </c>
      <c r="K142" s="111">
        <f t="shared" si="47"/>
        <v>0</v>
      </c>
      <c r="L142" s="111">
        <f t="shared" si="47"/>
        <v>0</v>
      </c>
      <c r="M142" s="111">
        <f t="shared" si="47"/>
        <v>0</v>
      </c>
      <c r="N142" s="111">
        <f t="shared" si="47"/>
        <v>0</v>
      </c>
      <c r="O142" s="111">
        <f t="shared" si="47"/>
        <v>0</v>
      </c>
      <c r="P142" s="111">
        <f t="shared" si="47"/>
        <v>0</v>
      </c>
      <c r="Q142" s="111">
        <f t="shared" si="47"/>
        <v>0</v>
      </c>
      <c r="R142" s="111">
        <f t="shared" si="47"/>
        <v>0</v>
      </c>
      <c r="S142" s="111">
        <f t="shared" si="47"/>
        <v>0</v>
      </c>
      <c r="T142" s="111">
        <f t="shared" si="47"/>
        <v>0</v>
      </c>
      <c r="U142" s="111">
        <f t="shared" si="47"/>
        <v>0</v>
      </c>
      <c r="V142" s="111">
        <f t="shared" si="47"/>
        <v>0</v>
      </c>
      <c r="W142" s="111">
        <f t="shared" si="47"/>
        <v>0</v>
      </c>
      <c r="X142" s="111">
        <f t="shared" si="47"/>
        <v>0</v>
      </c>
      <c r="Y142" s="111">
        <f t="shared" si="47"/>
        <v>0</v>
      </c>
      <c r="Z142" s="112">
        <f t="shared" si="47"/>
        <v>0</v>
      </c>
    </row>
    <row r="143" spans="2:26" x14ac:dyDescent="0.2">
      <c r="B143" s="122"/>
      <c r="C143" s="17" t="s">
        <v>70</v>
      </c>
      <c r="D143" s="38"/>
      <c r="E143" s="39"/>
      <c r="F143" s="39"/>
      <c r="G143" s="111">
        <f t="shared" si="29"/>
        <v>0</v>
      </c>
      <c r="H143" s="111">
        <f t="shared" ref="H143:Z143" si="48">+G143+H120</f>
        <v>0</v>
      </c>
      <c r="I143" s="111">
        <f t="shared" si="48"/>
        <v>0</v>
      </c>
      <c r="J143" s="111">
        <f t="shared" si="48"/>
        <v>0</v>
      </c>
      <c r="K143" s="111">
        <f t="shared" si="48"/>
        <v>0</v>
      </c>
      <c r="L143" s="111">
        <f t="shared" si="48"/>
        <v>0</v>
      </c>
      <c r="M143" s="111">
        <f t="shared" si="48"/>
        <v>0</v>
      </c>
      <c r="N143" s="111">
        <f t="shared" si="48"/>
        <v>0</v>
      </c>
      <c r="O143" s="111">
        <f t="shared" si="48"/>
        <v>0</v>
      </c>
      <c r="P143" s="111">
        <f t="shared" si="48"/>
        <v>0</v>
      </c>
      <c r="Q143" s="111">
        <f t="shared" si="48"/>
        <v>0</v>
      </c>
      <c r="R143" s="111">
        <f t="shared" si="48"/>
        <v>0</v>
      </c>
      <c r="S143" s="111">
        <f t="shared" si="48"/>
        <v>0</v>
      </c>
      <c r="T143" s="111">
        <f t="shared" si="48"/>
        <v>0</v>
      </c>
      <c r="U143" s="111">
        <f t="shared" si="48"/>
        <v>0</v>
      </c>
      <c r="V143" s="111">
        <f t="shared" si="48"/>
        <v>0</v>
      </c>
      <c r="W143" s="111">
        <f t="shared" si="48"/>
        <v>0</v>
      </c>
      <c r="X143" s="111">
        <f t="shared" si="48"/>
        <v>0</v>
      </c>
      <c r="Y143" s="111">
        <f t="shared" si="48"/>
        <v>0</v>
      </c>
      <c r="Z143" s="112">
        <f t="shared" si="48"/>
        <v>0</v>
      </c>
    </row>
    <row r="144" spans="2:26" ht="13.2" x14ac:dyDescent="0.2">
      <c r="B144" s="593" t="s">
        <v>157</v>
      </c>
      <c r="C144" s="594"/>
      <c r="D144" s="25"/>
      <c r="E144" s="26"/>
      <c r="F144" s="26"/>
      <c r="G144" s="27">
        <f t="shared" ref="G144:Z144" si="49">SUM(G123:G143)</f>
        <v>0</v>
      </c>
      <c r="H144" s="27">
        <f t="shared" si="49"/>
        <v>0</v>
      </c>
      <c r="I144" s="27">
        <f t="shared" si="49"/>
        <v>0</v>
      </c>
      <c r="J144" s="27">
        <f t="shared" si="49"/>
        <v>0</v>
      </c>
      <c r="K144" s="27">
        <f t="shared" si="49"/>
        <v>0</v>
      </c>
      <c r="L144" s="27">
        <f t="shared" si="49"/>
        <v>0</v>
      </c>
      <c r="M144" s="27">
        <f t="shared" si="49"/>
        <v>0</v>
      </c>
      <c r="N144" s="27">
        <f t="shared" si="49"/>
        <v>0</v>
      </c>
      <c r="O144" s="27">
        <f t="shared" si="49"/>
        <v>0</v>
      </c>
      <c r="P144" s="27">
        <f t="shared" si="49"/>
        <v>0</v>
      </c>
      <c r="Q144" s="27">
        <f t="shared" si="49"/>
        <v>0</v>
      </c>
      <c r="R144" s="27">
        <f t="shared" si="49"/>
        <v>0</v>
      </c>
      <c r="S144" s="27">
        <f t="shared" si="49"/>
        <v>0</v>
      </c>
      <c r="T144" s="27">
        <f t="shared" si="49"/>
        <v>0</v>
      </c>
      <c r="U144" s="27">
        <f t="shared" si="49"/>
        <v>0</v>
      </c>
      <c r="V144" s="27">
        <f t="shared" si="49"/>
        <v>0</v>
      </c>
      <c r="W144" s="27">
        <f t="shared" si="49"/>
        <v>0</v>
      </c>
      <c r="X144" s="27">
        <f t="shared" si="49"/>
        <v>0</v>
      </c>
      <c r="Y144" s="27">
        <f t="shared" si="49"/>
        <v>0</v>
      </c>
      <c r="Z144" s="49">
        <f t="shared" si="49"/>
        <v>0</v>
      </c>
    </row>
  </sheetData>
  <mergeCells count="46">
    <mergeCell ref="B113:B116"/>
    <mergeCell ref="B117:B119"/>
    <mergeCell ref="B136:B139"/>
    <mergeCell ref="B140:B142"/>
    <mergeCell ref="B144:C144"/>
    <mergeCell ref="B121:C121"/>
    <mergeCell ref="B124:B127"/>
    <mergeCell ref="B128:B131"/>
    <mergeCell ref="B132:B135"/>
    <mergeCell ref="B109:B112"/>
    <mergeCell ref="W76:Y76"/>
    <mergeCell ref="B78:B81"/>
    <mergeCell ref="B82:B85"/>
    <mergeCell ref="B86:B89"/>
    <mergeCell ref="G76:J76"/>
    <mergeCell ref="K76:N76"/>
    <mergeCell ref="O76:R76"/>
    <mergeCell ref="S76:V76"/>
    <mergeCell ref="B90:B93"/>
    <mergeCell ref="B94:B96"/>
    <mergeCell ref="B98:C98"/>
    <mergeCell ref="B101:B104"/>
    <mergeCell ref="B105:B108"/>
    <mergeCell ref="B40:B43"/>
    <mergeCell ref="B44:B46"/>
    <mergeCell ref="B63:B66"/>
    <mergeCell ref="B67:B69"/>
    <mergeCell ref="B71:C71"/>
    <mergeCell ref="B48:C48"/>
    <mergeCell ref="B51:B54"/>
    <mergeCell ref="B55:B58"/>
    <mergeCell ref="B59:B62"/>
    <mergeCell ref="B36:B39"/>
    <mergeCell ref="W3:Y3"/>
    <mergeCell ref="B5:B8"/>
    <mergeCell ref="B9:B12"/>
    <mergeCell ref="B13:B16"/>
    <mergeCell ref="G3:J3"/>
    <mergeCell ref="K3:N3"/>
    <mergeCell ref="O3:R3"/>
    <mergeCell ref="S3:V3"/>
    <mergeCell ref="B17:B20"/>
    <mergeCell ref="B21:B23"/>
    <mergeCell ref="B25:C25"/>
    <mergeCell ref="B28:B31"/>
    <mergeCell ref="B32:B35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0"/>
  <dimension ref="A1:O14"/>
  <sheetViews>
    <sheetView zoomScaleNormal="100" zoomScaleSheetLayoutView="100" workbookViewId="0"/>
  </sheetViews>
  <sheetFormatPr defaultColWidth="9.109375" defaultRowHeight="10.199999999999999" x14ac:dyDescent="0.2"/>
  <cols>
    <col min="1" max="1" width="30.44140625" style="2" bestFit="1" customWidth="1"/>
    <col min="2" max="15" width="11.109375" style="2" bestFit="1" customWidth="1"/>
    <col min="16" max="16384" width="9.109375" style="2"/>
  </cols>
  <sheetData>
    <row r="1" spans="1:15" s="4" customFormat="1" x14ac:dyDescent="0.2"/>
    <row r="2" spans="1:15" s="4" customFormat="1" x14ac:dyDescent="0.2"/>
    <row r="3" spans="1:15" s="4" customFormat="1" x14ac:dyDescent="0.2">
      <c r="A3" s="91" t="s">
        <v>124</v>
      </c>
      <c r="B3" s="596" t="s">
        <v>50</v>
      </c>
      <c r="C3" s="596"/>
      <c r="D3" s="596"/>
      <c r="E3" s="596"/>
      <c r="F3" s="596" t="s">
        <v>78</v>
      </c>
      <c r="G3" s="596"/>
      <c r="H3" s="596"/>
      <c r="I3" s="596"/>
      <c r="J3" s="596" t="s">
        <v>79</v>
      </c>
      <c r="K3" s="596"/>
      <c r="L3" s="596"/>
      <c r="M3" s="596"/>
      <c r="N3" s="156" t="s">
        <v>80</v>
      </c>
      <c r="O3" s="157" t="s">
        <v>81</v>
      </c>
    </row>
    <row r="4" spans="1:15" s="4" customFormat="1" x14ac:dyDescent="0.2">
      <c r="A4" s="163"/>
      <c r="B4" s="158" t="s">
        <v>67</v>
      </c>
      <c r="C4" s="158" t="s">
        <v>68</v>
      </c>
      <c r="D4" s="158" t="s">
        <v>69</v>
      </c>
      <c r="E4" s="158" t="s">
        <v>70</v>
      </c>
      <c r="F4" s="158" t="s">
        <v>67</v>
      </c>
      <c r="G4" s="158" t="s">
        <v>68</v>
      </c>
      <c r="H4" s="158" t="s">
        <v>69</v>
      </c>
      <c r="I4" s="158" t="s">
        <v>70</v>
      </c>
      <c r="J4" s="158" t="s">
        <v>67</v>
      </c>
      <c r="K4" s="158" t="s">
        <v>68</v>
      </c>
      <c r="L4" s="158" t="s">
        <v>69</v>
      </c>
      <c r="M4" s="158" t="s">
        <v>70</v>
      </c>
      <c r="N4" s="158"/>
      <c r="O4" s="159"/>
    </row>
    <row r="5" spans="1:15" s="4" customFormat="1" x14ac:dyDescent="0.2">
      <c r="A5" s="8"/>
      <c r="O5" s="407"/>
    </row>
    <row r="6" spans="1:15" s="4" customFormat="1" x14ac:dyDescent="0.2">
      <c r="A6" s="8" t="s">
        <v>154</v>
      </c>
      <c r="B6" s="408">
        <f>+'Full Assumptions '!D172</f>
        <v>154661.75</v>
      </c>
      <c r="C6" s="408">
        <f>+B10</f>
        <v>154661.75</v>
      </c>
      <c r="D6" s="408">
        <f t="shared" ref="D6:O6" si="0">+C10</f>
        <v>154661.75</v>
      </c>
      <c r="E6" s="408">
        <f t="shared" si="0"/>
        <v>154661.75</v>
      </c>
      <c r="F6" s="408">
        <f t="shared" si="0"/>
        <v>154661.75</v>
      </c>
      <c r="G6" s="408">
        <f t="shared" si="0"/>
        <v>154661.75</v>
      </c>
      <c r="H6" s="408">
        <f t="shared" si="0"/>
        <v>154661.75</v>
      </c>
      <c r="I6" s="408">
        <f t="shared" si="0"/>
        <v>154661.75</v>
      </c>
      <c r="J6" s="408">
        <f t="shared" si="0"/>
        <v>154661.75</v>
      </c>
      <c r="K6" s="408">
        <f t="shared" si="0"/>
        <v>154661.75</v>
      </c>
      <c r="L6" s="408">
        <f t="shared" si="0"/>
        <v>154661.75</v>
      </c>
      <c r="M6" s="408">
        <f t="shared" si="0"/>
        <v>154661.75</v>
      </c>
      <c r="N6" s="408">
        <f t="shared" si="0"/>
        <v>154661.75</v>
      </c>
      <c r="O6" s="409">
        <f t="shared" si="0"/>
        <v>154661.75</v>
      </c>
    </row>
    <row r="7" spans="1:15" s="4" customFormat="1" x14ac:dyDescent="0.2">
      <c r="A7" s="8"/>
      <c r="B7" s="408"/>
      <c r="C7" s="408"/>
      <c r="D7" s="408"/>
      <c r="E7" s="408"/>
      <c r="F7" s="408"/>
      <c r="G7" s="408"/>
      <c r="H7" s="408"/>
      <c r="I7" s="408"/>
      <c r="J7" s="408"/>
      <c r="K7" s="408"/>
      <c r="L7" s="408"/>
      <c r="M7" s="408"/>
      <c r="N7" s="408"/>
      <c r="O7" s="409"/>
    </row>
    <row r="8" spans="1:15" s="4" customFormat="1" x14ac:dyDescent="0.2">
      <c r="A8" s="8" t="s">
        <v>131</v>
      </c>
      <c r="B8" s="408">
        <v>0</v>
      </c>
      <c r="C8" s="408">
        <v>0</v>
      </c>
      <c r="D8" s="408">
        <v>0</v>
      </c>
      <c r="E8" s="408">
        <v>0</v>
      </c>
      <c r="F8" s="408">
        <v>0</v>
      </c>
      <c r="G8" s="408">
        <v>0</v>
      </c>
      <c r="H8" s="408">
        <v>0</v>
      </c>
      <c r="I8" s="408">
        <f>IF('Full Assumptions '!$C$174=2,I6,0)</f>
        <v>0</v>
      </c>
      <c r="J8" s="408">
        <v>0</v>
      </c>
      <c r="K8" s="408">
        <v>0</v>
      </c>
      <c r="L8" s="408">
        <v>0</v>
      </c>
      <c r="M8" s="408">
        <f>IF('Full Assumptions '!$C$174=3,M6,0)</f>
        <v>0</v>
      </c>
      <c r="N8" s="408">
        <f>IF('Full Assumptions '!$C$174=4,N6,0)</f>
        <v>0</v>
      </c>
      <c r="O8" s="409">
        <f>IF('Full Assumptions '!$C$174=5,O6,0)</f>
        <v>154661.75</v>
      </c>
    </row>
    <row r="9" spans="1:15" s="4" customFormat="1" x14ac:dyDescent="0.2">
      <c r="A9" s="8"/>
      <c r="B9" s="408"/>
      <c r="C9" s="408"/>
      <c r="D9" s="408"/>
      <c r="E9" s="408"/>
      <c r="F9" s="408"/>
      <c r="G9" s="408"/>
      <c r="H9" s="408"/>
      <c r="I9" s="408"/>
      <c r="J9" s="408"/>
      <c r="K9" s="408"/>
      <c r="L9" s="408"/>
      <c r="M9" s="408"/>
      <c r="N9" s="408"/>
      <c r="O9" s="409"/>
    </row>
    <row r="10" spans="1:15" s="4" customFormat="1" x14ac:dyDescent="0.2">
      <c r="A10" s="414" t="s">
        <v>132</v>
      </c>
      <c r="B10" s="410">
        <f>+B6-B8</f>
        <v>154661.75</v>
      </c>
      <c r="C10" s="410">
        <f t="shared" ref="C10:O10" si="1">+C6-C8</f>
        <v>154661.75</v>
      </c>
      <c r="D10" s="410">
        <f t="shared" si="1"/>
        <v>154661.75</v>
      </c>
      <c r="E10" s="410">
        <f t="shared" si="1"/>
        <v>154661.75</v>
      </c>
      <c r="F10" s="410">
        <f t="shared" si="1"/>
        <v>154661.75</v>
      </c>
      <c r="G10" s="410">
        <f t="shared" si="1"/>
        <v>154661.75</v>
      </c>
      <c r="H10" s="410">
        <f t="shared" si="1"/>
        <v>154661.75</v>
      </c>
      <c r="I10" s="410">
        <f t="shared" si="1"/>
        <v>154661.75</v>
      </c>
      <c r="J10" s="410">
        <f t="shared" si="1"/>
        <v>154661.75</v>
      </c>
      <c r="K10" s="410">
        <f t="shared" si="1"/>
        <v>154661.75</v>
      </c>
      <c r="L10" s="410">
        <f t="shared" si="1"/>
        <v>154661.75</v>
      </c>
      <c r="M10" s="410">
        <f t="shared" si="1"/>
        <v>154661.75</v>
      </c>
      <c r="N10" s="410">
        <f t="shared" si="1"/>
        <v>154661.75</v>
      </c>
      <c r="O10" s="411">
        <f t="shared" si="1"/>
        <v>0</v>
      </c>
    </row>
    <row r="11" spans="1:15" s="4" customFormat="1" x14ac:dyDescent="0.2">
      <c r="A11" s="8"/>
      <c r="O11" s="407"/>
    </row>
    <row r="12" spans="1:15" s="4" customFormat="1" x14ac:dyDescent="0.2">
      <c r="A12" s="8"/>
      <c r="O12" s="407"/>
    </row>
    <row r="13" spans="1:15" s="4" customFormat="1" x14ac:dyDescent="0.2">
      <c r="A13" s="8" t="s">
        <v>175</v>
      </c>
      <c r="B13" s="408">
        <f>ROUND(+B6*'Full Assumptions '!$C$175/4,-2)</f>
        <v>2700</v>
      </c>
      <c r="C13" s="408">
        <f>ROUND(+B10*'Full Assumptions '!$C$175/4,-2)</f>
        <v>2700</v>
      </c>
      <c r="D13" s="408">
        <f>ROUND(+C10*'Full Assumptions '!$C$175/4,-2)</f>
        <v>2700</v>
      </c>
      <c r="E13" s="408">
        <f>ROUND(+D10*'Full Assumptions '!$C$175/4,-2)</f>
        <v>2700</v>
      </c>
      <c r="F13" s="408">
        <f>ROUND(+E10*'Full Assumptions '!$C$175/4,-2)</f>
        <v>2700</v>
      </c>
      <c r="G13" s="408">
        <f>ROUND(+F10*'Full Assumptions '!$C$175/4,-2)</f>
        <v>2700</v>
      </c>
      <c r="H13" s="408">
        <f>ROUND(+G10*'Full Assumptions '!$C$175/4,-2)</f>
        <v>2700</v>
      </c>
      <c r="I13" s="408">
        <f>ROUND(+H10*'Full Assumptions '!$C$175/4,-2)</f>
        <v>2700</v>
      </c>
      <c r="J13" s="408">
        <f>ROUND(+I10*'Full Assumptions '!$C$175/4,-2)</f>
        <v>2700</v>
      </c>
      <c r="K13" s="408">
        <f>ROUND(+J10*'Full Assumptions '!$C$175/4,-2)</f>
        <v>2700</v>
      </c>
      <c r="L13" s="408">
        <f>ROUND(+K10*'Full Assumptions '!$C$175/4,-2)</f>
        <v>2700</v>
      </c>
      <c r="M13" s="408">
        <f>ROUND(+L10*'Full Assumptions '!$C$175/4,-2)</f>
        <v>2700</v>
      </c>
      <c r="N13" s="408">
        <f>ROUND(+M10*'Full Assumptions '!$C$175,-2)</f>
        <v>10800</v>
      </c>
      <c r="O13" s="409">
        <f>ROUND(+N10*'Full Assumptions '!$C$175,-2)</f>
        <v>10800</v>
      </c>
    </row>
    <row r="14" spans="1:15" s="4" customFormat="1" x14ac:dyDescent="0.2">
      <c r="A14" s="412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413"/>
    </row>
  </sheetData>
  <mergeCells count="3">
    <mergeCell ref="B3:E3"/>
    <mergeCell ref="F3:I3"/>
    <mergeCell ref="J3:M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CEAE6-C7E8-4E8C-AD68-573BE83C0D83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1"/>
  <sheetViews>
    <sheetView tabSelected="1" topLeftCell="A51" workbookViewId="0">
      <selection activeCell="C10" sqref="C10"/>
    </sheetView>
  </sheetViews>
  <sheetFormatPr defaultColWidth="9.109375" defaultRowHeight="13.2" x14ac:dyDescent="0.25"/>
  <cols>
    <col min="1" max="1" width="58" style="471" bestFit="1" customWidth="1"/>
    <col min="2" max="2" width="9.109375" style="482"/>
    <col min="3" max="3" width="72.5546875" style="471" bestFit="1" customWidth="1"/>
    <col min="4" max="16384" width="9.109375" style="471"/>
  </cols>
  <sheetData>
    <row r="1" spans="1:6" ht="15.6" x14ac:dyDescent="0.3">
      <c r="A1" s="575" t="s">
        <v>434</v>
      </c>
      <c r="B1" s="576"/>
      <c r="C1" s="576"/>
    </row>
    <row r="3" spans="1:6" s="469" customFormat="1" ht="15.6" x14ac:dyDescent="0.3">
      <c r="A3" s="473" t="s">
        <v>435</v>
      </c>
      <c r="B3" s="475"/>
    </row>
    <row r="4" spans="1:6" s="469" customFormat="1" x14ac:dyDescent="0.25">
      <c r="B4" s="475"/>
    </row>
    <row r="5" spans="1:6" s="469" customFormat="1" x14ac:dyDescent="0.25">
      <c r="A5" s="474" t="s">
        <v>137</v>
      </c>
      <c r="B5" s="475"/>
      <c r="C5" s="474" t="s">
        <v>190</v>
      </c>
    </row>
    <row r="6" spans="1:6" s="469" customFormat="1" x14ac:dyDescent="0.25">
      <c r="A6" s="470" t="s">
        <v>211</v>
      </c>
      <c r="B6" s="476">
        <v>2500</v>
      </c>
      <c r="C6" s="469" t="s">
        <v>213</v>
      </c>
    </row>
    <row r="7" spans="1:6" s="469" customFormat="1" x14ac:dyDescent="0.25">
      <c r="A7" s="469" t="s">
        <v>212</v>
      </c>
      <c r="B7" s="477">
        <v>0.1</v>
      </c>
      <c r="C7" s="469" t="s">
        <v>214</v>
      </c>
    </row>
    <row r="8" spans="1:6" s="469" customFormat="1" x14ac:dyDescent="0.25">
      <c r="B8" s="478"/>
    </row>
    <row r="9" spans="1:6" s="469" customFormat="1" x14ac:dyDescent="0.25">
      <c r="A9" s="469" t="s">
        <v>192</v>
      </c>
      <c r="B9" s="479">
        <v>20</v>
      </c>
      <c r="C9" s="469" t="s">
        <v>196</v>
      </c>
    </row>
    <row r="10" spans="1:6" s="469" customFormat="1" x14ac:dyDescent="0.25">
      <c r="A10" s="469" t="s">
        <v>215</v>
      </c>
      <c r="B10" s="477">
        <v>0.1</v>
      </c>
      <c r="C10" s="469" t="s">
        <v>216</v>
      </c>
    </row>
    <row r="11" spans="1:6" s="469" customFormat="1" x14ac:dyDescent="0.25">
      <c r="B11" s="480"/>
    </row>
    <row r="12" spans="1:6" s="469" customFormat="1" x14ac:dyDescent="0.25">
      <c r="A12" s="474" t="s">
        <v>193</v>
      </c>
      <c r="B12" s="478"/>
    </row>
    <row r="13" spans="1:6" s="469" customFormat="1" x14ac:dyDescent="0.25">
      <c r="A13" s="469" t="s">
        <v>191</v>
      </c>
      <c r="B13" s="479">
        <v>5</v>
      </c>
      <c r="C13" t="s">
        <v>194</v>
      </c>
      <c r="D13"/>
      <c r="E13"/>
      <c r="F13"/>
    </row>
    <row r="14" spans="1:6" x14ac:dyDescent="0.25">
      <c r="A14" s="469" t="s">
        <v>195</v>
      </c>
      <c r="B14" s="477">
        <v>0.1</v>
      </c>
      <c r="C14" s="469" t="s">
        <v>197</v>
      </c>
      <c r="D14"/>
      <c r="E14"/>
      <c r="F14"/>
    </row>
    <row r="15" spans="1:6" x14ac:dyDescent="0.25">
      <c r="A15" s="50" t="s">
        <v>426</v>
      </c>
      <c r="B15" s="480"/>
      <c r="C15"/>
      <c r="D15"/>
      <c r="E15"/>
      <c r="F15"/>
    </row>
    <row r="16" spans="1:6" x14ac:dyDescent="0.25">
      <c r="B16" s="480"/>
      <c r="C16"/>
      <c r="D16"/>
      <c r="E16"/>
      <c r="F16"/>
    </row>
    <row r="17" spans="1:6" ht="15.6" x14ac:dyDescent="0.3">
      <c r="A17" s="473" t="s">
        <v>183</v>
      </c>
      <c r="B17" s="480"/>
      <c r="C17"/>
      <c r="D17"/>
      <c r="E17"/>
      <c r="F17"/>
    </row>
    <row r="18" spans="1:6" ht="15.6" x14ac:dyDescent="0.3">
      <c r="A18" s="473"/>
      <c r="B18" s="480"/>
      <c r="C18"/>
      <c r="D18"/>
      <c r="E18"/>
      <c r="F18"/>
    </row>
    <row r="19" spans="1:6" x14ac:dyDescent="0.25">
      <c r="A19" s="474" t="s">
        <v>198</v>
      </c>
      <c r="B19" s="480"/>
      <c r="C19" t="s">
        <v>203</v>
      </c>
      <c r="D19"/>
      <c r="E19"/>
      <c r="F19"/>
    </row>
    <row r="20" spans="1:6" x14ac:dyDescent="0.25">
      <c r="A20" s="471" t="s">
        <v>199</v>
      </c>
      <c r="B20" s="481">
        <v>7500</v>
      </c>
      <c r="C20" t="s">
        <v>205</v>
      </c>
      <c r="D20"/>
      <c r="E20"/>
      <c r="F20"/>
    </row>
    <row r="21" spans="1:6" x14ac:dyDescent="0.25">
      <c r="A21" s="469" t="s">
        <v>201</v>
      </c>
      <c r="B21" s="477">
        <v>0.05</v>
      </c>
      <c r="C21" t="s">
        <v>202</v>
      </c>
      <c r="D21"/>
      <c r="E21"/>
      <c r="F21"/>
    </row>
    <row r="22" spans="1:6" x14ac:dyDescent="0.25">
      <c r="A22" s="469"/>
      <c r="B22" s="480"/>
      <c r="C22"/>
      <c r="D22"/>
      <c r="E22"/>
      <c r="F22"/>
    </row>
    <row r="23" spans="1:6" x14ac:dyDescent="0.25">
      <c r="A23" s="471" t="s">
        <v>200</v>
      </c>
      <c r="B23" s="481">
        <v>12000</v>
      </c>
      <c r="C23" t="s">
        <v>204</v>
      </c>
      <c r="D23"/>
      <c r="E23"/>
      <c r="F23"/>
    </row>
    <row r="24" spans="1:6" x14ac:dyDescent="0.25">
      <c r="A24" s="469" t="s">
        <v>209</v>
      </c>
      <c r="B24" s="477">
        <v>0.03</v>
      </c>
      <c r="C24" t="s">
        <v>206</v>
      </c>
      <c r="D24"/>
      <c r="E24"/>
      <c r="F24"/>
    </row>
    <row r="25" spans="1:6" x14ac:dyDescent="0.25">
      <c r="B25" s="480"/>
      <c r="C25"/>
      <c r="D25"/>
      <c r="E25"/>
      <c r="F25"/>
    </row>
    <row r="26" spans="1:6" x14ac:dyDescent="0.25">
      <c r="A26" s="474" t="s">
        <v>207</v>
      </c>
      <c r="B26" s="480"/>
      <c r="C26"/>
      <c r="D26"/>
      <c r="E26"/>
      <c r="F26"/>
    </row>
    <row r="27" spans="1:6" x14ac:dyDescent="0.25">
      <c r="A27" s="471" t="s">
        <v>208</v>
      </c>
      <c r="B27" s="481">
        <v>5000</v>
      </c>
      <c r="C27" t="s">
        <v>217</v>
      </c>
      <c r="D27"/>
      <c r="E27"/>
      <c r="F27"/>
    </row>
    <row r="28" spans="1:6" x14ac:dyDescent="0.25">
      <c r="A28" s="469" t="s">
        <v>210</v>
      </c>
      <c r="B28" s="477">
        <v>0.05</v>
      </c>
      <c r="C28" t="s">
        <v>218</v>
      </c>
      <c r="D28"/>
      <c r="E28"/>
      <c r="F28"/>
    </row>
    <row r="29" spans="1:6" x14ac:dyDescent="0.25">
      <c r="B29" s="480"/>
      <c r="C29"/>
      <c r="D29"/>
      <c r="E29"/>
      <c r="F29"/>
    </row>
    <row r="30" spans="1:6" x14ac:dyDescent="0.25">
      <c r="A30" s="474" t="s">
        <v>184</v>
      </c>
      <c r="B30" s="480"/>
      <c r="C30"/>
      <c r="D30"/>
      <c r="E30"/>
      <c r="F30"/>
    </row>
    <row r="31" spans="1:6" x14ac:dyDescent="0.25">
      <c r="A31" s="471" t="s">
        <v>219</v>
      </c>
      <c r="B31" s="481">
        <v>3000</v>
      </c>
      <c r="C31" t="s">
        <v>221</v>
      </c>
      <c r="D31"/>
      <c r="E31"/>
      <c r="F31"/>
    </row>
    <row r="32" spans="1:6" x14ac:dyDescent="0.25">
      <c r="A32" s="469" t="s">
        <v>220</v>
      </c>
      <c r="B32" s="477">
        <v>0.03</v>
      </c>
      <c r="C32" t="s">
        <v>222</v>
      </c>
      <c r="D32"/>
      <c r="E32"/>
      <c r="F32"/>
    </row>
    <row r="33" spans="1:6" x14ac:dyDescent="0.25">
      <c r="B33" s="480"/>
      <c r="C33"/>
      <c r="D33"/>
      <c r="E33"/>
      <c r="F33"/>
    </row>
    <row r="34" spans="1:6" x14ac:dyDescent="0.25">
      <c r="A34" s="474" t="s">
        <v>223</v>
      </c>
      <c r="B34" s="480"/>
      <c r="C34" t="s">
        <v>226</v>
      </c>
      <c r="D34"/>
      <c r="E34"/>
      <c r="F34"/>
    </row>
    <row r="36" spans="1:6" x14ac:dyDescent="0.25">
      <c r="A36" s="471" t="s">
        <v>185</v>
      </c>
      <c r="B36" s="481">
        <v>500</v>
      </c>
      <c r="C36" t="s">
        <v>224</v>
      </c>
    </row>
    <row r="37" spans="1:6" x14ac:dyDescent="0.25">
      <c r="A37" s="471" t="s">
        <v>185</v>
      </c>
      <c r="B37" s="477">
        <v>0.03</v>
      </c>
      <c r="C37" t="s">
        <v>225</v>
      </c>
    </row>
    <row r="38" spans="1:6" x14ac:dyDescent="0.25">
      <c r="C38"/>
    </row>
    <row r="39" spans="1:6" x14ac:dyDescent="0.25">
      <c r="A39" s="471" t="s">
        <v>186</v>
      </c>
      <c r="B39" s="481">
        <v>250</v>
      </c>
      <c r="C39" t="s">
        <v>224</v>
      </c>
    </row>
    <row r="40" spans="1:6" x14ac:dyDescent="0.25">
      <c r="A40" s="471" t="s">
        <v>186</v>
      </c>
      <c r="B40" s="477">
        <v>0.03</v>
      </c>
      <c r="C40" t="s">
        <v>225</v>
      </c>
    </row>
    <row r="42" spans="1:6" x14ac:dyDescent="0.25">
      <c r="A42" s="471" t="s">
        <v>187</v>
      </c>
      <c r="B42" s="481">
        <v>0</v>
      </c>
      <c r="C42" t="s">
        <v>224</v>
      </c>
    </row>
    <row r="43" spans="1:6" x14ac:dyDescent="0.25">
      <c r="A43" s="471" t="s">
        <v>187</v>
      </c>
      <c r="B43" s="477">
        <v>0</v>
      </c>
      <c r="C43" t="s">
        <v>225</v>
      </c>
    </row>
    <row r="45" spans="1:6" x14ac:dyDescent="0.25">
      <c r="A45" s="471" t="s">
        <v>188</v>
      </c>
      <c r="B45" s="481">
        <v>0</v>
      </c>
      <c r="C45" t="s">
        <v>224</v>
      </c>
    </row>
    <row r="46" spans="1:6" x14ac:dyDescent="0.25">
      <c r="A46" s="471" t="s">
        <v>188</v>
      </c>
      <c r="B46" s="477">
        <v>0</v>
      </c>
      <c r="C46" t="s">
        <v>225</v>
      </c>
    </row>
    <row r="48" spans="1:6" x14ac:dyDescent="0.25">
      <c r="A48" s="471" t="s">
        <v>189</v>
      </c>
      <c r="B48" s="481">
        <v>0</v>
      </c>
      <c r="C48" t="s">
        <v>224</v>
      </c>
    </row>
    <row r="49" spans="1:4" x14ac:dyDescent="0.25">
      <c r="A49" s="471" t="s">
        <v>189</v>
      </c>
      <c r="B49" s="477">
        <v>0</v>
      </c>
      <c r="C49" t="s">
        <v>225</v>
      </c>
    </row>
    <row r="51" spans="1:4" x14ac:dyDescent="0.25">
      <c r="B51" s="483"/>
      <c r="C51" s="472" t="s">
        <v>227</v>
      </c>
      <c r="D51" s="472"/>
    </row>
    <row r="52" spans="1:4" x14ac:dyDescent="0.25">
      <c r="B52" s="483"/>
      <c r="C52" s="472" t="s">
        <v>228</v>
      </c>
      <c r="D52" s="472"/>
    </row>
    <row r="53" spans="1:4" x14ac:dyDescent="0.25">
      <c r="B53" s="483"/>
      <c r="C53" s="472"/>
      <c r="D53" s="472"/>
    </row>
    <row r="54" spans="1:4" ht="15.6" x14ac:dyDescent="0.3">
      <c r="A54" s="473" t="s">
        <v>234</v>
      </c>
      <c r="B54" s="483"/>
      <c r="C54" s="472"/>
      <c r="D54" s="472"/>
    </row>
    <row r="55" spans="1:4" x14ac:dyDescent="0.25">
      <c r="B55" s="483"/>
      <c r="C55" s="472"/>
      <c r="D55" s="472"/>
    </row>
    <row r="56" spans="1:4" x14ac:dyDescent="0.25">
      <c r="A56" s="471" t="s">
        <v>235</v>
      </c>
      <c r="B56" s="481">
        <v>25000</v>
      </c>
      <c r="C56" s="472" t="s">
        <v>236</v>
      </c>
      <c r="D56" s="472"/>
    </row>
    <row r="57" spans="1:4" x14ac:dyDescent="0.25">
      <c r="B57" s="483"/>
      <c r="C57" s="472"/>
      <c r="D57" s="472"/>
    </row>
    <row r="58" spans="1:4" x14ac:dyDescent="0.25">
      <c r="B58" s="483"/>
      <c r="C58" s="472"/>
      <c r="D58" s="472"/>
    </row>
    <row r="59" spans="1:4" ht="15.6" x14ac:dyDescent="0.3">
      <c r="A59" s="473" t="s">
        <v>241</v>
      </c>
      <c r="B59" s="483"/>
      <c r="C59" s="472"/>
      <c r="D59" s="472"/>
    </row>
    <row r="60" spans="1:4" x14ac:dyDescent="0.25">
      <c r="A60" s="471" t="s">
        <v>242</v>
      </c>
      <c r="B60" s="477">
        <v>1</v>
      </c>
      <c r="C60" s="472" t="s">
        <v>244</v>
      </c>
      <c r="D60" s="472"/>
    </row>
    <row r="61" spans="1:4" x14ac:dyDescent="0.25">
      <c r="A61" s="471" t="s">
        <v>243</v>
      </c>
      <c r="B61" s="488">
        <f>1-B60</f>
        <v>0</v>
      </c>
      <c r="C61" s="471" t="s">
        <v>245</v>
      </c>
    </row>
  </sheetData>
  <mergeCells count="1">
    <mergeCell ref="A1:C1"/>
  </mergeCells>
  <phoneticPr fontId="29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autoPageBreaks="0"/>
  </sheetPr>
  <dimension ref="A1:H200"/>
  <sheetViews>
    <sheetView showGridLines="0" zoomScaleNormal="100" zoomScaleSheetLayoutView="100" workbookViewId="0">
      <selection activeCell="A2" sqref="A2:H2"/>
    </sheetView>
  </sheetViews>
  <sheetFormatPr defaultColWidth="9.109375" defaultRowHeight="10.199999999999999" outlineLevelRow="1" x14ac:dyDescent="0.2"/>
  <cols>
    <col min="1" max="1" width="2.109375" style="2" customWidth="1"/>
    <col min="2" max="2" width="38" style="2" customWidth="1"/>
    <col min="3" max="3" width="11.109375" style="2" customWidth="1"/>
    <col min="4" max="4" width="12.109375" style="3" bestFit="1" customWidth="1"/>
    <col min="5" max="5" width="11.44140625" style="3" bestFit="1" customWidth="1"/>
    <col min="6" max="7" width="11.6640625" style="3" bestFit="1" customWidth="1"/>
    <col min="8" max="8" width="16.5546875" style="3" bestFit="1" customWidth="1"/>
    <col min="9" max="9" width="7.5546875" style="2" bestFit="1" customWidth="1"/>
    <col min="10" max="12" width="9.109375" style="2"/>
    <col min="13" max="13" width="8.33203125" style="2" customWidth="1"/>
    <col min="14" max="16384" width="9.109375" style="2"/>
  </cols>
  <sheetData>
    <row r="1" spans="1:8" ht="8.25" customHeight="1" x14ac:dyDescent="0.2"/>
    <row r="2" spans="1:8" ht="47.25" customHeight="1" x14ac:dyDescent="0.3">
      <c r="A2" s="577" t="s">
        <v>233</v>
      </c>
      <c r="B2" s="578"/>
      <c r="C2" s="578"/>
      <c r="D2" s="579"/>
      <c r="E2" s="579"/>
      <c r="F2" s="579"/>
      <c r="G2" s="579"/>
      <c r="H2" s="579"/>
    </row>
    <row r="3" spans="1:8" ht="19.5" customHeight="1" x14ac:dyDescent="0.2">
      <c r="B3" s="165" t="s">
        <v>229</v>
      </c>
      <c r="C3" s="165"/>
    </row>
    <row r="4" spans="1:8" s="1" customFormat="1" x14ac:dyDescent="0.2">
      <c r="B4" s="91" t="s">
        <v>107</v>
      </c>
      <c r="C4" s="6"/>
      <c r="D4" s="86" t="s">
        <v>67</v>
      </c>
      <c r="E4" s="86" t="s">
        <v>68</v>
      </c>
      <c r="F4" s="86" t="s">
        <v>69</v>
      </c>
      <c r="G4" s="86" t="s">
        <v>70</v>
      </c>
      <c r="H4" s="84" t="s">
        <v>108</v>
      </c>
    </row>
    <row r="5" spans="1:8" s="1" customFormat="1" ht="13.5" customHeight="1" x14ac:dyDescent="0.2">
      <c r="B5" s="7"/>
      <c r="C5" s="5"/>
      <c r="D5" s="87"/>
      <c r="E5" s="87"/>
      <c r="F5" s="87"/>
      <c r="G5" s="87"/>
      <c r="H5" s="85"/>
    </row>
    <row r="6" spans="1:8" x14ac:dyDescent="0.2">
      <c r="B6" s="77"/>
      <c r="C6" s="78"/>
      <c r="D6" s="79"/>
      <c r="E6" s="79"/>
      <c r="F6" s="79"/>
      <c r="G6" s="79"/>
      <c r="H6" s="80"/>
    </row>
    <row r="7" spans="1:8" x14ac:dyDescent="0.2">
      <c r="B7" s="72" t="s">
        <v>109</v>
      </c>
      <c r="C7" s="88"/>
      <c r="D7" s="89"/>
      <c r="E7" s="89"/>
      <c r="F7" s="89"/>
      <c r="G7" s="89"/>
      <c r="H7" s="90"/>
    </row>
    <row r="8" spans="1:8" x14ac:dyDescent="0.2">
      <c r="B8" s="72"/>
      <c r="C8" s="88"/>
      <c r="D8" s="89"/>
      <c r="E8" s="89"/>
      <c r="F8" s="89"/>
      <c r="G8" s="89"/>
      <c r="H8" s="90"/>
    </row>
    <row r="9" spans="1:8" x14ac:dyDescent="0.2">
      <c r="B9" s="107" t="s">
        <v>295</v>
      </c>
      <c r="C9" s="88"/>
      <c r="D9" s="435" t="s">
        <v>178</v>
      </c>
      <c r="E9" s="89"/>
      <c r="F9" s="89"/>
      <c r="G9" s="89"/>
      <c r="H9" s="90"/>
    </row>
    <row r="10" spans="1:8" x14ac:dyDescent="0.2">
      <c r="B10" s="107"/>
      <c r="C10" s="88"/>
      <c r="D10" s="435" t="s">
        <v>179</v>
      </c>
      <c r="E10" s="89"/>
      <c r="F10" s="89"/>
      <c r="G10" s="89"/>
      <c r="H10" s="90"/>
    </row>
    <row r="11" spans="1:8" x14ac:dyDescent="0.2">
      <c r="B11" s="50" t="s">
        <v>296</v>
      </c>
      <c r="C11" s="88"/>
      <c r="D11" s="89"/>
      <c r="E11" s="89"/>
      <c r="F11" s="89"/>
      <c r="G11" s="89"/>
      <c r="H11" s="90"/>
    </row>
    <row r="12" spans="1:8" x14ac:dyDescent="0.2">
      <c r="B12" s="50" t="s">
        <v>50</v>
      </c>
      <c r="C12" s="88"/>
      <c r="D12" s="449">
        <f>'Quick Assumptions'!B6*3</f>
        <v>7500</v>
      </c>
      <c r="E12" s="441">
        <f>(D12)*(1+E13)</f>
        <v>7687.4999999999991</v>
      </c>
      <c r="F12" s="441">
        <f>(E12)*(1+F13)</f>
        <v>7879.6874999999982</v>
      </c>
      <c r="G12" s="441">
        <f>(F12)*(1+G13)</f>
        <v>8076.6796874999973</v>
      </c>
      <c r="H12" s="143">
        <f>SUM(D12:G12)</f>
        <v>31143.867187499996</v>
      </c>
    </row>
    <row r="13" spans="1:8" x14ac:dyDescent="0.2">
      <c r="B13" s="437" t="s">
        <v>177</v>
      </c>
      <c r="C13" s="438"/>
      <c r="D13" s="439"/>
      <c r="E13" s="484">
        <f>'Quick Assumptions'!B7/4</f>
        <v>2.5000000000000001E-2</v>
      </c>
      <c r="F13" s="485">
        <f>+E13</f>
        <v>2.5000000000000001E-2</v>
      </c>
      <c r="G13" s="485">
        <f>+F13</f>
        <v>2.5000000000000001E-2</v>
      </c>
      <c r="H13" s="440"/>
    </row>
    <row r="14" spans="1:8" x14ac:dyDescent="0.2">
      <c r="B14" s="50" t="s">
        <v>78</v>
      </c>
      <c r="C14" s="88"/>
      <c r="D14" s="441">
        <f>G12*(1+E13)</f>
        <v>8278.5966796874964</v>
      </c>
      <c r="E14" s="441">
        <f>(D14)*(1+E15)</f>
        <v>8485.5615966796831</v>
      </c>
      <c r="F14" s="441">
        <f>(E14)*(1+F15)</f>
        <v>8697.7006365966736</v>
      </c>
      <c r="G14" s="441">
        <f>(F14)*(1+G15)</f>
        <v>8915.1431525115895</v>
      </c>
      <c r="H14" s="143">
        <f>SUM(D14:G14)</f>
        <v>34377.002065475441</v>
      </c>
    </row>
    <row r="15" spans="1:8" s="436" customFormat="1" x14ac:dyDescent="0.2">
      <c r="B15" s="437" t="s">
        <v>177</v>
      </c>
      <c r="C15" s="438"/>
      <c r="D15" s="485">
        <f>+G13</f>
        <v>2.5000000000000001E-2</v>
      </c>
      <c r="E15" s="485">
        <f>+D15</f>
        <v>2.5000000000000001E-2</v>
      </c>
      <c r="F15" s="485">
        <f>+E15</f>
        <v>2.5000000000000001E-2</v>
      </c>
      <c r="G15" s="485">
        <f>+F15</f>
        <v>2.5000000000000001E-2</v>
      </c>
      <c r="H15" s="442">
        <f>+H14/H12-1</f>
        <v>0.10381289062499932</v>
      </c>
    </row>
    <row r="16" spans="1:8" x14ac:dyDescent="0.2">
      <c r="B16" s="50" t="s">
        <v>79</v>
      </c>
      <c r="C16" s="88"/>
      <c r="D16" s="441">
        <f>G14*(1+E15)</f>
        <v>9138.0217313243793</v>
      </c>
      <c r="E16" s="441">
        <f>(D16)*(1+E17)</f>
        <v>9366.4722746074876</v>
      </c>
      <c r="F16" s="441">
        <f>(E16)*(1+F17)</f>
        <v>9600.6340814726736</v>
      </c>
      <c r="G16" s="441">
        <f>(F16)*(1+G17)</f>
        <v>9840.6499335094904</v>
      </c>
      <c r="H16" s="143">
        <f>SUM(D16:G16)</f>
        <v>37945.778020914033</v>
      </c>
    </row>
    <row r="17" spans="2:8" x14ac:dyDescent="0.2">
      <c r="B17" s="437" t="s">
        <v>177</v>
      </c>
      <c r="C17" s="438"/>
      <c r="D17" s="485">
        <f>+G15</f>
        <v>2.5000000000000001E-2</v>
      </c>
      <c r="E17" s="485">
        <f>+D17</f>
        <v>2.5000000000000001E-2</v>
      </c>
      <c r="F17" s="485">
        <f>+E17</f>
        <v>2.5000000000000001E-2</v>
      </c>
      <c r="G17" s="485">
        <f>+F17</f>
        <v>2.5000000000000001E-2</v>
      </c>
      <c r="H17" s="442">
        <f>+H16/H14-1</f>
        <v>0.10381289062499977</v>
      </c>
    </row>
    <row r="18" spans="2:8" x14ac:dyDescent="0.2">
      <c r="B18" s="50" t="s">
        <v>80</v>
      </c>
      <c r="C18" s="88"/>
      <c r="D18" s="441">
        <f>G16*(1+E17)</f>
        <v>10086.666181847228</v>
      </c>
      <c r="E18" s="441">
        <f>(D18)*(1+E19)</f>
        <v>10338.832836393407</v>
      </c>
      <c r="F18" s="441">
        <f>(E18)*(1+F19)</f>
        <v>10597.30365730324</v>
      </c>
      <c r="G18" s="441">
        <f>(F18)*(1+G19)</f>
        <v>10862.23624873582</v>
      </c>
      <c r="H18" s="143">
        <f>+H16*(1+H19)</f>
        <v>41885.038924279703</v>
      </c>
    </row>
    <row r="19" spans="2:8" x14ac:dyDescent="0.2">
      <c r="B19" s="437" t="s">
        <v>177</v>
      </c>
      <c r="C19" s="438"/>
      <c r="D19" s="485">
        <f>+G17</f>
        <v>2.5000000000000001E-2</v>
      </c>
      <c r="E19" s="485">
        <f>+D19</f>
        <v>2.5000000000000001E-2</v>
      </c>
      <c r="F19" s="485">
        <f>+E19</f>
        <v>2.5000000000000001E-2</v>
      </c>
      <c r="G19" s="485">
        <f>+F19</f>
        <v>2.5000000000000001E-2</v>
      </c>
      <c r="H19" s="442">
        <f>+H17</f>
        <v>0.10381289062499977</v>
      </c>
    </row>
    <row r="20" spans="2:8" x14ac:dyDescent="0.2">
      <c r="B20" s="50" t="s">
        <v>81</v>
      </c>
      <c r="C20" s="88"/>
      <c r="D20" s="441">
        <f>G18*(1+E19)</f>
        <v>11133.792154954215</v>
      </c>
      <c r="E20" s="441">
        <f>(D20)*(1+E21)</f>
        <v>11412.13695882807</v>
      </c>
      <c r="F20" s="441">
        <f>(E20)*(1+F21)</f>
        <v>11697.440382798772</v>
      </c>
      <c r="G20" s="441">
        <f>(F20)*(1+G21)</f>
        <v>11989.87639236874</v>
      </c>
      <c r="H20" s="143">
        <f>+H18*(1+H21)</f>
        <v>46233.245888949808</v>
      </c>
    </row>
    <row r="21" spans="2:8" x14ac:dyDescent="0.2">
      <c r="B21" s="437" t="s">
        <v>177</v>
      </c>
      <c r="C21" s="438"/>
      <c r="D21" s="485">
        <f>+G19</f>
        <v>2.5000000000000001E-2</v>
      </c>
      <c r="E21" s="485">
        <f>+D21</f>
        <v>2.5000000000000001E-2</v>
      </c>
      <c r="F21" s="485">
        <f>+E21</f>
        <v>2.5000000000000001E-2</v>
      </c>
      <c r="G21" s="485">
        <f>+F21</f>
        <v>2.5000000000000001E-2</v>
      </c>
      <c r="H21" s="442">
        <f>+H19</f>
        <v>0.10381289062499977</v>
      </c>
    </row>
    <row r="22" spans="2:8" x14ac:dyDescent="0.2">
      <c r="B22" s="50"/>
      <c r="C22" s="88"/>
      <c r="D22" s="55"/>
      <c r="E22" s="55"/>
      <c r="F22" s="55"/>
      <c r="G22" s="55"/>
      <c r="H22" s="68"/>
    </row>
    <row r="23" spans="2:8" x14ac:dyDescent="0.2">
      <c r="B23" s="50" t="s">
        <v>297</v>
      </c>
      <c r="C23" s="88"/>
      <c r="D23" s="55"/>
      <c r="E23" s="55"/>
      <c r="F23" s="55"/>
      <c r="G23" s="55"/>
      <c r="H23" s="68"/>
    </row>
    <row r="24" spans="2:8" x14ac:dyDescent="0.2">
      <c r="B24" s="50" t="s">
        <v>50</v>
      </c>
      <c r="C24" s="88"/>
      <c r="D24" s="450">
        <f>'Quick Assumptions'!B9</f>
        <v>20</v>
      </c>
      <c r="E24" s="444">
        <f>(D24)*(1+E25)</f>
        <v>20.5</v>
      </c>
      <c r="F24" s="444">
        <f>(E24)*(1+F25)</f>
        <v>21.012499999999999</v>
      </c>
      <c r="G24" s="444">
        <f>(F24)*(1+G25)</f>
        <v>21.537812499999998</v>
      </c>
      <c r="H24" s="145">
        <f>AVERAGE(D24:G24)</f>
        <v>20.762578125000001</v>
      </c>
    </row>
    <row r="25" spans="2:8" x14ac:dyDescent="0.2">
      <c r="B25" s="437" t="s">
        <v>177</v>
      </c>
      <c r="C25" s="438"/>
      <c r="D25" s="439"/>
      <c r="E25" s="484">
        <f>'Quick Assumptions'!B10/4</f>
        <v>2.5000000000000001E-2</v>
      </c>
      <c r="F25" s="485">
        <f>+E25</f>
        <v>2.5000000000000001E-2</v>
      </c>
      <c r="G25" s="485">
        <f>+F25</f>
        <v>2.5000000000000001E-2</v>
      </c>
      <c r="H25" s="440"/>
    </row>
    <row r="26" spans="2:8" x14ac:dyDescent="0.2">
      <c r="B26" s="50" t="s">
        <v>78</v>
      </c>
      <c r="C26" s="88"/>
      <c r="D26" s="444">
        <f>+G24*(1+D27)</f>
        <v>22.076257812499996</v>
      </c>
      <c r="E26" s="444">
        <f>(D26)*(1+E27)</f>
        <v>22.628164257812493</v>
      </c>
      <c r="F26" s="444">
        <f>(E26)*(1+F27)</f>
        <v>23.193868364257803</v>
      </c>
      <c r="G26" s="444">
        <f>(F26)*(1+G27)</f>
        <v>23.773715073364247</v>
      </c>
      <c r="H26" s="145">
        <f>AVERAGE(D26:G26)</f>
        <v>22.918001376983636</v>
      </c>
    </row>
    <row r="27" spans="2:8" s="436" customFormat="1" x14ac:dyDescent="0.2">
      <c r="B27" s="437" t="s">
        <v>177</v>
      </c>
      <c r="C27" s="438"/>
      <c r="D27" s="485">
        <f>+G25</f>
        <v>2.5000000000000001E-2</v>
      </c>
      <c r="E27" s="485">
        <f>+D27</f>
        <v>2.5000000000000001E-2</v>
      </c>
      <c r="F27" s="485">
        <f>+E27</f>
        <v>2.5000000000000001E-2</v>
      </c>
      <c r="G27" s="485">
        <f>+F27</f>
        <v>2.5000000000000001E-2</v>
      </c>
      <c r="H27" s="442">
        <f>+H26/H24-1</f>
        <v>0.10381289062499954</v>
      </c>
    </row>
    <row r="28" spans="2:8" x14ac:dyDescent="0.2">
      <c r="B28" s="50" t="s">
        <v>79</v>
      </c>
      <c r="C28" s="88"/>
      <c r="D28" s="444">
        <f>+G26*(1+D29)</f>
        <v>24.368057950198352</v>
      </c>
      <c r="E28" s="444">
        <f>(D28)*(1+E29)</f>
        <v>24.977259398953308</v>
      </c>
      <c r="F28" s="444">
        <f>(E28)*(1+F29)</f>
        <v>25.601690883927137</v>
      </c>
      <c r="G28" s="444">
        <f>(F28)*(1+G29)</f>
        <v>26.241733156025312</v>
      </c>
      <c r="H28" s="145">
        <f>AVERAGE(D28:G28)</f>
        <v>25.297185347276027</v>
      </c>
    </row>
    <row r="29" spans="2:8" x14ac:dyDescent="0.2">
      <c r="B29" s="437" t="s">
        <v>177</v>
      </c>
      <c r="C29" s="438"/>
      <c r="D29" s="485">
        <f>+G27</f>
        <v>2.5000000000000001E-2</v>
      </c>
      <c r="E29" s="485">
        <f>+D29</f>
        <v>2.5000000000000001E-2</v>
      </c>
      <c r="F29" s="485">
        <f>+E29</f>
        <v>2.5000000000000001E-2</v>
      </c>
      <c r="G29" s="485">
        <f>+F29</f>
        <v>2.5000000000000001E-2</v>
      </c>
      <c r="H29" s="442">
        <f>+H28/H26-1</f>
        <v>0.10381289062499954</v>
      </c>
    </row>
    <row r="30" spans="2:8" x14ac:dyDescent="0.2">
      <c r="B30" s="50" t="s">
        <v>80</v>
      </c>
      <c r="C30" s="88"/>
      <c r="D30" s="444">
        <f>+G28*(1+D31)</f>
        <v>26.897776484925942</v>
      </c>
      <c r="E30" s="444">
        <f>(D30)*(1+E31)</f>
        <v>27.570220897049087</v>
      </c>
      <c r="F30" s="444">
        <f>(E30)*(1+F31)</f>
        <v>28.259476419475313</v>
      </c>
      <c r="G30" s="444">
        <f>(F30)*(1+G31)</f>
        <v>28.965963329962193</v>
      </c>
      <c r="H30" s="145">
        <f>+H28*(1+H31)</f>
        <v>27.923359282853134</v>
      </c>
    </row>
    <row r="31" spans="2:8" x14ac:dyDescent="0.2">
      <c r="B31" s="437" t="s">
        <v>177</v>
      </c>
      <c r="C31" s="438"/>
      <c r="D31" s="485">
        <f>+G29</f>
        <v>2.5000000000000001E-2</v>
      </c>
      <c r="E31" s="485">
        <f>+D31</f>
        <v>2.5000000000000001E-2</v>
      </c>
      <c r="F31" s="485">
        <f>+E31</f>
        <v>2.5000000000000001E-2</v>
      </c>
      <c r="G31" s="485">
        <f>+F31</f>
        <v>2.5000000000000001E-2</v>
      </c>
      <c r="H31" s="442">
        <f>+H29</f>
        <v>0.10381289062499954</v>
      </c>
    </row>
    <row r="32" spans="2:8" x14ac:dyDescent="0.2">
      <c r="B32" s="50" t="s">
        <v>81</v>
      </c>
      <c r="C32" s="88"/>
      <c r="D32" s="444">
        <f>+G30*(1+D33)</f>
        <v>29.690112413211246</v>
      </c>
      <c r="E32" s="444">
        <f>(D32)*(1+E33)</f>
        <v>30.432365223541524</v>
      </c>
      <c r="F32" s="444">
        <f>(E32)*(1+F33)</f>
        <v>31.193174354130058</v>
      </c>
      <c r="G32" s="444">
        <f>(F32)*(1+G33)</f>
        <v>31.973003712983306</v>
      </c>
      <c r="H32" s="145">
        <f>+H30*(1+H33)</f>
        <v>30.822163925966532</v>
      </c>
    </row>
    <row r="33" spans="2:8" x14ac:dyDescent="0.2">
      <c r="B33" s="437" t="s">
        <v>177</v>
      </c>
      <c r="C33" s="438"/>
      <c r="D33" s="485">
        <f>+G31</f>
        <v>2.5000000000000001E-2</v>
      </c>
      <c r="E33" s="485">
        <f>+D33</f>
        <v>2.5000000000000001E-2</v>
      </c>
      <c r="F33" s="485">
        <f>+E33</f>
        <v>2.5000000000000001E-2</v>
      </c>
      <c r="G33" s="485">
        <f>+F33</f>
        <v>2.5000000000000001E-2</v>
      </c>
      <c r="H33" s="442">
        <f>+H31</f>
        <v>0.10381289062499954</v>
      </c>
    </row>
    <row r="34" spans="2:8" x14ac:dyDescent="0.2">
      <c r="B34" s="50"/>
      <c r="C34" s="88"/>
      <c r="D34" s="55"/>
      <c r="E34" s="55"/>
      <c r="F34" s="55"/>
      <c r="G34" s="55"/>
      <c r="H34" s="68"/>
    </row>
    <row r="35" spans="2:8" x14ac:dyDescent="0.2">
      <c r="B35" s="50" t="s">
        <v>134</v>
      </c>
      <c r="C35" s="88"/>
      <c r="D35" s="55"/>
      <c r="E35" s="55"/>
      <c r="F35" s="55"/>
      <c r="G35" s="55"/>
      <c r="H35" s="68"/>
    </row>
    <row r="36" spans="2:8" x14ac:dyDescent="0.2">
      <c r="B36" s="50" t="s">
        <v>50</v>
      </c>
      <c r="C36" s="88"/>
      <c r="D36" s="65">
        <f>ROUND(+D12*D24,-2)</f>
        <v>150000</v>
      </c>
      <c r="E36" s="65">
        <f>ROUND(+E12*E24,-2)</f>
        <v>157600</v>
      </c>
      <c r="F36" s="65">
        <f>ROUND(+F12*F24,-2)</f>
        <v>165600</v>
      </c>
      <c r="G36" s="65">
        <f>ROUND(+G12*G24,-2)</f>
        <v>174000</v>
      </c>
      <c r="H36" s="66">
        <f>SUM(D36:G36)</f>
        <v>647200</v>
      </c>
    </row>
    <row r="37" spans="2:8" x14ac:dyDescent="0.2">
      <c r="B37" s="50" t="s">
        <v>78</v>
      </c>
      <c r="C37" s="88"/>
      <c r="D37" s="65">
        <f>ROUND(+D14*D26,-2)</f>
        <v>182800</v>
      </c>
      <c r="E37" s="65">
        <f>ROUND(+E14*E26,-2)</f>
        <v>192000</v>
      </c>
      <c r="F37" s="65">
        <f>ROUND(+F14*F26,-2)</f>
        <v>201700</v>
      </c>
      <c r="G37" s="65">
        <f>ROUND(+G14*G26,-2)</f>
        <v>211900</v>
      </c>
      <c r="H37" s="66">
        <f>SUM(D37:G37)</f>
        <v>788400</v>
      </c>
    </row>
    <row r="38" spans="2:8" x14ac:dyDescent="0.2">
      <c r="B38" s="50" t="s">
        <v>79</v>
      </c>
      <c r="C38" s="88"/>
      <c r="D38" s="65">
        <f>ROUND(+D16*D28,-2)</f>
        <v>222700</v>
      </c>
      <c r="E38" s="65">
        <f>ROUND(+E16*E28,-2)</f>
        <v>233900</v>
      </c>
      <c r="F38" s="65">
        <f>ROUND(+F16*F28,-2)</f>
        <v>245800</v>
      </c>
      <c r="G38" s="65">
        <f>ROUND(+G16*G28,-2)</f>
        <v>258200</v>
      </c>
      <c r="H38" s="66">
        <f>SUM(D38:G38)</f>
        <v>960600</v>
      </c>
    </row>
    <row r="39" spans="2:8" x14ac:dyDescent="0.2">
      <c r="B39" s="50" t="s">
        <v>80</v>
      </c>
      <c r="C39" s="88"/>
      <c r="D39" s="65">
        <f>ROUND(+D18*D30,-2)</f>
        <v>271300</v>
      </c>
      <c r="E39" s="65">
        <f>ROUND(+E18*E30,-2)</f>
        <v>285000</v>
      </c>
      <c r="F39" s="65">
        <f>ROUND(+F18*F30,-2)</f>
        <v>299500</v>
      </c>
      <c r="G39" s="65">
        <f>ROUND(+G18*G30,-2)</f>
        <v>314600</v>
      </c>
      <c r="H39" s="66">
        <f>SUM(D39:G39)</f>
        <v>1170400</v>
      </c>
    </row>
    <row r="40" spans="2:8" x14ac:dyDescent="0.2">
      <c r="B40" s="50" t="s">
        <v>81</v>
      </c>
      <c r="C40" s="88"/>
      <c r="D40" s="65">
        <f>ROUND(+D20*D32,-2)</f>
        <v>330600</v>
      </c>
      <c r="E40" s="65">
        <f>ROUND(+E20*E32,-2)</f>
        <v>347300</v>
      </c>
      <c r="F40" s="65">
        <f>ROUND(+F20*F32,-2)</f>
        <v>364900</v>
      </c>
      <c r="G40" s="65">
        <f>ROUND(+G20*G32,-2)</f>
        <v>383400</v>
      </c>
      <c r="H40" s="66">
        <f>SUM(D40:G40)</f>
        <v>1426200</v>
      </c>
    </row>
    <row r="41" spans="2:8" x14ac:dyDescent="0.2">
      <c r="B41" s="50" t="s">
        <v>427</v>
      </c>
      <c r="C41" s="88"/>
      <c r="D41" s="65"/>
      <c r="E41" s="65"/>
      <c r="F41" s="65"/>
      <c r="G41" s="65"/>
      <c r="H41" s="68"/>
    </row>
    <row r="42" spans="2:8" x14ac:dyDescent="0.2">
      <c r="B42" s="50"/>
      <c r="C42" s="88"/>
      <c r="H42" s="68"/>
    </row>
    <row r="43" spans="2:8" x14ac:dyDescent="0.2">
      <c r="B43" s="72" t="s">
        <v>110</v>
      </c>
      <c r="C43" s="88"/>
      <c r="D43" s="55"/>
      <c r="E43" s="55"/>
      <c r="F43" s="55"/>
      <c r="G43" s="55"/>
      <c r="H43" s="68"/>
    </row>
    <row r="44" spans="2:8" x14ac:dyDescent="0.2">
      <c r="B44" s="72"/>
      <c r="C44" s="88"/>
      <c r="D44" s="55"/>
      <c r="E44" s="55"/>
      <c r="F44" s="55"/>
      <c r="G44" s="55"/>
      <c r="H44" s="68"/>
    </row>
    <row r="45" spans="2:8" x14ac:dyDescent="0.2">
      <c r="B45" s="107" t="s">
        <v>295</v>
      </c>
      <c r="C45" s="88"/>
      <c r="D45" s="445"/>
      <c r="E45" s="55"/>
      <c r="F45" s="55"/>
      <c r="G45" s="55"/>
      <c r="H45" s="68"/>
    </row>
    <row r="46" spans="2:8" x14ac:dyDescent="0.2">
      <c r="B46" s="72"/>
      <c r="C46" s="88"/>
      <c r="D46" s="55"/>
      <c r="E46" s="55"/>
      <c r="F46" s="55"/>
      <c r="G46" s="55"/>
      <c r="H46" s="68"/>
    </row>
    <row r="47" spans="2:8" x14ac:dyDescent="0.2">
      <c r="B47" s="50" t="s">
        <v>135</v>
      </c>
      <c r="C47" s="88"/>
      <c r="D47" s="55"/>
      <c r="E47" s="55"/>
      <c r="F47" s="55"/>
      <c r="G47" s="55"/>
      <c r="H47" s="68"/>
    </row>
    <row r="48" spans="2:8" x14ac:dyDescent="0.2">
      <c r="B48" s="50" t="s">
        <v>50</v>
      </c>
      <c r="C48" s="88"/>
      <c r="D48" s="450">
        <f>'Quick Assumptions'!B13</f>
        <v>5</v>
      </c>
      <c r="E48" s="444">
        <f>(D48)*(1+E49)</f>
        <v>5.125</v>
      </c>
      <c r="F48" s="444">
        <f>(E48)*(1+F49)</f>
        <v>5.2531249999999998</v>
      </c>
      <c r="G48" s="444">
        <f>(F48)*(1+G49)</f>
        <v>5.3844531249999994</v>
      </c>
      <c r="H48" s="145">
        <f>AVERAGE(D48:G48)</f>
        <v>5.1906445312500002</v>
      </c>
    </row>
    <row r="49" spans="2:8" x14ac:dyDescent="0.2">
      <c r="B49" s="437" t="s">
        <v>177</v>
      </c>
      <c r="C49" s="438"/>
      <c r="D49" s="439"/>
      <c r="E49" s="484">
        <f>'Quick Assumptions'!B14/4</f>
        <v>2.5000000000000001E-2</v>
      </c>
      <c r="F49" s="485">
        <f>E49</f>
        <v>2.5000000000000001E-2</v>
      </c>
      <c r="G49" s="485">
        <f>+F49</f>
        <v>2.5000000000000001E-2</v>
      </c>
      <c r="H49" s="440"/>
    </row>
    <row r="50" spans="2:8" x14ac:dyDescent="0.2">
      <c r="B50" s="50" t="s">
        <v>78</v>
      </c>
      <c r="C50" s="88"/>
      <c r="D50" s="444">
        <f>+G48*(1+D51)</f>
        <v>5.519064453124999</v>
      </c>
      <c r="E50" s="444">
        <f>+D50*(1+E51)</f>
        <v>5.6570410644531233</v>
      </c>
      <c r="F50" s="444">
        <f>+E50*(1+F51)</f>
        <v>5.7984670910644507</v>
      </c>
      <c r="G50" s="444">
        <f>+F50*(1+G51)</f>
        <v>5.9434287683410618</v>
      </c>
      <c r="H50" s="145">
        <f>AVERAGE(D50:G50)</f>
        <v>5.7295003442459089</v>
      </c>
    </row>
    <row r="51" spans="2:8" s="436" customFormat="1" x14ac:dyDescent="0.2">
      <c r="B51" s="437" t="s">
        <v>177</v>
      </c>
      <c r="C51" s="438"/>
      <c r="D51" s="485">
        <f>+G49</f>
        <v>2.5000000000000001E-2</v>
      </c>
      <c r="E51" s="485">
        <f>+D51</f>
        <v>2.5000000000000001E-2</v>
      </c>
      <c r="F51" s="485">
        <f>+E51</f>
        <v>2.5000000000000001E-2</v>
      </c>
      <c r="G51" s="485">
        <f>+F51</f>
        <v>2.5000000000000001E-2</v>
      </c>
      <c r="H51" s="442">
        <f>+H50/H48-1</f>
        <v>0.10381289062499954</v>
      </c>
    </row>
    <row r="52" spans="2:8" x14ac:dyDescent="0.2">
      <c r="B52" s="50" t="s">
        <v>79</v>
      </c>
      <c r="C52" s="88"/>
      <c r="D52" s="444">
        <f>+G50*(1+D53)</f>
        <v>6.0920144875495881</v>
      </c>
      <c r="E52" s="444">
        <f>+D52*(1+E53)</f>
        <v>6.244314849738327</v>
      </c>
      <c r="F52" s="444">
        <f>+E52*(1+F53)</f>
        <v>6.4004227209817843</v>
      </c>
      <c r="G52" s="444">
        <f>+F52*(1+G53)</f>
        <v>6.5604332890063279</v>
      </c>
      <c r="H52" s="145">
        <f>AVERAGE(D52:G52)</f>
        <v>6.3242963368190068</v>
      </c>
    </row>
    <row r="53" spans="2:8" x14ac:dyDescent="0.2">
      <c r="B53" s="437" t="s">
        <v>177</v>
      </c>
      <c r="C53" s="438"/>
      <c r="D53" s="485">
        <f>+G51</f>
        <v>2.5000000000000001E-2</v>
      </c>
      <c r="E53" s="485">
        <f>+D53</f>
        <v>2.5000000000000001E-2</v>
      </c>
      <c r="F53" s="485">
        <f>+E53</f>
        <v>2.5000000000000001E-2</v>
      </c>
      <c r="G53" s="485">
        <f>+F53</f>
        <v>2.5000000000000001E-2</v>
      </c>
      <c r="H53" s="442">
        <f>+H52/H50-1</f>
        <v>0.10381289062499954</v>
      </c>
    </row>
    <row r="54" spans="2:8" x14ac:dyDescent="0.2">
      <c r="B54" s="50" t="s">
        <v>80</v>
      </c>
      <c r="C54" s="88"/>
      <c r="D54" s="444">
        <f>+G52*(1+D55)</f>
        <v>6.7244441212314854</v>
      </c>
      <c r="E54" s="444">
        <f>+D54*(1+E55)</f>
        <v>6.8925552242622716</v>
      </c>
      <c r="F54" s="444">
        <f>+E54*(1+F55)</f>
        <v>7.0648691048688281</v>
      </c>
      <c r="G54" s="444">
        <f>+F54*(1+G55)</f>
        <v>7.2414908324905483</v>
      </c>
      <c r="H54" s="145">
        <f>+H52*(1+H55)</f>
        <v>6.9808398207132836</v>
      </c>
    </row>
    <row r="55" spans="2:8" x14ac:dyDescent="0.2">
      <c r="B55" s="437" t="s">
        <v>177</v>
      </c>
      <c r="C55" s="438"/>
      <c r="D55" s="485">
        <f>+G53</f>
        <v>2.5000000000000001E-2</v>
      </c>
      <c r="E55" s="485">
        <f>+D55</f>
        <v>2.5000000000000001E-2</v>
      </c>
      <c r="F55" s="485">
        <f>+E55</f>
        <v>2.5000000000000001E-2</v>
      </c>
      <c r="G55" s="485">
        <f>+F55</f>
        <v>2.5000000000000001E-2</v>
      </c>
      <c r="H55" s="442">
        <f>+H53</f>
        <v>0.10381289062499954</v>
      </c>
    </row>
    <row r="56" spans="2:8" x14ac:dyDescent="0.2">
      <c r="B56" s="50" t="s">
        <v>81</v>
      </c>
      <c r="C56" s="88"/>
      <c r="D56" s="444">
        <f>+G54*(1+D57)</f>
        <v>7.4225281033028114</v>
      </c>
      <c r="E56" s="444">
        <f>+D56*(1+E57)</f>
        <v>7.608091305885381</v>
      </c>
      <c r="F56" s="444">
        <f>+E56*(1+F57)</f>
        <v>7.7982935885325144</v>
      </c>
      <c r="G56" s="444">
        <f>+F56*(1+G57)</f>
        <v>7.9932509282458266</v>
      </c>
      <c r="H56" s="145">
        <f>+H54*(1+H57)</f>
        <v>7.7055409814916329</v>
      </c>
    </row>
    <row r="57" spans="2:8" x14ac:dyDescent="0.2">
      <c r="B57" s="437" t="s">
        <v>177</v>
      </c>
      <c r="C57" s="438"/>
      <c r="D57" s="485">
        <f>+G55</f>
        <v>2.5000000000000001E-2</v>
      </c>
      <c r="E57" s="485">
        <f>+D57</f>
        <v>2.5000000000000001E-2</v>
      </c>
      <c r="F57" s="485">
        <f>+E57</f>
        <v>2.5000000000000001E-2</v>
      </c>
      <c r="G57" s="485">
        <f>+F57</f>
        <v>2.5000000000000001E-2</v>
      </c>
      <c r="H57" s="442">
        <f>+H55</f>
        <v>0.10381289062499954</v>
      </c>
    </row>
    <row r="58" spans="2:8" x14ac:dyDescent="0.2">
      <c r="B58" s="50"/>
      <c r="C58" s="88"/>
      <c r="D58" s="55"/>
      <c r="E58" s="55"/>
      <c r="F58" s="55"/>
      <c r="G58" s="55"/>
      <c r="H58" s="68"/>
    </row>
    <row r="59" spans="2:8" x14ac:dyDescent="0.2">
      <c r="B59" s="50" t="s">
        <v>298</v>
      </c>
      <c r="C59" s="88"/>
      <c r="D59" s="55"/>
      <c r="E59" s="55"/>
      <c r="F59" s="55"/>
      <c r="G59" s="55"/>
      <c r="H59" s="68"/>
    </row>
    <row r="60" spans="2:8" x14ac:dyDescent="0.2">
      <c r="B60" s="50" t="s">
        <v>50</v>
      </c>
      <c r="C60" s="88"/>
      <c r="D60" s="65">
        <f>ROUND(+D12*D48,-2)</f>
        <v>37500</v>
      </c>
      <c r="E60" s="65">
        <f>ROUND(+E12*E48,-2)</f>
        <v>39400</v>
      </c>
      <c r="F60" s="65">
        <f>ROUND(+F12*F48,-2)</f>
        <v>41400</v>
      </c>
      <c r="G60" s="65">
        <f>ROUND(+G12*G48,-2)</f>
        <v>43500</v>
      </c>
      <c r="H60" s="66">
        <f>SUM(D60:G60)</f>
        <v>161800</v>
      </c>
    </row>
    <row r="61" spans="2:8" x14ac:dyDescent="0.2">
      <c r="B61" s="50" t="s">
        <v>78</v>
      </c>
      <c r="C61" s="88"/>
      <c r="D61" s="65">
        <f>ROUND(+D14*D50,-2)</f>
        <v>45700</v>
      </c>
      <c r="E61" s="65">
        <f>ROUND(+E14*E50,-2)</f>
        <v>48000</v>
      </c>
      <c r="F61" s="65">
        <f>ROUND(+F14*F50,-2)</f>
        <v>50400</v>
      </c>
      <c r="G61" s="65">
        <f>ROUND(+G14*G50,-2)</f>
        <v>53000</v>
      </c>
      <c r="H61" s="66">
        <f>SUM(D61:G61)</f>
        <v>197100</v>
      </c>
    </row>
    <row r="62" spans="2:8" x14ac:dyDescent="0.2">
      <c r="B62" s="50" t="s">
        <v>79</v>
      </c>
      <c r="C62" s="88"/>
      <c r="D62" s="65">
        <f>ROUND(+D16*D52,-2)</f>
        <v>55700</v>
      </c>
      <c r="E62" s="65">
        <f>ROUND(+E16*E52,-2)</f>
        <v>58500</v>
      </c>
      <c r="F62" s="65">
        <f>ROUND(+F16*F52,-2)</f>
        <v>61400</v>
      </c>
      <c r="G62" s="65">
        <f>ROUND(+G16*G52,-2)</f>
        <v>64600</v>
      </c>
      <c r="H62" s="66">
        <f>SUM(D62:G62)</f>
        <v>240200</v>
      </c>
    </row>
    <row r="63" spans="2:8" x14ac:dyDescent="0.2">
      <c r="B63" s="50" t="s">
        <v>80</v>
      </c>
      <c r="C63" s="88"/>
      <c r="D63" s="65">
        <f>ROUND(+D18*D54,-2)</f>
        <v>67800</v>
      </c>
      <c r="E63" s="65">
        <f>ROUND(+E18*E54,-2)</f>
        <v>71300</v>
      </c>
      <c r="F63" s="65">
        <f>ROUND(+F18*F54,-2)</f>
        <v>74900</v>
      </c>
      <c r="G63" s="65">
        <f>ROUND(+G18*G54,-2)</f>
        <v>78700</v>
      </c>
      <c r="H63" s="66">
        <f>SUM(D63:G63)</f>
        <v>292700</v>
      </c>
    </row>
    <row r="64" spans="2:8" x14ac:dyDescent="0.2">
      <c r="B64" s="50" t="s">
        <v>81</v>
      </c>
      <c r="C64" s="88"/>
      <c r="D64" s="65">
        <f>ROUND(+D20*D56,-2)</f>
        <v>82600</v>
      </c>
      <c r="E64" s="65">
        <f>ROUND(+E20*E56,-2)</f>
        <v>86800</v>
      </c>
      <c r="F64" s="65">
        <f>ROUND(+F20*F56,-2)</f>
        <v>91200</v>
      </c>
      <c r="G64" s="65">
        <f>ROUND(+G20*G56,-2)</f>
        <v>95800</v>
      </c>
      <c r="H64" s="66">
        <f>SUM(D64:G64)</f>
        <v>356400</v>
      </c>
    </row>
    <row r="65" spans="2:8" x14ac:dyDescent="0.2">
      <c r="B65" s="72"/>
      <c r="C65" s="88"/>
      <c r="D65" s="65"/>
      <c r="E65" s="65"/>
      <c r="F65" s="65"/>
      <c r="G65" s="65"/>
      <c r="H65" s="68"/>
    </row>
    <row r="66" spans="2:8" x14ac:dyDescent="0.2">
      <c r="B66" s="144" t="s">
        <v>231</v>
      </c>
      <c r="C66" s="88"/>
      <c r="D66" s="146"/>
      <c r="H66" s="68"/>
    </row>
    <row r="67" spans="2:8" x14ac:dyDescent="0.2">
      <c r="B67" s="72"/>
      <c r="C67" s="88"/>
      <c r="D67" s="55"/>
      <c r="E67" s="55"/>
      <c r="F67" s="55"/>
      <c r="G67" s="55"/>
      <c r="H67" s="68"/>
    </row>
    <row r="68" spans="2:8" x14ac:dyDescent="0.2">
      <c r="B68" s="73" t="s">
        <v>207</v>
      </c>
      <c r="C68" s="88"/>
      <c r="D68" s="89"/>
      <c r="E68" s="89"/>
      <c r="F68" s="89"/>
      <c r="G68" s="89"/>
      <c r="H68" s="90"/>
    </row>
    <row r="69" spans="2:8" x14ac:dyDescent="0.2">
      <c r="B69" s="50" t="s">
        <v>50</v>
      </c>
      <c r="C69" s="88"/>
      <c r="D69" s="451">
        <f>'Quick Assumptions'!B27*3</f>
        <v>15000</v>
      </c>
      <c r="E69" s="65">
        <f>+D69*(1+E70)</f>
        <v>15187.5</v>
      </c>
      <c r="F69" s="65">
        <f>+E69*(1+F70)</f>
        <v>15377.34375</v>
      </c>
      <c r="G69" s="65">
        <f>+F69*(1+G70)</f>
        <v>15569.560546875</v>
      </c>
      <c r="H69" s="66">
        <f>SUM(D69:G69)</f>
        <v>61134.404296875</v>
      </c>
    </row>
    <row r="70" spans="2:8" x14ac:dyDescent="0.2">
      <c r="B70" s="437" t="s">
        <v>177</v>
      </c>
      <c r="C70" s="438"/>
      <c r="D70" s="439"/>
      <c r="E70" s="484">
        <f>'Quick Assumptions'!B28/4</f>
        <v>1.2500000000000001E-2</v>
      </c>
      <c r="F70" s="485">
        <f>+E70</f>
        <v>1.2500000000000001E-2</v>
      </c>
      <c r="G70" s="485">
        <f>+F70</f>
        <v>1.2500000000000001E-2</v>
      </c>
      <c r="H70" s="440"/>
    </row>
    <row r="71" spans="2:8" x14ac:dyDescent="0.2">
      <c r="B71" s="50" t="s">
        <v>78</v>
      </c>
      <c r="C71" s="88"/>
      <c r="D71" s="65">
        <f>+G69*(1+D72)</f>
        <v>15764.180053710938</v>
      </c>
      <c r="E71" s="65">
        <f>+D71*(1+E72)</f>
        <v>15961.232304382323</v>
      </c>
      <c r="F71" s="65">
        <f>+E71*(1+F72)</f>
        <v>16160.747708187102</v>
      </c>
      <c r="G71" s="65">
        <f>+F71*(1+G72)</f>
        <v>16362.757054539439</v>
      </c>
      <c r="H71" s="66">
        <f>SUM(D71:G71)</f>
        <v>64248.917120819802</v>
      </c>
    </row>
    <row r="72" spans="2:8" s="436" customFormat="1" x14ac:dyDescent="0.2">
      <c r="B72" s="437" t="s">
        <v>177</v>
      </c>
      <c r="C72" s="438"/>
      <c r="D72" s="485">
        <f>+G70</f>
        <v>1.2500000000000001E-2</v>
      </c>
      <c r="E72" s="485">
        <f>+D72</f>
        <v>1.2500000000000001E-2</v>
      </c>
      <c r="F72" s="485">
        <f>+E72</f>
        <v>1.2500000000000001E-2</v>
      </c>
      <c r="G72" s="485">
        <f>+F72</f>
        <v>1.2500000000000001E-2</v>
      </c>
      <c r="H72" s="442"/>
    </row>
    <row r="73" spans="2:8" x14ac:dyDescent="0.2">
      <c r="B73" s="50" t="s">
        <v>79</v>
      </c>
      <c r="C73" s="88"/>
      <c r="D73" s="65">
        <f>+G71*(1+D74)</f>
        <v>16567.29151772118</v>
      </c>
      <c r="E73" s="65">
        <f>+D73*(1+E74)</f>
        <v>16774.382661692693</v>
      </c>
      <c r="F73" s="65">
        <f>+E73*(1+F74)</f>
        <v>16984.062444963849</v>
      </c>
      <c r="G73" s="65">
        <f>+F73*(1+G74)</f>
        <v>17196.363225525896</v>
      </c>
      <c r="H73" s="66">
        <f>SUM(D73:G73)</f>
        <v>67522.099849903621</v>
      </c>
    </row>
    <row r="74" spans="2:8" x14ac:dyDescent="0.2">
      <c r="B74" s="437" t="s">
        <v>177</v>
      </c>
      <c r="C74" s="438"/>
      <c r="D74" s="485">
        <f>+G72</f>
        <v>1.2500000000000001E-2</v>
      </c>
      <c r="E74" s="485">
        <f>+D74</f>
        <v>1.2500000000000001E-2</v>
      </c>
      <c r="F74" s="485">
        <f>+E74</f>
        <v>1.2500000000000001E-2</v>
      </c>
      <c r="G74" s="485">
        <f>+F74</f>
        <v>1.2500000000000001E-2</v>
      </c>
      <c r="H74" s="442"/>
    </row>
    <row r="75" spans="2:8" x14ac:dyDescent="0.2">
      <c r="B75" s="50" t="s">
        <v>80</v>
      </c>
      <c r="C75" s="88"/>
      <c r="D75" s="65">
        <f>+G73*(1+D76)</f>
        <v>17411.317765844968</v>
      </c>
      <c r="E75" s="65">
        <f>+D75*(1+E76)</f>
        <v>17628.959237918029</v>
      </c>
      <c r="F75" s="65">
        <f>+E75*(1+F76)</f>
        <v>17849.321228392004</v>
      </c>
      <c r="G75" s="65">
        <f>+F75*(1+G76)</f>
        <v>18072.437743746905</v>
      </c>
      <c r="H75" s="66">
        <f>SUM(D75:G75)</f>
        <v>70962.035975901905</v>
      </c>
    </row>
    <row r="76" spans="2:8" x14ac:dyDescent="0.2">
      <c r="B76" s="437" t="s">
        <v>177</v>
      </c>
      <c r="C76" s="438"/>
      <c r="D76" s="485">
        <f>+G74</f>
        <v>1.2500000000000001E-2</v>
      </c>
      <c r="E76" s="485">
        <f>+D76</f>
        <v>1.2500000000000001E-2</v>
      </c>
      <c r="F76" s="485">
        <f>+E76</f>
        <v>1.2500000000000001E-2</v>
      </c>
      <c r="G76" s="485">
        <f>+F76</f>
        <v>1.2500000000000001E-2</v>
      </c>
      <c r="H76" s="442"/>
    </row>
    <row r="77" spans="2:8" x14ac:dyDescent="0.2">
      <c r="B77" s="50" t="s">
        <v>81</v>
      </c>
      <c r="C77" s="88"/>
      <c r="D77" s="65">
        <f>+G75*(1+D78)</f>
        <v>18298.34321554374</v>
      </c>
      <c r="E77" s="65">
        <f>+D77*(1+E78)</f>
        <v>18527.072505738037</v>
      </c>
      <c r="F77" s="65">
        <f>+E77*(1+F78)</f>
        <v>18758.66091205976</v>
      </c>
      <c r="G77" s="65">
        <f>+F77*(1+G78)</f>
        <v>18993.144173460507</v>
      </c>
      <c r="H77" s="66">
        <f>SUM(D77:G77)</f>
        <v>74577.220806802041</v>
      </c>
    </row>
    <row r="78" spans="2:8" x14ac:dyDescent="0.2">
      <c r="B78" s="437" t="s">
        <v>177</v>
      </c>
      <c r="C78" s="438"/>
      <c r="D78" s="485">
        <f>+G76</f>
        <v>1.2500000000000001E-2</v>
      </c>
      <c r="E78" s="485">
        <f>+D78</f>
        <v>1.2500000000000001E-2</v>
      </c>
      <c r="F78" s="485">
        <f>+E78</f>
        <v>1.2500000000000001E-2</v>
      </c>
      <c r="G78" s="485">
        <f>+F78</f>
        <v>1.2500000000000001E-2</v>
      </c>
      <c r="H78" s="442"/>
    </row>
    <row r="79" spans="2:8" x14ac:dyDescent="0.2">
      <c r="B79" s="50"/>
      <c r="C79" s="88"/>
      <c r="D79" s="55"/>
      <c r="E79" s="55"/>
      <c r="F79" s="55"/>
      <c r="G79" s="55"/>
      <c r="H79" s="68"/>
    </row>
    <row r="80" spans="2:8" x14ac:dyDescent="0.2">
      <c r="B80" s="73" t="s">
        <v>230</v>
      </c>
      <c r="C80" s="88"/>
      <c r="D80" s="89"/>
      <c r="E80" s="89"/>
      <c r="F80" s="89"/>
      <c r="G80" s="89"/>
      <c r="H80" s="90"/>
    </row>
    <row r="81" spans="2:8" x14ac:dyDescent="0.2">
      <c r="B81" s="50" t="s">
        <v>50</v>
      </c>
      <c r="C81" s="88"/>
      <c r="D81" s="451">
        <f>'Quick Assumptions'!B31*3</f>
        <v>9000</v>
      </c>
      <c r="E81" s="65">
        <f>+D81*(1+E82)</f>
        <v>9067.5</v>
      </c>
      <c r="F81" s="65">
        <f>+E81*(1+F82)</f>
        <v>9135.5062500000004</v>
      </c>
      <c r="G81" s="65">
        <f>+F81*(1+G82)</f>
        <v>9204.0225468750014</v>
      </c>
      <c r="H81" s="66">
        <f>SUM(D81:G81)</f>
        <v>36407.028796874998</v>
      </c>
    </row>
    <row r="82" spans="2:8" x14ac:dyDescent="0.2">
      <c r="B82" s="437" t="s">
        <v>177</v>
      </c>
      <c r="C82" s="438"/>
      <c r="D82" s="439"/>
      <c r="E82" s="484">
        <f>'Quick Assumptions'!B32/4</f>
        <v>7.4999999999999997E-3</v>
      </c>
      <c r="F82" s="485">
        <f>+E82</f>
        <v>7.4999999999999997E-3</v>
      </c>
      <c r="G82" s="485">
        <f>+F82</f>
        <v>7.4999999999999997E-3</v>
      </c>
      <c r="H82" s="440"/>
    </row>
    <row r="83" spans="2:8" x14ac:dyDescent="0.2">
      <c r="B83" s="50" t="s">
        <v>78</v>
      </c>
      <c r="C83" s="88"/>
      <c r="D83" s="65">
        <f>+G81*(1+D84)</f>
        <v>9273.0527159765643</v>
      </c>
      <c r="E83" s="65">
        <f>+D83*(1+E84)</f>
        <v>9342.60061134639</v>
      </c>
      <c r="F83" s="65">
        <f>+E83*(1+F84)</f>
        <v>9412.6701159314889</v>
      </c>
      <c r="G83" s="65">
        <f>+F83*(1+G84)</f>
        <v>9483.2651418009755</v>
      </c>
      <c r="H83" s="66">
        <f>SUM(D83:G83)</f>
        <v>37511.588585055419</v>
      </c>
    </row>
    <row r="84" spans="2:8" s="436" customFormat="1" x14ac:dyDescent="0.2">
      <c r="B84" s="437" t="s">
        <v>177</v>
      </c>
      <c r="C84" s="438"/>
      <c r="D84" s="485">
        <f>+G82</f>
        <v>7.4999999999999997E-3</v>
      </c>
      <c r="E84" s="485">
        <f>+D84</f>
        <v>7.4999999999999997E-3</v>
      </c>
      <c r="F84" s="485">
        <f>+E84</f>
        <v>7.4999999999999997E-3</v>
      </c>
      <c r="G84" s="485">
        <f>+F84</f>
        <v>7.4999999999999997E-3</v>
      </c>
      <c r="H84" s="442"/>
    </row>
    <row r="85" spans="2:8" x14ac:dyDescent="0.2">
      <c r="B85" s="50" t="s">
        <v>79</v>
      </c>
      <c r="C85" s="88"/>
      <c r="D85" s="65">
        <f>+G83*(1+D86)</f>
        <v>9554.3896303644833</v>
      </c>
      <c r="E85" s="65">
        <f>+D85*(1+E86)</f>
        <v>9626.0475525922175</v>
      </c>
      <c r="F85" s="65">
        <f>+E85*(1+F86)</f>
        <v>9698.2429092366601</v>
      </c>
      <c r="G85" s="65">
        <f>+F85*(1+G86)</f>
        <v>9770.9797310559352</v>
      </c>
      <c r="H85" s="66">
        <f>SUM(D85:G85)</f>
        <v>38649.659823249298</v>
      </c>
    </row>
    <row r="86" spans="2:8" x14ac:dyDescent="0.2">
      <c r="B86" s="437" t="s">
        <v>177</v>
      </c>
      <c r="C86" s="438"/>
      <c r="D86" s="485">
        <f>+G84</f>
        <v>7.4999999999999997E-3</v>
      </c>
      <c r="E86" s="485">
        <f>+D86</f>
        <v>7.4999999999999997E-3</v>
      </c>
      <c r="F86" s="485">
        <f>+E86</f>
        <v>7.4999999999999997E-3</v>
      </c>
      <c r="G86" s="485">
        <f>+F86</f>
        <v>7.4999999999999997E-3</v>
      </c>
      <c r="H86" s="442"/>
    </row>
    <row r="87" spans="2:8" x14ac:dyDescent="0.2">
      <c r="B87" s="50" t="s">
        <v>80</v>
      </c>
      <c r="C87" s="88"/>
      <c r="D87" s="65">
        <f>+G85*(1+D88)</f>
        <v>9844.2620790388555</v>
      </c>
      <c r="E87" s="65">
        <f>+D87*(1+E88)</f>
        <v>9918.0940446316472</v>
      </c>
      <c r="F87" s="65">
        <f>+E87*(1+F88)</f>
        <v>9992.4797499663855</v>
      </c>
      <c r="G87" s="65">
        <f>+F87*(1+G88)</f>
        <v>10067.423348091133</v>
      </c>
      <c r="H87" s="66">
        <f>SUM(D87:G87)</f>
        <v>39822.259221728025</v>
      </c>
    </row>
    <row r="88" spans="2:8" x14ac:dyDescent="0.2">
      <c r="B88" s="437" t="s">
        <v>177</v>
      </c>
      <c r="C88" s="438"/>
      <c r="D88" s="485">
        <f>+G86</f>
        <v>7.4999999999999997E-3</v>
      </c>
      <c r="E88" s="485">
        <f>+D88</f>
        <v>7.4999999999999997E-3</v>
      </c>
      <c r="F88" s="485">
        <f>+E88</f>
        <v>7.4999999999999997E-3</v>
      </c>
      <c r="G88" s="485">
        <f>+F88</f>
        <v>7.4999999999999997E-3</v>
      </c>
      <c r="H88" s="442"/>
    </row>
    <row r="89" spans="2:8" x14ac:dyDescent="0.2">
      <c r="B89" s="50" t="s">
        <v>81</v>
      </c>
      <c r="C89" s="88"/>
      <c r="D89" s="65">
        <f>+G87*(1+D90)</f>
        <v>10142.929023201817</v>
      </c>
      <c r="E89" s="65">
        <f>+D89*(1+E90)</f>
        <v>10219.000990875831</v>
      </c>
      <c r="F89" s="65">
        <f>+E89*(1+F90)</f>
        <v>10295.643498307401</v>
      </c>
      <c r="G89" s="65">
        <f>+F89*(1+G90)</f>
        <v>10372.860824544707</v>
      </c>
      <c r="H89" s="66">
        <f>SUM(D89:G89)</f>
        <v>41030.434336929757</v>
      </c>
    </row>
    <row r="90" spans="2:8" x14ac:dyDescent="0.2">
      <c r="B90" s="437" t="s">
        <v>177</v>
      </c>
      <c r="C90" s="438"/>
      <c r="D90" s="485">
        <f>+G88</f>
        <v>7.4999999999999997E-3</v>
      </c>
      <c r="E90" s="485">
        <f>+D90</f>
        <v>7.4999999999999997E-3</v>
      </c>
      <c r="F90" s="485">
        <f>+E90</f>
        <v>7.4999999999999997E-3</v>
      </c>
      <c r="G90" s="485">
        <f>+F90</f>
        <v>7.4999999999999997E-3</v>
      </c>
      <c r="H90" s="442"/>
    </row>
    <row r="91" spans="2:8" x14ac:dyDescent="0.2">
      <c r="B91" s="437"/>
      <c r="C91" s="438"/>
      <c r="D91" s="443"/>
      <c r="E91" s="443"/>
      <c r="F91" s="443"/>
      <c r="G91" s="443"/>
      <c r="H91" s="442"/>
    </row>
    <row r="92" spans="2:8" x14ac:dyDescent="0.2">
      <c r="B92" s="73" t="s">
        <v>223</v>
      </c>
      <c r="C92" s="88"/>
      <c r="D92" s="89"/>
      <c r="E92" s="89"/>
      <c r="F92" s="89"/>
      <c r="G92" s="89"/>
      <c r="H92" s="90"/>
    </row>
    <row r="93" spans="2:8" x14ac:dyDescent="0.2">
      <c r="B93" s="50" t="s">
        <v>50</v>
      </c>
      <c r="C93" s="88"/>
      <c r="D93" s="451">
        <f>('Quick Assumptions'!B36+'Quick Assumptions'!B39+'Quick Assumptions'!B42+'Quick Assumptions'!B45+'Quick Assumptions'!B48)*3</f>
        <v>2250</v>
      </c>
      <c r="E93" s="65">
        <f>+D93*(1+E94)</f>
        <v>2256.7499999999995</v>
      </c>
      <c r="F93" s="65">
        <f>+E93*(1+F94)</f>
        <v>2263.5202499999991</v>
      </c>
      <c r="G93" s="65">
        <f>+F93*(1+G94)</f>
        <v>2270.3108107499988</v>
      </c>
      <c r="H93" s="66">
        <f>SUM(D93:G93)</f>
        <v>9040.5810607499989</v>
      </c>
    </row>
    <row r="94" spans="2:8" x14ac:dyDescent="0.2">
      <c r="B94" s="437" t="s">
        <v>177</v>
      </c>
      <c r="C94" s="438"/>
      <c r="D94" s="439"/>
      <c r="E94" s="484">
        <f>AVERAGE('Quick Assumptions'!B37,'Quick Assumptions'!B40,'Quick Assumptions'!B43,'Quick Assumptions'!B46,'Quick Assumptions'!B49)/4</f>
        <v>3.0000000000000001E-3</v>
      </c>
      <c r="F94" s="485">
        <f>+E94</f>
        <v>3.0000000000000001E-3</v>
      </c>
      <c r="G94" s="485">
        <f>+F94</f>
        <v>3.0000000000000001E-3</v>
      </c>
      <c r="H94" s="440"/>
    </row>
    <row r="95" spans="2:8" x14ac:dyDescent="0.2">
      <c r="B95" s="50" t="s">
        <v>78</v>
      </c>
      <c r="C95" s="88"/>
      <c r="D95" s="65">
        <f>+G93*(1+D96)</f>
        <v>2277.1217431822488</v>
      </c>
      <c r="E95" s="65">
        <f>+D95*(1+E96)</f>
        <v>2283.9531084117953</v>
      </c>
      <c r="F95" s="65">
        <f>+E95*(1+F96)</f>
        <v>2290.8049677370304</v>
      </c>
      <c r="G95" s="65">
        <f>+F95*(1+G96)</f>
        <v>2297.6773826402414</v>
      </c>
      <c r="H95" s="66">
        <f>SUM(D95:G95)</f>
        <v>9149.5572019713145</v>
      </c>
    </row>
    <row r="96" spans="2:8" x14ac:dyDescent="0.2">
      <c r="B96" s="437" t="s">
        <v>177</v>
      </c>
      <c r="C96" s="438"/>
      <c r="D96" s="485">
        <f>+G94</f>
        <v>3.0000000000000001E-3</v>
      </c>
      <c r="E96" s="485">
        <f>+D96</f>
        <v>3.0000000000000001E-3</v>
      </c>
      <c r="F96" s="485">
        <f>+E96</f>
        <v>3.0000000000000001E-3</v>
      </c>
      <c r="G96" s="485">
        <f>+F96</f>
        <v>3.0000000000000001E-3</v>
      </c>
      <c r="H96" s="442"/>
    </row>
    <row r="97" spans="2:8" x14ac:dyDescent="0.2">
      <c r="B97" s="50" t="s">
        <v>79</v>
      </c>
      <c r="C97" s="88"/>
      <c r="D97" s="65">
        <f>+G95*(1+D98)</f>
        <v>2304.570414788162</v>
      </c>
      <c r="E97" s="65">
        <f>+D97*(1+E98)</f>
        <v>2311.4841260325261</v>
      </c>
      <c r="F97" s="65">
        <f>+E97*(1+F98)</f>
        <v>2318.4185784106235</v>
      </c>
      <c r="G97" s="65">
        <f>+F97*(1+G98)</f>
        <v>2325.3738341458552</v>
      </c>
      <c r="H97" s="66">
        <f>SUM(D97:G97)</f>
        <v>9259.8469533771677</v>
      </c>
    </row>
    <row r="98" spans="2:8" x14ac:dyDescent="0.2">
      <c r="B98" s="437" t="s">
        <v>177</v>
      </c>
      <c r="C98" s="438"/>
      <c r="D98" s="485">
        <f>+G96</f>
        <v>3.0000000000000001E-3</v>
      </c>
      <c r="E98" s="485">
        <f>+D98</f>
        <v>3.0000000000000001E-3</v>
      </c>
      <c r="F98" s="485">
        <f>+E98</f>
        <v>3.0000000000000001E-3</v>
      </c>
      <c r="G98" s="485">
        <f>+F98</f>
        <v>3.0000000000000001E-3</v>
      </c>
      <c r="H98" s="442"/>
    </row>
    <row r="99" spans="2:8" x14ac:dyDescent="0.2">
      <c r="B99" s="50" t="s">
        <v>80</v>
      </c>
      <c r="C99" s="88"/>
      <c r="D99" s="65">
        <f>+G97*(1+D100)</f>
        <v>2332.3499556482925</v>
      </c>
      <c r="E99" s="65">
        <f>+D99*(1+E100)</f>
        <v>2339.347005515237</v>
      </c>
      <c r="F99" s="65">
        <f>+E99*(1+F100)</f>
        <v>2346.3650465317824</v>
      </c>
      <c r="G99" s="65">
        <f>+F99*(1+G100)</f>
        <v>2353.4041416713776</v>
      </c>
      <c r="H99" s="66">
        <f>SUM(D99:G99)</f>
        <v>9371.4661493666899</v>
      </c>
    </row>
    <row r="100" spans="2:8" x14ac:dyDescent="0.2">
      <c r="B100" s="437" t="s">
        <v>177</v>
      </c>
      <c r="C100" s="438"/>
      <c r="D100" s="485">
        <f>+G98</f>
        <v>3.0000000000000001E-3</v>
      </c>
      <c r="E100" s="485">
        <f>+D100</f>
        <v>3.0000000000000001E-3</v>
      </c>
      <c r="F100" s="485">
        <f>+E100</f>
        <v>3.0000000000000001E-3</v>
      </c>
      <c r="G100" s="485">
        <f>+F100</f>
        <v>3.0000000000000001E-3</v>
      </c>
      <c r="H100" s="442"/>
    </row>
    <row r="101" spans="2:8" x14ac:dyDescent="0.2">
      <c r="B101" s="50" t="s">
        <v>81</v>
      </c>
      <c r="C101" s="88"/>
      <c r="D101" s="65">
        <f>+G99*(1+D102)</f>
        <v>2360.4643540963916</v>
      </c>
      <c r="E101" s="65">
        <f>+D101*(1+E102)</f>
        <v>2367.5457471586806</v>
      </c>
      <c r="F101" s="65">
        <f>+E101*(1+F102)</f>
        <v>2374.6483844001564</v>
      </c>
      <c r="G101" s="65">
        <f>+F101*(1+G102)</f>
        <v>2381.7723295533565</v>
      </c>
      <c r="H101" s="66">
        <f>SUM(D101:G101)</f>
        <v>9484.430815208585</v>
      </c>
    </row>
    <row r="102" spans="2:8" x14ac:dyDescent="0.2">
      <c r="B102" s="437" t="s">
        <v>177</v>
      </c>
      <c r="C102" s="438"/>
      <c r="D102" s="485">
        <f>+G100</f>
        <v>3.0000000000000001E-3</v>
      </c>
      <c r="E102" s="485">
        <f>+D102</f>
        <v>3.0000000000000001E-3</v>
      </c>
      <c r="F102" s="485">
        <f>+E102</f>
        <v>3.0000000000000001E-3</v>
      </c>
      <c r="G102" s="485">
        <f>+F102</f>
        <v>3.0000000000000001E-3</v>
      </c>
      <c r="H102" s="442"/>
    </row>
    <row r="103" spans="2:8" x14ac:dyDescent="0.2">
      <c r="B103" s="437"/>
      <c r="C103" s="438"/>
      <c r="D103" s="443"/>
      <c r="E103" s="443"/>
      <c r="F103" s="443"/>
      <c r="G103" s="443"/>
      <c r="H103" s="442"/>
    </row>
    <row r="104" spans="2:8" x14ac:dyDescent="0.2">
      <c r="B104" s="50"/>
      <c r="C104" s="76"/>
      <c r="D104" s="57"/>
      <c r="E104" s="57"/>
      <c r="F104" s="57"/>
      <c r="G104" s="57"/>
      <c r="H104" s="81"/>
    </row>
    <row r="105" spans="2:8" x14ac:dyDescent="0.2">
      <c r="B105" s="72" t="s">
        <v>22</v>
      </c>
      <c r="C105" s="452">
        <v>0.35</v>
      </c>
      <c r="D105" s="52"/>
      <c r="E105" s="52"/>
      <c r="F105" s="52"/>
      <c r="G105" s="52"/>
      <c r="H105" s="58"/>
    </row>
    <row r="106" spans="2:8" x14ac:dyDescent="0.2">
      <c r="B106" s="149"/>
      <c r="C106" s="150"/>
      <c r="D106" s="151"/>
      <c r="E106" s="151"/>
      <c r="F106" s="151"/>
      <c r="G106" s="151"/>
      <c r="H106" s="152"/>
    </row>
    <row r="107" spans="2:8" x14ac:dyDescent="0.2">
      <c r="B107" s="73" t="s">
        <v>248</v>
      </c>
      <c r="C107" s="98"/>
      <c r="D107" s="99"/>
      <c r="E107" s="100"/>
      <c r="F107" s="100"/>
      <c r="G107" s="100"/>
      <c r="H107" s="101"/>
    </row>
    <row r="108" spans="2:8" x14ac:dyDescent="0.2">
      <c r="B108" s="50"/>
      <c r="C108" s="75"/>
      <c r="H108" s="59"/>
    </row>
    <row r="109" spans="2:8" ht="13.2" x14ac:dyDescent="0.25">
      <c r="B109" s="144" t="s">
        <v>24</v>
      </c>
      <c r="C109" s="147" t="s">
        <v>249</v>
      </c>
      <c r="D109"/>
      <c r="E109" s="69"/>
      <c r="F109" s="69"/>
      <c r="H109" s="59"/>
    </row>
    <row r="110" spans="2:8" ht="13.2" x14ac:dyDescent="0.25">
      <c r="B110" s="53" t="s">
        <v>247</v>
      </c>
      <c r="C110" s="453">
        <f>'Quick Assumptions'!B20</f>
        <v>7500</v>
      </c>
      <c r="D110"/>
      <c r="E110" s="146"/>
      <c r="G110" s="56"/>
      <c r="H110" s="59"/>
    </row>
    <row r="111" spans="2:8" ht="13.2" x14ac:dyDescent="0.25">
      <c r="B111" s="50" t="s">
        <v>255</v>
      </c>
      <c r="C111" s="453">
        <v>0</v>
      </c>
      <c r="D111"/>
      <c r="E111" s="146" t="s">
        <v>272</v>
      </c>
      <c r="H111" s="59"/>
    </row>
    <row r="112" spans="2:8" ht="13.2" x14ac:dyDescent="0.25">
      <c r="B112" s="50" t="s">
        <v>256</v>
      </c>
      <c r="C112" s="453">
        <v>0</v>
      </c>
      <c r="D112"/>
      <c r="E112" s="146"/>
      <c r="H112" s="59"/>
    </row>
    <row r="113" spans="2:8" ht="13.2" x14ac:dyDescent="0.25">
      <c r="B113" s="50" t="s">
        <v>257</v>
      </c>
      <c r="C113" s="453">
        <v>0</v>
      </c>
      <c r="D113"/>
      <c r="E113" s="146"/>
      <c r="H113" s="59"/>
    </row>
    <row r="114" spans="2:8" ht="13.2" x14ac:dyDescent="0.25">
      <c r="B114" s="50" t="s">
        <v>258</v>
      </c>
      <c r="C114" s="453">
        <v>0</v>
      </c>
      <c r="D114"/>
      <c r="E114" s="146"/>
      <c r="H114" s="59"/>
    </row>
    <row r="115" spans="2:8" ht="13.2" x14ac:dyDescent="0.25">
      <c r="B115" s="50" t="s">
        <v>251</v>
      </c>
      <c r="C115" s="453">
        <v>0</v>
      </c>
      <c r="D115"/>
      <c r="E115" s="146" t="s">
        <v>253</v>
      </c>
      <c r="H115" s="59"/>
    </row>
    <row r="116" spans="2:8" ht="13.2" x14ac:dyDescent="0.25">
      <c r="B116" s="50" t="s">
        <v>252</v>
      </c>
      <c r="C116" s="453">
        <v>0</v>
      </c>
      <c r="D116"/>
      <c r="E116" s="146" t="s">
        <v>254</v>
      </c>
      <c r="H116" s="59"/>
    </row>
    <row r="117" spans="2:8" x14ac:dyDescent="0.2">
      <c r="B117" s="50"/>
      <c r="C117" s="71"/>
      <c r="D117" s="70"/>
      <c r="E117" s="146"/>
      <c r="H117" s="59"/>
    </row>
    <row r="118" spans="2:8" s="75" customFormat="1" x14ac:dyDescent="0.2">
      <c r="B118" s="73" t="s">
        <v>176</v>
      </c>
      <c r="C118" s="432"/>
      <c r="D118" s="305" t="s">
        <v>67</v>
      </c>
      <c r="E118" s="305" t="s">
        <v>68</v>
      </c>
      <c r="F118" s="305" t="s">
        <v>69</v>
      </c>
      <c r="G118" s="305" t="s">
        <v>70</v>
      </c>
      <c r="H118" s="187" t="s">
        <v>108</v>
      </c>
    </row>
    <row r="119" spans="2:8" x14ac:dyDescent="0.2">
      <c r="B119" s="50" t="s">
        <v>251</v>
      </c>
      <c r="C119" s="305" t="s">
        <v>50</v>
      </c>
      <c r="D119" s="454">
        <v>1</v>
      </c>
      <c r="E119" s="454">
        <v>1</v>
      </c>
      <c r="F119" s="454">
        <v>1</v>
      </c>
      <c r="G119" s="454">
        <v>1</v>
      </c>
      <c r="H119" s="433">
        <f>+G119</f>
        <v>1</v>
      </c>
    </row>
    <row r="120" spans="2:8" x14ac:dyDescent="0.2">
      <c r="B120" s="50"/>
      <c r="C120" s="305" t="s">
        <v>78</v>
      </c>
      <c r="D120" s="454">
        <v>1</v>
      </c>
      <c r="E120" s="454">
        <v>1</v>
      </c>
      <c r="F120" s="454">
        <v>1</v>
      </c>
      <c r="G120" s="454">
        <v>1</v>
      </c>
      <c r="H120" s="433">
        <f>+G120</f>
        <v>1</v>
      </c>
    </row>
    <row r="121" spans="2:8" x14ac:dyDescent="0.2">
      <c r="B121" s="50"/>
      <c r="C121" s="305" t="s">
        <v>79</v>
      </c>
      <c r="D121" s="454">
        <v>1</v>
      </c>
      <c r="E121" s="454">
        <v>1</v>
      </c>
      <c r="F121" s="454">
        <v>1</v>
      </c>
      <c r="G121" s="454">
        <v>1</v>
      </c>
      <c r="H121" s="433">
        <f>+G121</f>
        <v>1</v>
      </c>
    </row>
    <row r="122" spans="2:8" x14ac:dyDescent="0.2">
      <c r="B122" s="50"/>
      <c r="C122" s="305" t="s">
        <v>80</v>
      </c>
      <c r="D122" s="434"/>
      <c r="E122" s="424"/>
      <c r="F122" s="425"/>
      <c r="G122" s="425"/>
      <c r="H122" s="455">
        <f>+H121</f>
        <v>1</v>
      </c>
    </row>
    <row r="123" spans="2:8" x14ac:dyDescent="0.2">
      <c r="B123" s="50"/>
      <c r="C123" s="305" t="s">
        <v>81</v>
      </c>
      <c r="D123" s="434"/>
      <c r="E123" s="424"/>
      <c r="F123" s="425"/>
      <c r="G123" s="425"/>
      <c r="H123" s="455">
        <f>+H122</f>
        <v>1</v>
      </c>
    </row>
    <row r="124" spans="2:8" x14ac:dyDescent="0.2">
      <c r="B124" s="50"/>
      <c r="C124" s="71"/>
      <c r="D124" s="70"/>
      <c r="E124" s="146"/>
      <c r="H124" s="59"/>
    </row>
    <row r="125" spans="2:8" x14ac:dyDescent="0.2">
      <c r="B125" s="50" t="s">
        <v>252</v>
      </c>
      <c r="C125" s="305" t="s">
        <v>50</v>
      </c>
      <c r="D125" s="454">
        <v>1</v>
      </c>
      <c r="E125" s="454">
        <v>1</v>
      </c>
      <c r="F125" s="454">
        <v>1</v>
      </c>
      <c r="G125" s="454">
        <v>1</v>
      </c>
      <c r="H125" s="433">
        <f>+G125</f>
        <v>1</v>
      </c>
    </row>
    <row r="126" spans="2:8" x14ac:dyDescent="0.2">
      <c r="B126" s="50"/>
      <c r="C126" s="305" t="s">
        <v>78</v>
      </c>
      <c r="D126" s="454">
        <v>1</v>
      </c>
      <c r="E126" s="454">
        <v>1</v>
      </c>
      <c r="F126" s="454">
        <v>1</v>
      </c>
      <c r="G126" s="454">
        <v>1</v>
      </c>
      <c r="H126" s="433">
        <f>+G126</f>
        <v>1</v>
      </c>
    </row>
    <row r="127" spans="2:8" x14ac:dyDescent="0.2">
      <c r="B127" s="50"/>
      <c r="C127" s="305" t="s">
        <v>79</v>
      </c>
      <c r="D127" s="454">
        <v>1</v>
      </c>
      <c r="E127" s="454">
        <v>1</v>
      </c>
      <c r="F127" s="454">
        <v>1</v>
      </c>
      <c r="G127" s="454">
        <v>1</v>
      </c>
      <c r="H127" s="433">
        <f>+G127</f>
        <v>1</v>
      </c>
    </row>
    <row r="128" spans="2:8" x14ac:dyDescent="0.2">
      <c r="B128" s="50"/>
      <c r="C128" s="305" t="s">
        <v>80</v>
      </c>
      <c r="D128" s="434"/>
      <c r="E128" s="424"/>
      <c r="F128" s="425"/>
      <c r="G128" s="425"/>
      <c r="H128" s="455">
        <f>+H127</f>
        <v>1</v>
      </c>
    </row>
    <row r="129" spans="2:8" x14ac:dyDescent="0.2">
      <c r="B129" s="50"/>
      <c r="C129" s="305" t="s">
        <v>81</v>
      </c>
      <c r="D129" s="434"/>
      <c r="E129" s="424"/>
      <c r="F129" s="425"/>
      <c r="G129" s="425"/>
      <c r="H129" s="455">
        <f>+H128</f>
        <v>1</v>
      </c>
    </row>
    <row r="130" spans="2:8" x14ac:dyDescent="0.2">
      <c r="B130" s="50"/>
      <c r="C130" s="71"/>
      <c r="D130" s="70"/>
      <c r="E130" s="146"/>
      <c r="H130" s="59"/>
    </row>
    <row r="131" spans="2:8" ht="13.2" x14ac:dyDescent="0.25">
      <c r="B131" s="50" t="s">
        <v>250</v>
      </c>
      <c r="C131" s="71"/>
      <c r="D131" s="52"/>
      <c r="E131"/>
      <c r="F131"/>
      <c r="G131"/>
      <c r="H131" s="489">
        <f>'Quick Assumptions'!B21</f>
        <v>0.05</v>
      </c>
    </row>
    <row r="132" spans="2:8" ht="13.2" x14ac:dyDescent="0.25">
      <c r="B132" s="50" t="s">
        <v>259</v>
      </c>
      <c r="C132" s="71"/>
      <c r="D132" s="52"/>
      <c r="E132"/>
      <c r="F132"/>
      <c r="G132"/>
      <c r="H132" s="489">
        <f>'Quick Assumptions'!B24</f>
        <v>0.03</v>
      </c>
    </row>
    <row r="133" spans="2:8" ht="13.2" x14ac:dyDescent="0.25">
      <c r="B133" s="50" t="s">
        <v>260</v>
      </c>
      <c r="C133" s="71"/>
      <c r="D133" s="52"/>
      <c r="E133"/>
      <c r="F133"/>
      <c r="G133"/>
      <c r="H133" s="489">
        <f>'Quick Assumptions'!B24</f>
        <v>0.03</v>
      </c>
    </row>
    <row r="134" spans="2:8" ht="13.2" x14ac:dyDescent="0.25">
      <c r="B134" s="50"/>
      <c r="C134" s="71"/>
      <c r="D134" s="52"/>
      <c r="E134"/>
      <c r="F134"/>
      <c r="G134"/>
      <c r="H134" s="59"/>
    </row>
    <row r="135" spans="2:8" x14ac:dyDescent="0.2">
      <c r="B135" s="93"/>
      <c r="C135" s="92"/>
      <c r="D135" s="102"/>
      <c r="E135" s="148"/>
      <c r="F135" s="103"/>
      <c r="G135" s="103"/>
      <c r="H135" s="59"/>
    </row>
    <row r="136" spans="2:8" x14ac:dyDescent="0.2">
      <c r="B136" s="91" t="s">
        <v>147</v>
      </c>
      <c r="C136" s="6"/>
      <c r="D136" s="86"/>
      <c r="E136" s="86"/>
      <c r="F136" s="86"/>
      <c r="G136" s="86"/>
      <c r="H136" s="84"/>
    </row>
    <row r="137" spans="2:8" x14ac:dyDescent="0.2">
      <c r="B137" s="7"/>
      <c r="C137" s="5"/>
      <c r="D137" s="87"/>
      <c r="E137" s="87"/>
      <c r="F137" s="87"/>
      <c r="G137" s="87"/>
      <c r="H137" s="85"/>
    </row>
    <row r="138" spans="2:8" x14ac:dyDescent="0.2">
      <c r="B138" s="153"/>
      <c r="C138" s="154"/>
      <c r="D138" s="155"/>
      <c r="H138" s="59"/>
    </row>
    <row r="139" spans="2:8" x14ac:dyDescent="0.2">
      <c r="B139" s="50" t="s">
        <v>148</v>
      </c>
      <c r="C139" s="456">
        <v>30</v>
      </c>
      <c r="D139" s="2" t="s">
        <v>145</v>
      </c>
      <c r="E139" s="2"/>
      <c r="F139" s="60"/>
      <c r="G139" s="60"/>
      <c r="H139" s="61"/>
    </row>
    <row r="140" spans="2:8" x14ac:dyDescent="0.2">
      <c r="B140" s="50" t="s">
        <v>125</v>
      </c>
      <c r="C140" s="456">
        <v>40</v>
      </c>
      <c r="D140" s="2" t="s">
        <v>146</v>
      </c>
      <c r="E140" s="60"/>
      <c r="F140" s="60"/>
      <c r="G140" s="60"/>
      <c r="H140" s="61"/>
    </row>
    <row r="141" spans="2:8" x14ac:dyDescent="0.2">
      <c r="B141" s="93"/>
      <c r="C141" s="105"/>
      <c r="D141" s="106"/>
      <c r="E141" s="96"/>
      <c r="F141" s="96"/>
      <c r="G141" s="96"/>
      <c r="H141" s="97"/>
    </row>
    <row r="142" spans="2:8" x14ac:dyDescent="0.2">
      <c r="B142" s="91" t="s">
        <v>237</v>
      </c>
      <c r="C142" s="6"/>
      <c r="D142" s="86" t="s">
        <v>29</v>
      </c>
      <c r="E142" s="86" t="s">
        <v>30</v>
      </c>
      <c r="F142" s="86" t="s">
        <v>31</v>
      </c>
      <c r="G142" s="86" t="s">
        <v>32</v>
      </c>
      <c r="H142" s="84" t="s">
        <v>33</v>
      </c>
    </row>
    <row r="143" spans="2:8" x14ac:dyDescent="0.2">
      <c r="B143" s="7"/>
      <c r="C143" s="5"/>
      <c r="D143" s="87"/>
      <c r="E143" s="87"/>
      <c r="F143" s="87"/>
      <c r="G143" s="87"/>
      <c r="H143" s="85"/>
    </row>
    <row r="144" spans="2:8" x14ac:dyDescent="0.2">
      <c r="B144" s="72"/>
      <c r="C144" s="75"/>
      <c r="D144" s="62"/>
      <c r="E144" s="63"/>
      <c r="F144" s="63"/>
      <c r="G144" s="63"/>
      <c r="H144" s="64"/>
    </row>
    <row r="145" spans="2:8" x14ac:dyDescent="0.2">
      <c r="B145" s="107" t="s">
        <v>111</v>
      </c>
      <c r="C145" s="75"/>
      <c r="D145" s="62"/>
      <c r="E145" s="63"/>
      <c r="F145" s="63"/>
      <c r="G145" s="63"/>
      <c r="H145" s="64"/>
    </row>
    <row r="146" spans="2:8" x14ac:dyDescent="0.2">
      <c r="B146" s="50" t="s">
        <v>95</v>
      </c>
      <c r="C146" s="76"/>
      <c r="D146" s="415">
        <f>SUM(D150:G150)</f>
        <v>25000</v>
      </c>
      <c r="E146" s="415">
        <f>SUM(D151:G151)</f>
        <v>0</v>
      </c>
      <c r="F146" s="415">
        <f>SUM(D152:G152)</f>
        <v>0</v>
      </c>
      <c r="G146" s="415">
        <f>SUM(D153:G153)</f>
        <v>0</v>
      </c>
      <c r="H146" s="416">
        <f>SUM(D154:G154)</f>
        <v>0</v>
      </c>
    </row>
    <row r="147" spans="2:8" x14ac:dyDescent="0.2">
      <c r="B147" s="50" t="s">
        <v>57</v>
      </c>
      <c r="C147" s="457">
        <v>0.2</v>
      </c>
      <c r="H147" s="59"/>
    </row>
    <row r="148" spans="2:8" x14ac:dyDescent="0.2">
      <c r="B148" s="50"/>
      <c r="C148" s="74"/>
      <c r="H148" s="59"/>
    </row>
    <row r="149" spans="2:8" outlineLevel="1" x14ac:dyDescent="0.2">
      <c r="B149" s="50" t="s">
        <v>87</v>
      </c>
      <c r="D149" s="51" t="s">
        <v>67</v>
      </c>
      <c r="E149" s="51" t="s">
        <v>68</v>
      </c>
      <c r="F149" s="51" t="s">
        <v>69</v>
      </c>
      <c r="G149" s="51" t="s">
        <v>70</v>
      </c>
      <c r="H149" s="59"/>
    </row>
    <row r="150" spans="2:8" outlineLevel="1" x14ac:dyDescent="0.2">
      <c r="B150" s="50" t="s">
        <v>180</v>
      </c>
      <c r="C150" s="2" t="s">
        <v>71</v>
      </c>
      <c r="D150" s="458">
        <f>'Quick Assumptions'!B56</f>
        <v>25000</v>
      </c>
      <c r="E150" s="458">
        <v>0</v>
      </c>
      <c r="F150" s="458">
        <v>0</v>
      </c>
      <c r="G150" s="458">
        <v>0</v>
      </c>
      <c r="H150" s="64"/>
    </row>
    <row r="151" spans="2:8" outlineLevel="1" x14ac:dyDescent="0.2">
      <c r="B151" s="50"/>
      <c r="C151" s="2" t="s">
        <v>72</v>
      </c>
      <c r="D151" s="458">
        <v>0</v>
      </c>
      <c r="E151" s="458">
        <v>0</v>
      </c>
      <c r="F151" s="458">
        <v>0</v>
      </c>
      <c r="G151" s="458">
        <v>0</v>
      </c>
      <c r="H151" s="64"/>
    </row>
    <row r="152" spans="2:8" outlineLevel="1" x14ac:dyDescent="0.2">
      <c r="B152" s="50"/>
      <c r="C152" s="2" t="s">
        <v>73</v>
      </c>
      <c r="D152" s="458">
        <v>0</v>
      </c>
      <c r="E152" s="458">
        <v>0</v>
      </c>
      <c r="F152" s="458">
        <v>0</v>
      </c>
      <c r="G152" s="458">
        <v>0</v>
      </c>
      <c r="H152" s="64"/>
    </row>
    <row r="153" spans="2:8" outlineLevel="1" x14ac:dyDescent="0.2">
      <c r="B153" s="50"/>
      <c r="C153" s="2" t="s">
        <v>88</v>
      </c>
      <c r="D153" s="458">
        <v>0</v>
      </c>
      <c r="E153" s="458">
        <v>0</v>
      </c>
      <c r="F153" s="458">
        <v>0</v>
      </c>
      <c r="G153" s="458">
        <v>0</v>
      </c>
      <c r="H153" s="64"/>
    </row>
    <row r="154" spans="2:8" outlineLevel="1" x14ac:dyDescent="0.2">
      <c r="B154" s="50"/>
      <c r="C154" s="2" t="s">
        <v>89</v>
      </c>
      <c r="D154" s="458">
        <v>0</v>
      </c>
      <c r="E154" s="458">
        <v>0</v>
      </c>
      <c r="F154" s="458">
        <v>0</v>
      </c>
      <c r="G154" s="458">
        <v>0</v>
      </c>
      <c r="H154" s="64"/>
    </row>
    <row r="155" spans="2:8" x14ac:dyDescent="0.2">
      <c r="B155" s="50"/>
      <c r="C155" s="74"/>
      <c r="H155" s="59"/>
    </row>
    <row r="156" spans="2:8" x14ac:dyDescent="0.2">
      <c r="B156" s="107" t="s">
        <v>117</v>
      </c>
      <c r="C156" s="74"/>
      <c r="H156" s="59"/>
    </row>
    <row r="157" spans="2:8" x14ac:dyDescent="0.2">
      <c r="B157" s="50" t="s">
        <v>165</v>
      </c>
      <c r="C157" s="74"/>
      <c r="D157" s="415">
        <f>SUM(D161:G161)</f>
        <v>0</v>
      </c>
      <c r="E157" s="415">
        <f>SUM(D162:G162)</f>
        <v>0</v>
      </c>
      <c r="F157" s="415">
        <f>SUM(D163:G163)</f>
        <v>0</v>
      </c>
      <c r="G157" s="415">
        <f>SUM(D164:G164)</f>
        <v>0</v>
      </c>
      <c r="H157" s="416">
        <f>SUM(D165:G165)</f>
        <v>0</v>
      </c>
    </row>
    <row r="158" spans="2:8" x14ac:dyDescent="0.2">
      <c r="B158" s="50" t="s">
        <v>149</v>
      </c>
      <c r="C158" s="459">
        <v>5</v>
      </c>
      <c r="H158" s="59"/>
    </row>
    <row r="159" spans="2:8" x14ac:dyDescent="0.2">
      <c r="B159" s="136"/>
      <c r="C159" s="74"/>
      <c r="H159" s="59"/>
    </row>
    <row r="160" spans="2:8" outlineLevel="1" x14ac:dyDescent="0.2">
      <c r="B160" s="50" t="s">
        <v>181</v>
      </c>
      <c r="D160" s="51" t="s">
        <v>67</v>
      </c>
      <c r="E160" s="51" t="s">
        <v>68</v>
      </c>
      <c r="F160" s="51" t="s">
        <v>69</v>
      </c>
      <c r="G160" s="51" t="s">
        <v>70</v>
      </c>
      <c r="H160" s="59"/>
    </row>
    <row r="161" spans="2:8" outlineLevel="1" x14ac:dyDescent="0.2">
      <c r="B161" s="50" t="s">
        <v>182</v>
      </c>
      <c r="C161" s="2" t="s">
        <v>71</v>
      </c>
      <c r="D161" s="458">
        <v>0</v>
      </c>
      <c r="E161" s="458">
        <v>0</v>
      </c>
      <c r="F161" s="458">
        <v>0</v>
      </c>
      <c r="G161" s="458">
        <v>0</v>
      </c>
      <c r="H161" s="59"/>
    </row>
    <row r="162" spans="2:8" outlineLevel="1" x14ac:dyDescent="0.2">
      <c r="B162" s="50"/>
      <c r="C162" s="2" t="s">
        <v>72</v>
      </c>
      <c r="D162" s="458">
        <v>0</v>
      </c>
      <c r="E162" s="458">
        <v>0</v>
      </c>
      <c r="F162" s="458">
        <v>0</v>
      </c>
      <c r="G162" s="458">
        <v>0</v>
      </c>
      <c r="H162" s="59"/>
    </row>
    <row r="163" spans="2:8" outlineLevel="1" x14ac:dyDescent="0.2">
      <c r="B163" s="50"/>
      <c r="C163" s="2" t="s">
        <v>73</v>
      </c>
      <c r="D163" s="458">
        <v>0</v>
      </c>
      <c r="E163" s="458">
        <v>0</v>
      </c>
      <c r="F163" s="458">
        <v>0</v>
      </c>
      <c r="G163" s="458">
        <v>0</v>
      </c>
      <c r="H163" s="59"/>
    </row>
    <row r="164" spans="2:8" outlineLevel="1" x14ac:dyDescent="0.2">
      <c r="B164" s="50"/>
      <c r="C164" s="2" t="s">
        <v>88</v>
      </c>
      <c r="D164" s="458">
        <v>0</v>
      </c>
      <c r="E164" s="458">
        <v>0</v>
      </c>
      <c r="F164" s="458">
        <v>0</v>
      </c>
      <c r="G164" s="458">
        <v>0</v>
      </c>
      <c r="H164" s="59"/>
    </row>
    <row r="165" spans="2:8" outlineLevel="1" x14ac:dyDescent="0.2">
      <c r="B165" s="50"/>
      <c r="C165" s="2" t="s">
        <v>89</v>
      </c>
      <c r="D165" s="458">
        <v>0</v>
      </c>
      <c r="E165" s="458">
        <v>0</v>
      </c>
      <c r="F165" s="458">
        <v>0</v>
      </c>
      <c r="G165" s="458">
        <v>0</v>
      </c>
      <c r="H165" s="59"/>
    </row>
    <row r="166" spans="2:8" x14ac:dyDescent="0.2">
      <c r="B166" s="136"/>
      <c r="C166" s="74"/>
      <c r="H166" s="59"/>
    </row>
    <row r="167" spans="2:8" x14ac:dyDescent="0.2">
      <c r="B167" s="50"/>
      <c r="C167" s="74"/>
      <c r="H167" s="59"/>
    </row>
    <row r="168" spans="2:8" x14ac:dyDescent="0.2">
      <c r="B168" s="93"/>
      <c r="C168" s="105"/>
      <c r="D168" s="103"/>
      <c r="E168" s="103"/>
      <c r="F168" s="103"/>
      <c r="G168" s="103"/>
      <c r="H168" s="104"/>
    </row>
    <row r="169" spans="2:8" x14ac:dyDescent="0.2">
      <c r="B169" s="91" t="s">
        <v>126</v>
      </c>
      <c r="C169" s="6"/>
      <c r="D169" s="86" t="s">
        <v>29</v>
      </c>
      <c r="E169" s="86" t="s">
        <v>30</v>
      </c>
      <c r="F169" s="86" t="s">
        <v>31</v>
      </c>
      <c r="G169" s="86" t="s">
        <v>32</v>
      </c>
      <c r="H169" s="84" t="s">
        <v>33</v>
      </c>
    </row>
    <row r="170" spans="2:8" x14ac:dyDescent="0.2">
      <c r="B170" s="7"/>
      <c r="C170" s="5"/>
      <c r="D170" s="87"/>
      <c r="E170" s="87"/>
      <c r="F170" s="87"/>
      <c r="G170" s="87"/>
      <c r="H170" s="85"/>
    </row>
    <row r="171" spans="2:8" x14ac:dyDescent="0.2">
      <c r="B171" s="73"/>
      <c r="H171" s="59"/>
    </row>
    <row r="172" spans="2:8" x14ac:dyDescent="0.2">
      <c r="B172" s="107" t="s">
        <v>60</v>
      </c>
      <c r="D172" s="451">
        <f>G173*G172</f>
        <v>154661.75</v>
      </c>
      <c r="E172" s="55"/>
      <c r="F172" s="65" t="s">
        <v>238</v>
      </c>
      <c r="G172" s="486">
        <f>D146+D157+D60+E60+D69+E69+D81+E81+D93+E93</f>
        <v>154661.75</v>
      </c>
      <c r="H172" s="66"/>
    </row>
    <row r="173" spans="2:8" x14ac:dyDescent="0.2">
      <c r="B173" s="50" t="s">
        <v>98</v>
      </c>
      <c r="C173" s="139" t="s">
        <v>133</v>
      </c>
      <c r="D173" s="65"/>
      <c r="E173" s="55"/>
      <c r="F173" s="65" t="s">
        <v>239</v>
      </c>
      <c r="G173" s="487">
        <f>'Quick Assumptions'!B60</f>
        <v>1</v>
      </c>
      <c r="H173" s="66"/>
    </row>
    <row r="174" spans="2:8" x14ac:dyDescent="0.2">
      <c r="B174" s="50" t="s">
        <v>170</v>
      </c>
      <c r="C174" s="460">
        <v>5</v>
      </c>
      <c r="D174" s="142" t="s">
        <v>164</v>
      </c>
      <c r="E174" s="55"/>
      <c r="F174" s="65" t="s">
        <v>240</v>
      </c>
      <c r="G174" s="487">
        <f>'Quick Assumptions'!B61</f>
        <v>0</v>
      </c>
      <c r="H174" s="66"/>
    </row>
    <row r="175" spans="2:8" x14ac:dyDescent="0.2">
      <c r="B175" s="50" t="s">
        <v>61</v>
      </c>
      <c r="C175" s="461">
        <v>7.0000000000000007E-2</v>
      </c>
      <c r="D175" s="67"/>
      <c r="E175" s="55"/>
      <c r="F175" s="55"/>
      <c r="G175" s="65"/>
      <c r="H175" s="66"/>
    </row>
    <row r="176" spans="2:8" x14ac:dyDescent="0.2">
      <c r="B176" s="50"/>
      <c r="C176" s="140"/>
      <c r="D176" s="67"/>
      <c r="E176" s="55"/>
      <c r="F176" s="55"/>
      <c r="G176" s="65"/>
      <c r="H176" s="66"/>
    </row>
    <row r="177" spans="2:8" x14ac:dyDescent="0.2">
      <c r="B177" s="107" t="s">
        <v>171</v>
      </c>
      <c r="D177" s="451">
        <f>G172*G174</f>
        <v>0</v>
      </c>
      <c r="E177" s="55"/>
      <c r="F177" s="55"/>
      <c r="G177" s="55"/>
      <c r="H177" s="68"/>
    </row>
    <row r="178" spans="2:8" x14ac:dyDescent="0.2">
      <c r="B178" s="93"/>
      <c r="C178" s="94"/>
      <c r="D178" s="95"/>
      <c r="E178" s="96"/>
      <c r="F178" s="96"/>
      <c r="G178" s="96"/>
      <c r="H178" s="97"/>
    </row>
    <row r="179" spans="2:8" x14ac:dyDescent="0.2">
      <c r="B179" s="91" t="s">
        <v>127</v>
      </c>
      <c r="C179" s="6"/>
      <c r="D179" s="86"/>
      <c r="E179" s="86"/>
      <c r="F179" s="86"/>
      <c r="G179" s="86"/>
      <c r="H179" s="84"/>
    </row>
    <row r="180" spans="2:8" x14ac:dyDescent="0.2">
      <c r="B180" s="7"/>
      <c r="C180" s="5"/>
      <c r="D180" s="87"/>
      <c r="E180" s="87"/>
      <c r="F180" s="87"/>
      <c r="G180" s="87"/>
      <c r="H180" s="85"/>
    </row>
    <row r="181" spans="2:8" x14ac:dyDescent="0.2">
      <c r="B181" s="54" t="s">
        <v>102</v>
      </c>
      <c r="C181" s="113"/>
      <c r="D181" s="59"/>
      <c r="H181" s="59"/>
    </row>
    <row r="182" spans="2:8" x14ac:dyDescent="0.2">
      <c r="B182" s="53" t="s">
        <v>101</v>
      </c>
      <c r="C182" s="113"/>
      <c r="D182" s="448">
        <v>0</v>
      </c>
      <c r="H182" s="59"/>
    </row>
    <row r="183" spans="2:8" x14ac:dyDescent="0.2">
      <c r="B183" s="53" t="s">
        <v>114</v>
      </c>
      <c r="C183" s="446">
        <v>0</v>
      </c>
      <c r="D183" s="82"/>
      <c r="H183" s="59"/>
    </row>
    <row r="184" spans="2:8" x14ac:dyDescent="0.2">
      <c r="B184" s="53" t="s">
        <v>115</v>
      </c>
      <c r="C184" s="447">
        <v>0</v>
      </c>
      <c r="D184" s="82"/>
      <c r="H184" s="59"/>
    </row>
    <row r="185" spans="2:8" x14ac:dyDescent="0.2">
      <c r="B185" s="53" t="s">
        <v>116</v>
      </c>
      <c r="C185" s="113"/>
      <c r="D185" s="115">
        <f>+C183-C184</f>
        <v>0</v>
      </c>
      <c r="H185" s="59"/>
    </row>
    <row r="186" spans="2:8" x14ac:dyDescent="0.2">
      <c r="B186" s="53"/>
      <c r="C186" s="113"/>
      <c r="D186" s="115"/>
      <c r="H186" s="59"/>
    </row>
    <row r="187" spans="2:8" x14ac:dyDescent="0.2">
      <c r="B187" s="53" t="s">
        <v>119</v>
      </c>
      <c r="C187" s="446">
        <v>0</v>
      </c>
      <c r="D187" s="115"/>
      <c r="H187" s="59"/>
    </row>
    <row r="188" spans="2:8" x14ac:dyDescent="0.2">
      <c r="B188" s="53" t="s">
        <v>128</v>
      </c>
      <c r="C188" s="447">
        <v>0</v>
      </c>
      <c r="D188" s="115"/>
      <c r="H188" s="59"/>
    </row>
    <row r="189" spans="2:8" x14ac:dyDescent="0.2">
      <c r="B189" s="53" t="s">
        <v>120</v>
      </c>
      <c r="C189" s="113"/>
      <c r="D189" s="115">
        <f>+C187-C188</f>
        <v>0</v>
      </c>
      <c r="H189" s="59"/>
    </row>
    <row r="190" spans="2:8" x14ac:dyDescent="0.2">
      <c r="B190" s="53" t="s">
        <v>11</v>
      </c>
      <c r="C190" s="113"/>
      <c r="D190" s="448">
        <v>0</v>
      </c>
      <c r="H190" s="59"/>
    </row>
    <row r="191" spans="2:8" x14ac:dyDescent="0.2">
      <c r="B191" s="53" t="s">
        <v>321</v>
      </c>
      <c r="C191" s="113"/>
      <c r="D191" s="448">
        <v>0</v>
      </c>
      <c r="H191" s="59"/>
    </row>
    <row r="192" spans="2:8" s="75" customFormat="1" x14ac:dyDescent="0.2">
      <c r="B192" s="54"/>
      <c r="C192" s="113"/>
      <c r="D192" s="462">
        <f>SUM(D182:D191)</f>
        <v>0</v>
      </c>
      <c r="E192" s="69"/>
      <c r="F192" s="69"/>
      <c r="G192" s="69"/>
      <c r="H192" s="187"/>
    </row>
    <row r="193" spans="2:8" x14ac:dyDescent="0.2">
      <c r="B193" s="54" t="s">
        <v>103</v>
      </c>
      <c r="C193" s="113"/>
      <c r="D193" s="82"/>
      <c r="H193" s="59"/>
    </row>
    <row r="194" spans="2:8" x14ac:dyDescent="0.2">
      <c r="B194" s="53" t="s">
        <v>59</v>
      </c>
      <c r="C194" s="113"/>
      <c r="D194" s="448">
        <v>0</v>
      </c>
      <c r="H194" s="59"/>
    </row>
    <row r="195" spans="2:8" x14ac:dyDescent="0.2">
      <c r="B195" s="53" t="s">
        <v>129</v>
      </c>
      <c r="C195" s="113"/>
      <c r="D195" s="448">
        <v>0</v>
      </c>
      <c r="H195" s="59"/>
    </row>
    <row r="196" spans="2:8" x14ac:dyDescent="0.2">
      <c r="B196" s="53" t="s">
        <v>144</v>
      </c>
      <c r="C196" s="113"/>
      <c r="D196" s="448">
        <v>0</v>
      </c>
      <c r="E196" s="146"/>
      <c r="H196" s="59"/>
    </row>
    <row r="197" spans="2:8" x14ac:dyDescent="0.2">
      <c r="B197" s="83"/>
      <c r="C197" s="114"/>
      <c r="D197" s="463">
        <f>SUM(D194:D196)</f>
        <v>0</v>
      </c>
      <c r="H197" s="59"/>
    </row>
    <row r="198" spans="2:8" x14ac:dyDescent="0.2">
      <c r="B198" s="50" t="s">
        <v>105</v>
      </c>
      <c r="C198" s="464">
        <v>3</v>
      </c>
      <c r="H198" s="59"/>
    </row>
    <row r="199" spans="2:8" x14ac:dyDescent="0.2">
      <c r="B199" s="93"/>
      <c r="C199" s="105"/>
      <c r="D199" s="103"/>
      <c r="E199" s="103"/>
      <c r="F199" s="103"/>
      <c r="G199" s="103"/>
      <c r="H199" s="104"/>
    </row>
    <row r="200" spans="2:8" ht="13.5" customHeight="1" x14ac:dyDescent="0.2"/>
  </sheetData>
  <mergeCells count="1">
    <mergeCell ref="A2:H2"/>
  </mergeCells>
  <phoneticPr fontId="0" type="noConversion"/>
  <printOptions horizontalCentered="1"/>
  <pageMargins left="0.75" right="0.75" top="1" bottom="1" header="0.5" footer="0.5"/>
  <pageSetup scale="40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B2:I20"/>
  <sheetViews>
    <sheetView showGridLines="0" view="pageBreakPreview" zoomScaleNormal="85" zoomScaleSheetLayoutView="85" workbookViewId="0">
      <selection activeCell="B3" sqref="B3"/>
    </sheetView>
  </sheetViews>
  <sheetFormatPr defaultColWidth="12.5546875" defaultRowHeight="10.199999999999999" outlineLevelRow="1" x14ac:dyDescent="0.2"/>
  <cols>
    <col min="1" max="1" width="12.5546875" style="2" customWidth="1"/>
    <col min="2" max="2" width="24.88671875" style="2" customWidth="1"/>
    <col min="3" max="3" width="3.44140625" style="2" customWidth="1"/>
    <col min="4" max="16384" width="12.5546875" style="2"/>
  </cols>
  <sheetData>
    <row r="2" spans="2:9" x14ac:dyDescent="0.2">
      <c r="B2" s="165" t="s">
        <v>48</v>
      </c>
    </row>
    <row r="3" spans="2:9" x14ac:dyDescent="0.2">
      <c r="B3" s="91"/>
      <c r="C3" s="156"/>
      <c r="D3" s="156"/>
      <c r="E3" s="156"/>
      <c r="F3" s="156"/>
      <c r="G3" s="156"/>
      <c r="H3" s="157"/>
      <c r="I3" s="166"/>
    </row>
    <row r="4" spans="2:9" x14ac:dyDescent="0.2">
      <c r="B4" s="162"/>
      <c r="C4" s="167"/>
      <c r="D4" s="5" t="s">
        <v>29</v>
      </c>
      <c r="E4" s="5" t="s">
        <v>30</v>
      </c>
      <c r="F4" s="5" t="s">
        <v>31</v>
      </c>
      <c r="G4" s="5" t="s">
        <v>32</v>
      </c>
      <c r="H4" s="164" t="s">
        <v>33</v>
      </c>
      <c r="I4" s="166"/>
    </row>
    <row r="5" spans="2:9" x14ac:dyDescent="0.2">
      <c r="B5" s="77" t="s">
        <v>137</v>
      </c>
      <c r="C5" s="168"/>
      <c r="D5" s="169">
        <f>+'Income Statement'!W8</f>
        <v>647110</v>
      </c>
      <c r="E5" s="169">
        <f>+'Income Statement'!X8</f>
        <v>788450</v>
      </c>
      <c r="F5" s="169">
        <f>+'Income Statement'!Y8</f>
        <v>960660</v>
      </c>
      <c r="G5" s="169">
        <f>+'Income Statement'!Z8</f>
        <v>1170460</v>
      </c>
      <c r="H5" s="170">
        <f>+'Income Statement'!AA8</f>
        <v>1426090</v>
      </c>
      <c r="I5" s="166"/>
    </row>
    <row r="6" spans="2:9" x14ac:dyDescent="0.2">
      <c r="B6" s="50" t="s">
        <v>161</v>
      </c>
      <c r="C6" s="171"/>
      <c r="D6" s="172">
        <f>+'Income Statement'!W12</f>
        <v>161780</v>
      </c>
      <c r="E6" s="172">
        <f>+'Income Statement'!X12</f>
        <v>197110</v>
      </c>
      <c r="F6" s="172">
        <f>+'Income Statement'!Y12</f>
        <v>240170</v>
      </c>
      <c r="G6" s="172">
        <f>+'Income Statement'!Z12</f>
        <v>292620</v>
      </c>
      <c r="H6" s="173">
        <f>+'Income Statement'!AA12</f>
        <v>356520</v>
      </c>
      <c r="I6" s="174"/>
    </row>
    <row r="7" spans="2:9" x14ac:dyDescent="0.2">
      <c r="B7" s="73" t="s">
        <v>162</v>
      </c>
      <c r="C7" s="175"/>
      <c r="D7" s="176">
        <f>+D5-D6</f>
        <v>485330</v>
      </c>
      <c r="E7" s="176">
        <f>+E5-E6</f>
        <v>591340</v>
      </c>
      <c r="F7" s="176">
        <f>+F5-F6</f>
        <v>720490</v>
      </c>
      <c r="G7" s="176">
        <f>+G5-G6</f>
        <v>877840</v>
      </c>
      <c r="H7" s="177">
        <f>+H5-H6</f>
        <v>1069570</v>
      </c>
      <c r="I7" s="174"/>
    </row>
    <row r="8" spans="2:9" x14ac:dyDescent="0.2">
      <c r="B8" s="50" t="s">
        <v>163</v>
      </c>
      <c r="C8" s="171"/>
      <c r="D8" s="465">
        <f>+D7/D5</f>
        <v>0.74999613666919074</v>
      </c>
      <c r="E8" s="465">
        <f>+E7/E5</f>
        <v>0.75000317077810896</v>
      </c>
      <c r="F8" s="465">
        <f>+F7/F5</f>
        <v>0.74999479524493573</v>
      </c>
      <c r="G8" s="465">
        <f>+G7/G5</f>
        <v>0.74999572817524729</v>
      </c>
      <c r="H8" s="466">
        <f>+H7/H5</f>
        <v>0.75000175304503924</v>
      </c>
      <c r="I8" s="174"/>
    </row>
    <row r="9" spans="2:9" x14ac:dyDescent="0.2">
      <c r="B9" s="50" t="s">
        <v>140</v>
      </c>
      <c r="C9" s="171"/>
      <c r="D9" s="172">
        <f>+'Income Statement'!W22</f>
        <v>340800</v>
      </c>
      <c r="E9" s="172">
        <f>+'Income Statement'!X22</f>
        <v>353920</v>
      </c>
      <c r="F9" s="172">
        <f>+'Income Statement'!Y22</f>
        <v>372077.68799999997</v>
      </c>
      <c r="G9" s="172">
        <f>+'Income Statement'!Z22</f>
        <v>389606.5724</v>
      </c>
      <c r="H9" s="173">
        <f>+'Income Statement'!AA22</f>
        <v>407976.90101999999</v>
      </c>
      <c r="I9" s="174"/>
    </row>
    <row r="10" spans="2:9" s="75" customFormat="1" x14ac:dyDescent="0.2">
      <c r="B10" s="73" t="s">
        <v>1</v>
      </c>
      <c r="C10" s="175"/>
      <c r="D10" s="176">
        <f>+D7-D9</f>
        <v>144530</v>
      </c>
      <c r="E10" s="176">
        <f>+E7-E9</f>
        <v>237420</v>
      </c>
      <c r="F10" s="176">
        <f>+F7-F9</f>
        <v>348412.31200000003</v>
      </c>
      <c r="G10" s="176">
        <f>+G7-G9</f>
        <v>488233.4276</v>
      </c>
      <c r="H10" s="177">
        <f>+H7-H9</f>
        <v>661593.09898000001</v>
      </c>
      <c r="I10" s="178"/>
    </row>
    <row r="11" spans="2:9" x14ac:dyDescent="0.2">
      <c r="B11" s="179" t="s">
        <v>84</v>
      </c>
      <c r="C11" s="171"/>
      <c r="D11" s="172">
        <f>+'Income Statement'!W24</f>
        <v>5200</v>
      </c>
      <c r="E11" s="172">
        <f>+'Income Statement'!X24</f>
        <v>5200</v>
      </c>
      <c r="F11" s="172">
        <f>+'Income Statement'!Y24</f>
        <v>5200</v>
      </c>
      <c r="G11" s="172">
        <f>+'Income Statement'!Z24</f>
        <v>5200</v>
      </c>
      <c r="H11" s="173">
        <f>+'Income Statement'!AA24</f>
        <v>4200</v>
      </c>
      <c r="I11" s="174"/>
    </row>
    <row r="12" spans="2:9" x14ac:dyDescent="0.2">
      <c r="B12" s="179" t="s">
        <v>142</v>
      </c>
      <c r="C12" s="171"/>
      <c r="D12" s="172">
        <f>+'Income Statement'!W25</f>
        <v>0</v>
      </c>
      <c r="E12" s="172">
        <f>+'Income Statement'!X25</f>
        <v>0</v>
      </c>
      <c r="F12" s="172">
        <f>+'Income Statement'!Y25</f>
        <v>0</v>
      </c>
      <c r="G12" s="172">
        <f>+'Income Statement'!Z25</f>
        <v>0</v>
      </c>
      <c r="H12" s="173">
        <f>+'Income Statement'!AA25</f>
        <v>0</v>
      </c>
      <c r="I12" s="174"/>
    </row>
    <row r="13" spans="2:9" x14ac:dyDescent="0.2">
      <c r="B13" s="179" t="s">
        <v>104</v>
      </c>
      <c r="C13" s="171"/>
      <c r="D13" s="172">
        <f>+'Income Statement'!W26</f>
        <v>0</v>
      </c>
      <c r="E13" s="172">
        <f>+'Income Statement'!X26</f>
        <v>0</v>
      </c>
      <c r="F13" s="172">
        <f>+'Income Statement'!Y26</f>
        <v>0</v>
      </c>
      <c r="G13" s="172">
        <f>+'Income Statement'!Z26</f>
        <v>0</v>
      </c>
      <c r="H13" s="173">
        <f>+'Income Statement'!AA26</f>
        <v>0</v>
      </c>
      <c r="I13" s="174"/>
    </row>
    <row r="14" spans="2:9" x14ac:dyDescent="0.2">
      <c r="B14" s="179" t="s">
        <v>64</v>
      </c>
      <c r="C14" s="171"/>
      <c r="D14" s="172">
        <f>+'Income Statement'!W28</f>
        <v>10800</v>
      </c>
      <c r="E14" s="172">
        <f>+'Income Statement'!X28</f>
        <v>10800</v>
      </c>
      <c r="F14" s="172">
        <f>+'Income Statement'!Y28</f>
        <v>10800</v>
      </c>
      <c r="G14" s="172">
        <f>+'Income Statement'!Z28</f>
        <v>10800</v>
      </c>
      <c r="H14" s="173">
        <f>+'Income Statement'!AA28</f>
        <v>10800</v>
      </c>
      <c r="I14" s="174"/>
    </row>
    <row r="15" spans="2:9" x14ac:dyDescent="0.2">
      <c r="B15" s="50" t="s">
        <v>2</v>
      </c>
      <c r="C15" s="171"/>
      <c r="D15" s="172">
        <f>+'Income Statement'!W33</f>
        <v>45000</v>
      </c>
      <c r="E15" s="172">
        <f>+'Income Statement'!X33</f>
        <v>77400</v>
      </c>
      <c r="F15" s="172">
        <f>+'Income Statement'!Y33</f>
        <v>116300</v>
      </c>
      <c r="G15" s="172">
        <f>+'Income Statement'!Z33</f>
        <v>165300</v>
      </c>
      <c r="H15" s="173">
        <f>+'Income Statement'!AA33</f>
        <v>226300</v>
      </c>
      <c r="I15" s="174"/>
    </row>
    <row r="16" spans="2:9" s="75" customFormat="1" x14ac:dyDescent="0.2">
      <c r="B16" s="180" t="s">
        <v>49</v>
      </c>
      <c r="C16" s="181"/>
      <c r="D16" s="182">
        <f>+D10-SUM(D11:D15)</f>
        <v>83530</v>
      </c>
      <c r="E16" s="182">
        <f>+E10-SUM(E11:E15)</f>
        <v>144020</v>
      </c>
      <c r="F16" s="182">
        <f>+F10-SUM(F11:F15)</f>
        <v>216112.31200000003</v>
      </c>
      <c r="G16" s="182">
        <f>+G10-SUM(G11:G15)</f>
        <v>306933.4276</v>
      </c>
      <c r="H16" s="183">
        <f>+H10-SUM(H11:H15)</f>
        <v>420293.09898000001</v>
      </c>
      <c r="I16" s="184"/>
    </row>
    <row r="17" spans="2:9" x14ac:dyDescent="0.2">
      <c r="D17" s="185"/>
      <c r="H17" s="166"/>
      <c r="I17" s="166"/>
    </row>
    <row r="18" spans="2:9" hidden="1" outlineLevel="1" x14ac:dyDescent="0.2">
      <c r="D18" s="186">
        <f>+D16/D5</f>
        <v>0.12908160900001545</v>
      </c>
      <c r="E18" s="186">
        <f>+E16/E5</f>
        <v>0.1826621853002727</v>
      </c>
      <c r="F18" s="186">
        <f>+F16/F5</f>
        <v>0.2249623300647472</v>
      </c>
      <c r="G18" s="186">
        <f>+G16/G5</f>
        <v>0.26223316268817387</v>
      </c>
      <c r="H18" s="186">
        <f>+H16/H5</f>
        <v>0.29471709287632619</v>
      </c>
    </row>
    <row r="19" spans="2:9" hidden="1" outlineLevel="1" x14ac:dyDescent="0.2">
      <c r="B19" s="75"/>
      <c r="D19" s="186"/>
      <c r="E19" s="186"/>
      <c r="F19" s="186"/>
      <c r="G19" s="186"/>
      <c r="H19" s="186"/>
      <c r="I19" s="2">
        <f>SUBTOTAL(9,I18:I18)</f>
        <v>0</v>
      </c>
    </row>
    <row r="20" spans="2:9" collapsed="1" x14ac:dyDescent="0.2"/>
  </sheetData>
  <phoneticPr fontId="0" type="noConversion"/>
  <printOptions horizontalCentered="1"/>
  <pageMargins left="0.75" right="0.75" top="1" bottom="1" header="0.5" footer="0.5"/>
  <pageSetup scale="93" pageOrder="overThenDown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B1:CL91"/>
  <sheetViews>
    <sheetView showGridLines="0" view="pageBreakPreview" zoomScaleNormal="55" zoomScaleSheetLayoutView="80" workbookViewId="0"/>
  </sheetViews>
  <sheetFormatPr defaultColWidth="8" defaultRowHeight="10.199999999999999" outlineLevelRow="1" x14ac:dyDescent="0.2"/>
  <cols>
    <col min="1" max="1" width="7.6640625" style="160" customWidth="1"/>
    <col min="2" max="2" width="2.44140625" style="214" customWidth="1"/>
    <col min="3" max="3" width="27" style="198" customWidth="1"/>
    <col min="4" max="4" width="1.44140625" style="198" customWidth="1"/>
    <col min="5" max="7" width="10.6640625" style="166" bestFit="1" customWidth="1"/>
    <col min="8" max="16" width="11.5546875" style="166" bestFit="1" customWidth="1"/>
    <col min="17" max="17" width="2.109375" style="166" customWidth="1"/>
    <col min="18" max="19" width="2.109375" style="160" customWidth="1"/>
    <col min="20" max="20" width="2.44140625" style="160" customWidth="1"/>
    <col min="21" max="21" width="25.44140625" style="160" bestFit="1" customWidth="1"/>
    <col min="22" max="22" width="2" style="160" customWidth="1"/>
    <col min="23" max="25" width="16.5546875" style="166" bestFit="1" customWidth="1"/>
    <col min="26" max="27" width="17.88671875" style="166" bestFit="1" customWidth="1"/>
    <col min="28" max="28" width="6" style="160" bestFit="1" customWidth="1"/>
    <col min="29" max="29" width="11.5546875" style="160" bestFit="1" customWidth="1"/>
    <col min="30" max="31" width="11.33203125" style="160" bestFit="1" customWidth="1"/>
    <col min="32" max="16384" width="8" style="160"/>
  </cols>
  <sheetData>
    <row r="1" spans="2:29" s="189" customFormat="1" ht="9.75" customHeight="1" x14ac:dyDescent="0.2">
      <c r="B1" s="188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W1" s="190"/>
      <c r="X1" s="190"/>
      <c r="Y1" s="190"/>
      <c r="Z1" s="190"/>
      <c r="AA1" s="190"/>
    </row>
    <row r="2" spans="2:29" s="189" customFormat="1" x14ac:dyDescent="0.2">
      <c r="B2" s="191" t="s">
        <v>23</v>
      </c>
      <c r="C2" s="192"/>
      <c r="E2" s="193"/>
      <c r="F2" s="190"/>
      <c r="G2" s="193"/>
      <c r="H2" s="193"/>
      <c r="I2" s="193"/>
      <c r="J2" s="193"/>
      <c r="K2" s="193"/>
      <c r="L2" s="193"/>
      <c r="M2" s="193"/>
      <c r="N2" s="190"/>
      <c r="O2" s="190"/>
      <c r="P2" s="190"/>
      <c r="Q2" s="190"/>
      <c r="T2" s="194"/>
      <c r="W2" s="195"/>
      <c r="X2" s="190"/>
      <c r="Y2" s="190"/>
      <c r="Z2" s="190"/>
      <c r="AA2" s="190"/>
      <c r="AB2" s="196"/>
      <c r="AC2" s="196"/>
    </row>
    <row r="3" spans="2:29" s="198" customFormat="1" ht="16.5" customHeight="1" x14ac:dyDescent="0.2">
      <c r="B3" s="197"/>
      <c r="C3" s="194" t="s">
        <v>130</v>
      </c>
      <c r="E3" s="199"/>
      <c r="F3" s="199"/>
      <c r="G3" s="200"/>
      <c r="H3" s="200"/>
      <c r="I3" s="199"/>
      <c r="J3" s="199"/>
      <c r="K3" s="199"/>
      <c r="L3" s="199"/>
      <c r="M3" s="199"/>
      <c r="N3" s="199"/>
      <c r="O3" s="199"/>
      <c r="P3" s="199"/>
      <c r="Q3" s="199"/>
      <c r="U3" s="194" t="s">
        <v>44</v>
      </c>
      <c r="W3" s="199"/>
      <c r="X3" s="199"/>
      <c r="Y3" s="199"/>
      <c r="Z3" s="199"/>
      <c r="AA3" s="199"/>
      <c r="AB3" s="189"/>
      <c r="AC3" s="189"/>
    </row>
    <row r="4" spans="2:29" s="198" customFormat="1" x14ac:dyDescent="0.2">
      <c r="B4" s="210"/>
      <c r="C4" s="209"/>
      <c r="D4" s="167"/>
      <c r="E4" s="580" t="s">
        <v>29</v>
      </c>
      <c r="F4" s="580"/>
      <c r="G4" s="580"/>
      <c r="H4" s="580"/>
      <c r="I4" s="581" t="s">
        <v>30</v>
      </c>
      <c r="J4" s="581"/>
      <c r="K4" s="581"/>
      <c r="L4" s="581"/>
      <c r="M4" s="581" t="s">
        <v>31</v>
      </c>
      <c r="N4" s="581"/>
      <c r="O4" s="581"/>
      <c r="P4" s="582"/>
      <c r="Q4" s="199"/>
      <c r="T4" s="201"/>
      <c r="U4" s="206"/>
      <c r="V4" s="203"/>
      <c r="W4" s="204" t="str">
        <f>+E4</f>
        <v>FY 1</v>
      </c>
      <c r="X4" s="204" t="str">
        <f>+I4</f>
        <v>FY 2</v>
      </c>
      <c r="Y4" s="204" t="str">
        <f>M4</f>
        <v>FY 3</v>
      </c>
      <c r="Z4" s="204" t="s">
        <v>32</v>
      </c>
      <c r="AA4" s="205" t="s">
        <v>33</v>
      </c>
      <c r="AB4" s="207"/>
      <c r="AC4" s="189"/>
    </row>
    <row r="5" spans="2:29" s="214" customFormat="1" x14ac:dyDescent="0.2">
      <c r="B5" s="210"/>
      <c r="C5" s="209"/>
      <c r="D5" s="210"/>
      <c r="E5" s="211" t="s">
        <v>34</v>
      </c>
      <c r="F5" s="211" t="s">
        <v>35</v>
      </c>
      <c r="G5" s="211" t="s">
        <v>36</v>
      </c>
      <c r="H5" s="211" t="s">
        <v>37</v>
      </c>
      <c r="I5" s="211" t="s">
        <v>38</v>
      </c>
      <c r="J5" s="211" t="s">
        <v>39</v>
      </c>
      <c r="K5" s="211" t="s">
        <v>51</v>
      </c>
      <c r="L5" s="211" t="s">
        <v>52</v>
      </c>
      <c r="M5" s="211" t="s">
        <v>42</v>
      </c>
      <c r="N5" s="211" t="s">
        <v>43</v>
      </c>
      <c r="O5" s="211" t="s">
        <v>40</v>
      </c>
      <c r="P5" s="212" t="s">
        <v>41</v>
      </c>
      <c r="Q5" s="213"/>
      <c r="T5" s="208"/>
      <c r="U5" s="167"/>
      <c r="V5" s="167"/>
      <c r="W5" s="215"/>
      <c r="X5" s="215"/>
      <c r="Y5" s="215"/>
      <c r="Z5" s="215"/>
      <c r="AA5" s="216"/>
      <c r="AB5" s="198"/>
      <c r="AC5" s="198"/>
    </row>
    <row r="6" spans="2:29" s="198" customFormat="1" x14ac:dyDescent="0.2">
      <c r="B6" s="217" t="s">
        <v>137</v>
      </c>
      <c r="C6" s="218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219"/>
      <c r="Q6" s="199"/>
      <c r="R6" s="220"/>
      <c r="S6" s="220"/>
      <c r="T6" s="54" t="str">
        <f>+B6</f>
        <v>Revenues</v>
      </c>
      <c r="W6" s="221"/>
      <c r="X6" s="221"/>
      <c r="Y6" s="221"/>
      <c r="Z6" s="221"/>
      <c r="AA6" s="222"/>
      <c r="AB6" s="223"/>
      <c r="AC6" s="214"/>
    </row>
    <row r="7" spans="2:29" s="198" customFormat="1" x14ac:dyDescent="0.2">
      <c r="B7" s="54"/>
      <c r="C7" s="218" t="s">
        <v>137</v>
      </c>
      <c r="E7" s="221">
        <f>'Multiple Revenues Streams'!D787</f>
        <v>150000</v>
      </c>
      <c r="F7" s="221">
        <f>'Multiple Revenues Streams'!E787</f>
        <v>157590</v>
      </c>
      <c r="G7" s="221">
        <f>'Multiple Revenues Streams'!F787</f>
        <v>165570</v>
      </c>
      <c r="H7" s="221">
        <f>'Multiple Revenues Streams'!G787</f>
        <v>173950</v>
      </c>
      <c r="I7" s="221">
        <f>'Multiple Revenues Streams'!H787</f>
        <v>182760</v>
      </c>
      <c r="J7" s="221">
        <f>'Multiple Revenues Streams'!I787</f>
        <v>192010</v>
      </c>
      <c r="K7" s="221">
        <f>'Multiple Revenues Streams'!J787</f>
        <v>201730</v>
      </c>
      <c r="L7" s="221">
        <f>'Multiple Revenues Streams'!K787</f>
        <v>211950</v>
      </c>
      <c r="M7" s="221">
        <f>'Multiple Revenues Streams'!L787</f>
        <v>222680</v>
      </c>
      <c r="N7" s="221">
        <f>'Multiple Revenues Streams'!M787</f>
        <v>233950</v>
      </c>
      <c r="O7" s="221">
        <f>'Multiple Revenues Streams'!N787</f>
        <v>245790</v>
      </c>
      <c r="P7" s="222">
        <f>'Multiple Revenues Streams'!O787</f>
        <v>258240</v>
      </c>
      <c r="Q7" s="199"/>
      <c r="R7" s="220"/>
      <c r="S7" s="220"/>
      <c r="T7" s="54"/>
      <c r="U7" s="218" t="str">
        <f>C7</f>
        <v>Revenues</v>
      </c>
      <c r="W7" s="221">
        <f>SUM(E7:H7)</f>
        <v>647110</v>
      </c>
      <c r="X7" s="221">
        <f>SUM(I7:L7)</f>
        <v>788450</v>
      </c>
      <c r="Y7" s="221">
        <f>SUM(M7:P7)</f>
        <v>960660</v>
      </c>
      <c r="Z7" s="221">
        <f>'Multiple Revenues Streams'!G791</f>
        <v>1170460</v>
      </c>
      <c r="AA7" s="222">
        <f>'Multiple Revenues Streams'!H791</f>
        <v>1426090</v>
      </c>
      <c r="AB7" s="223"/>
    </row>
    <row r="8" spans="2:29" s="225" customFormat="1" x14ac:dyDescent="0.2">
      <c r="B8" s="224" t="s">
        <v>134</v>
      </c>
      <c r="D8" s="214"/>
      <c r="E8" s="226">
        <f t="shared" ref="E8:P8" si="0">SUM(E7:E7)</f>
        <v>150000</v>
      </c>
      <c r="F8" s="226">
        <f t="shared" si="0"/>
        <v>157590</v>
      </c>
      <c r="G8" s="226">
        <f t="shared" si="0"/>
        <v>165570</v>
      </c>
      <c r="H8" s="226">
        <f t="shared" si="0"/>
        <v>173950</v>
      </c>
      <c r="I8" s="226">
        <f t="shared" si="0"/>
        <v>182760</v>
      </c>
      <c r="J8" s="226">
        <f t="shared" si="0"/>
        <v>192010</v>
      </c>
      <c r="K8" s="226">
        <f t="shared" si="0"/>
        <v>201730</v>
      </c>
      <c r="L8" s="226">
        <f t="shared" si="0"/>
        <v>211950</v>
      </c>
      <c r="M8" s="226">
        <f t="shared" si="0"/>
        <v>222680</v>
      </c>
      <c r="N8" s="226">
        <f t="shared" si="0"/>
        <v>233950</v>
      </c>
      <c r="O8" s="226">
        <f t="shared" si="0"/>
        <v>245790</v>
      </c>
      <c r="P8" s="227">
        <f t="shared" si="0"/>
        <v>258240</v>
      </c>
      <c r="Q8" s="228"/>
      <c r="T8" s="229" t="str">
        <f>+B8</f>
        <v>Total Revenue</v>
      </c>
      <c r="U8" s="218"/>
      <c r="V8" s="230"/>
      <c r="W8" s="226">
        <f>SUM(W7:W7)</f>
        <v>647110</v>
      </c>
      <c r="X8" s="226">
        <f>SUM(X7:X7)</f>
        <v>788450</v>
      </c>
      <c r="Y8" s="226">
        <f>SUM(Y7:Y7)</f>
        <v>960660</v>
      </c>
      <c r="Z8" s="226">
        <f>SUM(Z7:Z7)</f>
        <v>1170460</v>
      </c>
      <c r="AA8" s="227">
        <f>SUM(AA7:AA7)</f>
        <v>1426090</v>
      </c>
      <c r="AB8" s="231"/>
      <c r="AC8" s="198"/>
    </row>
    <row r="9" spans="2:29" s="220" customFormat="1" x14ac:dyDescent="0.2">
      <c r="B9" s="54"/>
      <c r="C9" s="218"/>
      <c r="D9" s="198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3"/>
      <c r="Q9" s="234"/>
      <c r="T9" s="217"/>
      <c r="U9" s="235"/>
      <c r="V9" s="198"/>
      <c r="W9" s="221"/>
      <c r="X9" s="221"/>
      <c r="Y9" s="221"/>
      <c r="Z9" s="221"/>
      <c r="AA9" s="222"/>
      <c r="AB9" s="223"/>
      <c r="AC9" s="225"/>
    </row>
    <row r="10" spans="2:29" s="220" customFormat="1" x14ac:dyDescent="0.2">
      <c r="B10" s="217" t="s">
        <v>136</v>
      </c>
      <c r="C10" s="218"/>
      <c r="D10" s="198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3"/>
      <c r="Q10" s="234"/>
      <c r="T10" s="54" t="str">
        <f>+B10</f>
        <v xml:space="preserve">Direct Cost </v>
      </c>
      <c r="U10" s="198"/>
      <c r="V10" s="198"/>
      <c r="W10" s="221"/>
      <c r="X10" s="221"/>
      <c r="Y10" s="221"/>
      <c r="Z10" s="221"/>
      <c r="AA10" s="222"/>
      <c r="AB10" s="223"/>
      <c r="AC10" s="225"/>
    </row>
    <row r="11" spans="2:29" s="220" customFormat="1" x14ac:dyDescent="0.2">
      <c r="B11" s="54"/>
      <c r="C11" s="218" t="s">
        <v>320</v>
      </c>
      <c r="D11" s="198"/>
      <c r="E11" s="232">
        <f>'Multiple Revenues Streams'!D618</f>
        <v>37500</v>
      </c>
      <c r="F11" s="232">
        <f>'Multiple Revenues Streams'!E618</f>
        <v>39400</v>
      </c>
      <c r="G11" s="232">
        <f>'Multiple Revenues Streams'!F618</f>
        <v>41390</v>
      </c>
      <c r="H11" s="232">
        <f>'Multiple Revenues Streams'!G618</f>
        <v>43490</v>
      </c>
      <c r="I11" s="232">
        <f>'Multiple Revenues Streams'!H618</f>
        <v>45690</v>
      </c>
      <c r="J11" s="232">
        <f>'Multiple Revenues Streams'!I618</f>
        <v>48000</v>
      </c>
      <c r="K11" s="232">
        <f>'Multiple Revenues Streams'!J618</f>
        <v>50430</v>
      </c>
      <c r="L11" s="232">
        <f>'Multiple Revenues Streams'!K618</f>
        <v>52990</v>
      </c>
      <c r="M11" s="232">
        <f>'Multiple Revenues Streams'!L618</f>
        <v>55670</v>
      </c>
      <c r="N11" s="232">
        <f>'Multiple Revenues Streams'!M618</f>
        <v>58490</v>
      </c>
      <c r="O11" s="232">
        <f>'Multiple Revenues Streams'!N618</f>
        <v>61450</v>
      </c>
      <c r="P11" s="233">
        <f>'Multiple Revenues Streams'!O618</f>
        <v>64560</v>
      </c>
      <c r="Q11" s="234"/>
      <c r="T11" s="54"/>
      <c r="U11" s="218" t="str">
        <f>C11</f>
        <v>Direct Costs</v>
      </c>
      <c r="V11" s="198"/>
      <c r="W11" s="221">
        <f>SUM(E11:H11)</f>
        <v>161780</v>
      </c>
      <c r="X11" s="221">
        <f>SUM(I11:L11)</f>
        <v>197110</v>
      </c>
      <c r="Y11" s="221">
        <f>SUM(M11:P11)</f>
        <v>240170</v>
      </c>
      <c r="Z11" s="221">
        <f>'Multiple Revenues Streams'!G647</f>
        <v>292620</v>
      </c>
      <c r="AA11" s="222">
        <f>'Multiple Revenues Streams'!H647</f>
        <v>356520</v>
      </c>
      <c r="AB11" s="223"/>
      <c r="AC11" s="225"/>
    </row>
    <row r="12" spans="2:29" s="220" customFormat="1" x14ac:dyDescent="0.2">
      <c r="B12" s="54" t="s">
        <v>246</v>
      </c>
      <c r="C12" s="218"/>
      <c r="D12" s="198"/>
      <c r="E12" s="226">
        <f t="shared" ref="E12:P12" si="1">SUM(E11:E11)</f>
        <v>37500</v>
      </c>
      <c r="F12" s="226">
        <f t="shared" si="1"/>
        <v>39400</v>
      </c>
      <c r="G12" s="226">
        <f t="shared" si="1"/>
        <v>41390</v>
      </c>
      <c r="H12" s="226">
        <f t="shared" si="1"/>
        <v>43490</v>
      </c>
      <c r="I12" s="226">
        <f t="shared" si="1"/>
        <v>45690</v>
      </c>
      <c r="J12" s="226">
        <f t="shared" si="1"/>
        <v>48000</v>
      </c>
      <c r="K12" s="226">
        <f t="shared" si="1"/>
        <v>50430</v>
      </c>
      <c r="L12" s="226">
        <f t="shared" si="1"/>
        <v>52990</v>
      </c>
      <c r="M12" s="226">
        <f t="shared" si="1"/>
        <v>55670</v>
      </c>
      <c r="N12" s="226">
        <f t="shared" si="1"/>
        <v>58490</v>
      </c>
      <c r="O12" s="226">
        <f t="shared" si="1"/>
        <v>61450</v>
      </c>
      <c r="P12" s="227">
        <f t="shared" si="1"/>
        <v>64560</v>
      </c>
      <c r="Q12" s="234"/>
      <c r="T12" s="229" t="str">
        <f>+B12</f>
        <v>Total Direct Costs</v>
      </c>
      <c r="U12" s="218"/>
      <c r="V12" s="198"/>
      <c r="W12" s="226">
        <f>SUM(W11:W11)</f>
        <v>161780</v>
      </c>
      <c r="X12" s="226">
        <f>SUM(X11:X11)</f>
        <v>197110</v>
      </c>
      <c r="Y12" s="226">
        <f>SUM(Y11:Y11)</f>
        <v>240170</v>
      </c>
      <c r="Z12" s="226">
        <f>SUM(Z11:Z11)</f>
        <v>292620</v>
      </c>
      <c r="AA12" s="227">
        <f>SUM(AA11:AA11)</f>
        <v>356520</v>
      </c>
      <c r="AB12" s="223"/>
      <c r="AC12" s="225"/>
    </row>
    <row r="13" spans="2:29" s="220" customFormat="1" x14ac:dyDescent="0.2">
      <c r="B13" s="54"/>
      <c r="C13" s="218"/>
      <c r="D13" s="198"/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3"/>
      <c r="Q13" s="234"/>
      <c r="T13" s="217"/>
      <c r="U13" s="235"/>
      <c r="V13" s="198"/>
      <c r="W13" s="221"/>
      <c r="X13" s="221"/>
      <c r="Y13" s="221"/>
      <c r="Z13" s="221"/>
      <c r="AA13" s="222"/>
      <c r="AB13" s="223"/>
      <c r="AC13" s="225"/>
    </row>
    <row r="14" spans="2:29" s="240" customFormat="1" x14ac:dyDescent="0.2">
      <c r="B14" s="236" t="s">
        <v>138</v>
      </c>
      <c r="C14" s="237"/>
      <c r="D14" s="214"/>
      <c r="E14" s="238">
        <f t="shared" ref="E14:P14" si="2">+E8-E12</f>
        <v>112500</v>
      </c>
      <c r="F14" s="238">
        <f t="shared" si="2"/>
        <v>118190</v>
      </c>
      <c r="G14" s="238">
        <f t="shared" si="2"/>
        <v>124180</v>
      </c>
      <c r="H14" s="238">
        <f t="shared" si="2"/>
        <v>130460</v>
      </c>
      <c r="I14" s="238">
        <f t="shared" si="2"/>
        <v>137070</v>
      </c>
      <c r="J14" s="238">
        <f t="shared" si="2"/>
        <v>144010</v>
      </c>
      <c r="K14" s="238">
        <f t="shared" si="2"/>
        <v>151300</v>
      </c>
      <c r="L14" s="238">
        <f t="shared" si="2"/>
        <v>158960</v>
      </c>
      <c r="M14" s="238">
        <f t="shared" si="2"/>
        <v>167010</v>
      </c>
      <c r="N14" s="238">
        <f t="shared" si="2"/>
        <v>175460</v>
      </c>
      <c r="O14" s="238">
        <f t="shared" si="2"/>
        <v>184340</v>
      </c>
      <c r="P14" s="239">
        <f t="shared" si="2"/>
        <v>193680</v>
      </c>
      <c r="Q14" s="184"/>
      <c r="T14" s="224" t="str">
        <f>+B14</f>
        <v>GROSS PROFIT</v>
      </c>
      <c r="U14" s="237"/>
      <c r="V14" s="214"/>
      <c r="W14" s="238">
        <f>+W8-W12</f>
        <v>485330</v>
      </c>
      <c r="X14" s="238">
        <f>+X8-X12</f>
        <v>591340</v>
      </c>
      <c r="Y14" s="238">
        <f>+Y8-Y12</f>
        <v>720490</v>
      </c>
      <c r="Z14" s="238">
        <f>+Z8-Z12</f>
        <v>877840</v>
      </c>
      <c r="AA14" s="239">
        <f>+AA8-AA12</f>
        <v>1069570</v>
      </c>
      <c r="AB14" s="241"/>
    </row>
    <row r="15" spans="2:29" s="240" customFormat="1" x14ac:dyDescent="0.2">
      <c r="B15" s="236" t="s">
        <v>139</v>
      </c>
      <c r="C15" s="237"/>
      <c r="D15" s="214"/>
      <c r="E15" s="242">
        <f t="shared" ref="E15:P15" si="3">+E14/E8</f>
        <v>0.75</v>
      </c>
      <c r="F15" s="242">
        <f t="shared" si="3"/>
        <v>0.74998413604924175</v>
      </c>
      <c r="G15" s="242">
        <f t="shared" si="3"/>
        <v>0.75001509935374766</v>
      </c>
      <c r="H15" s="242">
        <f t="shared" si="3"/>
        <v>0.74998562805403857</v>
      </c>
      <c r="I15" s="242">
        <f t="shared" si="3"/>
        <v>0.75</v>
      </c>
      <c r="J15" s="242">
        <f t="shared" si="3"/>
        <v>0.75001302015520022</v>
      </c>
      <c r="K15" s="242">
        <f t="shared" si="3"/>
        <v>0.7500123928022604</v>
      </c>
      <c r="L15" s="242">
        <f t="shared" si="3"/>
        <v>0.74998820476527484</v>
      </c>
      <c r="M15" s="242">
        <f t="shared" si="3"/>
        <v>0.75</v>
      </c>
      <c r="N15" s="242">
        <f t="shared" si="3"/>
        <v>0.74998931395597346</v>
      </c>
      <c r="O15" s="242">
        <f t="shared" si="3"/>
        <v>0.74998982871557018</v>
      </c>
      <c r="P15" s="243">
        <f t="shared" si="3"/>
        <v>0.75</v>
      </c>
      <c r="Q15" s="184"/>
      <c r="T15" s="224" t="str">
        <f>+B15</f>
        <v>GROSS PROFIT(%)</v>
      </c>
      <c r="U15" s="237"/>
      <c r="V15" s="214"/>
      <c r="W15" s="242">
        <f>+W14/W8</f>
        <v>0.74999613666919074</v>
      </c>
      <c r="X15" s="242">
        <f>+X14/X8</f>
        <v>0.75000317077810896</v>
      </c>
      <c r="Y15" s="242">
        <f>+Y14/Y8</f>
        <v>0.74999479524493573</v>
      </c>
      <c r="Z15" s="242">
        <f>+Z14/Z8</f>
        <v>0.74999572817524729</v>
      </c>
      <c r="AA15" s="243">
        <f>+AA14/AA8</f>
        <v>0.75000175304503924</v>
      </c>
      <c r="AB15" s="241"/>
    </row>
    <row r="16" spans="2:29" x14ac:dyDescent="0.2">
      <c r="B16" s="236"/>
      <c r="C16" s="244"/>
      <c r="E16" s="245"/>
      <c r="F16" s="245"/>
      <c r="G16" s="245"/>
      <c r="H16" s="246"/>
      <c r="I16" s="246"/>
      <c r="J16" s="246"/>
      <c r="K16" s="246"/>
      <c r="L16" s="246"/>
      <c r="M16" s="246"/>
      <c r="N16" s="246"/>
      <c r="O16" s="246"/>
      <c r="P16" s="247"/>
      <c r="T16" s="54"/>
      <c r="U16" s="244"/>
      <c r="V16" s="198"/>
      <c r="W16" s="245"/>
      <c r="X16" s="245"/>
      <c r="Y16" s="245"/>
      <c r="Z16" s="245"/>
      <c r="AA16" s="248"/>
      <c r="AB16" s="249"/>
    </row>
    <row r="17" spans="2:90" x14ac:dyDescent="0.2">
      <c r="B17" s="54" t="s">
        <v>140</v>
      </c>
      <c r="P17" s="250"/>
      <c r="T17" s="229" t="str">
        <f>+B17</f>
        <v xml:space="preserve">Other Expenses </v>
      </c>
      <c r="AA17" s="250"/>
    </row>
    <row r="18" spans="2:90" s="220" customFormat="1" x14ac:dyDescent="0.2">
      <c r="B18" s="217"/>
      <c r="C18" s="2" t="s">
        <v>198</v>
      </c>
      <c r="D18" s="198"/>
      <c r="E18" s="221">
        <f>Headcount!F20</f>
        <v>58500</v>
      </c>
      <c r="F18" s="221">
        <f>Headcount!G20</f>
        <v>58500</v>
      </c>
      <c r="G18" s="221">
        <f>Headcount!H20</f>
        <v>58500</v>
      </c>
      <c r="H18" s="221">
        <f>Headcount!I20</f>
        <v>58500</v>
      </c>
      <c r="I18" s="221">
        <f>Headcount!J20</f>
        <v>60705</v>
      </c>
      <c r="J18" s="221">
        <f>Headcount!K20</f>
        <v>60705</v>
      </c>
      <c r="K18" s="221">
        <f>Headcount!L20</f>
        <v>60705</v>
      </c>
      <c r="L18" s="221">
        <f>Headcount!M20</f>
        <v>60705</v>
      </c>
      <c r="M18" s="221">
        <f>Headcount!N20</f>
        <v>64144.421999999999</v>
      </c>
      <c r="N18" s="221">
        <f>Headcount!O20</f>
        <v>64144.421999999999</v>
      </c>
      <c r="O18" s="221">
        <f>Headcount!P20</f>
        <v>64144.421999999999</v>
      </c>
      <c r="P18" s="222">
        <f>Headcount!Q20</f>
        <v>64144.421999999999</v>
      </c>
      <c r="Q18" s="234"/>
      <c r="T18" s="217"/>
      <c r="U18" s="2" t="str">
        <f>+C18</f>
        <v>Salaries</v>
      </c>
      <c r="V18" s="198"/>
      <c r="W18" s="221">
        <f>SUM(E18:H18)</f>
        <v>234000</v>
      </c>
      <c r="X18" s="221">
        <f>SUM(I18:L18)</f>
        <v>242820</v>
      </c>
      <c r="Y18" s="221">
        <f>SUM(M18:P18)</f>
        <v>256577.68799999999</v>
      </c>
      <c r="Z18" s="221">
        <f>Headcount!Z20</f>
        <v>269406.5724</v>
      </c>
      <c r="AA18" s="222">
        <f>Headcount!AA20</f>
        <v>282876.90101999999</v>
      </c>
    </row>
    <row r="19" spans="2:90" x14ac:dyDescent="0.2">
      <c r="B19" s="217"/>
      <c r="C19" s="2" t="s">
        <v>207</v>
      </c>
      <c r="E19" s="221">
        <f>ROUND(+'Full Assumptions '!D69,-2)</f>
        <v>15000</v>
      </c>
      <c r="F19" s="221">
        <f>ROUND(+'Full Assumptions '!E69,-2)</f>
        <v>15200</v>
      </c>
      <c r="G19" s="221">
        <f>ROUND(+'Full Assumptions '!F69,-2)</f>
        <v>15400</v>
      </c>
      <c r="H19" s="221">
        <f>ROUND(+'Full Assumptions '!G69,-2)</f>
        <v>15600</v>
      </c>
      <c r="I19" s="221">
        <f>ROUND(+'Full Assumptions '!D71,-2)</f>
        <v>15800</v>
      </c>
      <c r="J19" s="221">
        <f>ROUND(+'Full Assumptions '!E71,-2)</f>
        <v>16000</v>
      </c>
      <c r="K19" s="221">
        <f>ROUND(+'Full Assumptions '!F71,-2)</f>
        <v>16200</v>
      </c>
      <c r="L19" s="221">
        <f>ROUND(+'Full Assumptions '!G71,-2)</f>
        <v>16400</v>
      </c>
      <c r="M19" s="221">
        <f>ROUND('Full Assumptions '!D73,-2)</f>
        <v>16600</v>
      </c>
      <c r="N19" s="221">
        <f>ROUND('Full Assumptions '!E73,-2)</f>
        <v>16800</v>
      </c>
      <c r="O19" s="221">
        <f>ROUND('Full Assumptions '!F73,-2)</f>
        <v>17000</v>
      </c>
      <c r="P19" s="222">
        <f>ROUND('Full Assumptions '!G73,-2)</f>
        <v>17200</v>
      </c>
      <c r="Q19" s="221"/>
      <c r="R19" s="221"/>
      <c r="S19" s="221"/>
      <c r="T19" s="217"/>
      <c r="U19" s="4" t="str">
        <f>+C19</f>
        <v>Marketing Expenses</v>
      </c>
      <c r="V19" s="221"/>
      <c r="W19" s="221">
        <f>SUM(E19:H19)</f>
        <v>61200</v>
      </c>
      <c r="X19" s="221">
        <f>SUM(I19:L19)</f>
        <v>64400</v>
      </c>
      <c r="Y19" s="221">
        <f>SUM(M19:P19)</f>
        <v>67600</v>
      </c>
      <c r="Z19" s="221">
        <f>ROUND('Full Assumptions '!H75,-2)</f>
        <v>71000</v>
      </c>
      <c r="AA19" s="222">
        <f>ROUND('Full Assumptions '!H77,-2)</f>
        <v>74600</v>
      </c>
    </row>
    <row r="20" spans="2:90" x14ac:dyDescent="0.2">
      <c r="B20" s="217"/>
      <c r="C20" s="2" t="s">
        <v>230</v>
      </c>
      <c r="E20" s="221">
        <f>ROUND(+'Full Assumptions '!D81,-2)</f>
        <v>9000</v>
      </c>
      <c r="F20" s="221">
        <f>ROUND(+'Full Assumptions '!E81,-2)</f>
        <v>9100</v>
      </c>
      <c r="G20" s="221">
        <f>ROUND(+'Full Assumptions '!F81,-2)</f>
        <v>9100</v>
      </c>
      <c r="H20" s="221">
        <f>ROUND(+'Full Assumptions '!G81,-2)</f>
        <v>9200</v>
      </c>
      <c r="I20" s="221">
        <f>ROUND(+'Full Assumptions '!D83,-2)</f>
        <v>9300</v>
      </c>
      <c r="J20" s="221">
        <f>ROUND(+'Full Assumptions '!E83,-2)</f>
        <v>9300</v>
      </c>
      <c r="K20" s="221">
        <f>ROUND(+'Full Assumptions '!F83,-2)</f>
        <v>9400</v>
      </c>
      <c r="L20" s="221">
        <f>ROUND(+'Full Assumptions '!G83,-2)</f>
        <v>9500</v>
      </c>
      <c r="M20" s="221">
        <f>ROUND('Full Assumptions '!D85,-2)</f>
        <v>9600</v>
      </c>
      <c r="N20" s="221">
        <f>ROUND('Full Assumptions '!E85,-2)</f>
        <v>9600</v>
      </c>
      <c r="O20" s="221">
        <f>ROUND('Full Assumptions '!F85,-2)</f>
        <v>9700</v>
      </c>
      <c r="P20" s="222">
        <f>ROUND('Full Assumptions '!G85,-2)</f>
        <v>9800</v>
      </c>
      <c r="Q20" s="221"/>
      <c r="R20" s="221"/>
      <c r="S20" s="221"/>
      <c r="T20" s="217"/>
      <c r="U20" s="4" t="str">
        <f>+C20</f>
        <v>Rent/Utility Expenses</v>
      </c>
      <c r="V20" s="221"/>
      <c r="W20" s="221">
        <f>SUM(E20:H20)</f>
        <v>36400</v>
      </c>
      <c r="X20" s="221">
        <f>SUM(I20:L20)</f>
        <v>37500</v>
      </c>
      <c r="Y20" s="221">
        <f>SUM(M20:P20)</f>
        <v>38700</v>
      </c>
      <c r="Z20" s="221">
        <f>ROUND('Full Assumptions '!H87,-2)</f>
        <v>39800</v>
      </c>
      <c r="AA20" s="222">
        <f>ROUND('Full Assumptions '!H89,-2)</f>
        <v>41000</v>
      </c>
    </row>
    <row r="21" spans="2:90" x14ac:dyDescent="0.2">
      <c r="B21" s="217"/>
      <c r="C21" s="2" t="s">
        <v>223</v>
      </c>
      <c r="E21" s="221">
        <f>ROUND(+'Full Assumptions '!D93,-2)</f>
        <v>2300</v>
      </c>
      <c r="F21" s="221">
        <f>ROUND(+'Full Assumptions '!E93,-2)</f>
        <v>2300</v>
      </c>
      <c r="G21" s="221">
        <f>ROUND(+'Full Assumptions '!F93,-2)</f>
        <v>2300</v>
      </c>
      <c r="H21" s="221">
        <f>ROUND(+'Full Assumptions '!G93,-2)</f>
        <v>2300</v>
      </c>
      <c r="I21" s="221">
        <f>ROUND(+'Full Assumptions '!D95,-2)</f>
        <v>2300</v>
      </c>
      <c r="J21" s="221">
        <f>ROUND(+'Full Assumptions '!E95,-2)</f>
        <v>2300</v>
      </c>
      <c r="K21" s="221">
        <f>ROUND(+'Full Assumptions '!F95,-2)</f>
        <v>2300</v>
      </c>
      <c r="L21" s="221">
        <f>ROUND(+'Full Assumptions '!G95,-2)</f>
        <v>2300</v>
      </c>
      <c r="M21" s="221">
        <f>ROUND('Full Assumptions '!D97,-2)</f>
        <v>2300</v>
      </c>
      <c r="N21" s="221">
        <f>ROUND('Full Assumptions '!E97,-2)</f>
        <v>2300</v>
      </c>
      <c r="O21" s="221">
        <f>ROUND('Full Assumptions '!F97,-2)</f>
        <v>2300</v>
      </c>
      <c r="P21" s="222">
        <f>ROUND('Full Assumptions '!G97,-2)</f>
        <v>2300</v>
      </c>
      <c r="T21" s="217"/>
      <c r="U21" s="2" t="str">
        <f>+C21</f>
        <v>Other Expenses</v>
      </c>
      <c r="V21" s="198"/>
      <c r="W21" s="251">
        <f>SUM(E21:H21)</f>
        <v>9200</v>
      </c>
      <c r="X21" s="251">
        <f>SUM(I21:L21)</f>
        <v>9200</v>
      </c>
      <c r="Y21" s="251">
        <f>SUM(M21:P21)</f>
        <v>9200</v>
      </c>
      <c r="Z21" s="221">
        <f>ROUND('Full Assumptions '!H99,-2)</f>
        <v>9400</v>
      </c>
      <c r="AA21" s="222">
        <f>ROUND('Full Assumptions '!H101,-2)</f>
        <v>9500</v>
      </c>
    </row>
    <row r="22" spans="2:90" s="240" customFormat="1" x14ac:dyDescent="0.2">
      <c r="B22" s="229" t="s">
        <v>141</v>
      </c>
      <c r="C22" s="214"/>
      <c r="D22" s="214"/>
      <c r="E22" s="252">
        <f>SUM(E18:E21)</f>
        <v>84800</v>
      </c>
      <c r="F22" s="252">
        <f t="shared" ref="F22:P22" si="4">SUM(F18:F21)</f>
        <v>85100</v>
      </c>
      <c r="G22" s="252">
        <f t="shared" si="4"/>
        <v>85300</v>
      </c>
      <c r="H22" s="252">
        <f t="shared" si="4"/>
        <v>85600</v>
      </c>
      <c r="I22" s="252">
        <f t="shared" si="4"/>
        <v>88105</v>
      </c>
      <c r="J22" s="252">
        <f t="shared" si="4"/>
        <v>88305</v>
      </c>
      <c r="K22" s="252">
        <f t="shared" si="4"/>
        <v>88605</v>
      </c>
      <c r="L22" s="252">
        <f t="shared" si="4"/>
        <v>88905</v>
      </c>
      <c r="M22" s="252">
        <f t="shared" si="4"/>
        <v>92644.421999999991</v>
      </c>
      <c r="N22" s="252">
        <f t="shared" si="4"/>
        <v>92844.421999999991</v>
      </c>
      <c r="O22" s="252">
        <f t="shared" si="4"/>
        <v>93144.421999999991</v>
      </c>
      <c r="P22" s="253">
        <f t="shared" si="4"/>
        <v>93444.421999999991</v>
      </c>
      <c r="Q22" s="184"/>
      <c r="T22" s="229" t="str">
        <f>+B22</f>
        <v>Total Other Expenses</v>
      </c>
      <c r="V22" s="214"/>
      <c r="W22" s="252">
        <f>SUM(W18:W21)</f>
        <v>340800</v>
      </c>
      <c r="X22" s="252">
        <f>SUM(X18:X21)</f>
        <v>353920</v>
      </c>
      <c r="Y22" s="252">
        <f>SUM(Y18:Y21)</f>
        <v>372077.68799999997</v>
      </c>
      <c r="Z22" s="252">
        <f>SUM(Z18:Z21)</f>
        <v>389606.5724</v>
      </c>
      <c r="AA22" s="253">
        <f>SUM(AA18:AA21)</f>
        <v>407976.90101999999</v>
      </c>
    </row>
    <row r="23" spans="2:90" s="240" customFormat="1" x14ac:dyDescent="0.2">
      <c r="B23" s="217" t="s">
        <v>1</v>
      </c>
      <c r="C23" s="214"/>
      <c r="D23" s="214"/>
      <c r="E23" s="252">
        <f t="shared" ref="E23:P23" si="5">+E14-E22</f>
        <v>27700</v>
      </c>
      <c r="F23" s="252">
        <f t="shared" si="5"/>
        <v>33090</v>
      </c>
      <c r="G23" s="252">
        <f t="shared" si="5"/>
        <v>38880</v>
      </c>
      <c r="H23" s="252">
        <f t="shared" si="5"/>
        <v>44860</v>
      </c>
      <c r="I23" s="252">
        <f t="shared" si="5"/>
        <v>48965</v>
      </c>
      <c r="J23" s="252">
        <f t="shared" si="5"/>
        <v>55705</v>
      </c>
      <c r="K23" s="252">
        <f t="shared" si="5"/>
        <v>62695</v>
      </c>
      <c r="L23" s="252">
        <f t="shared" si="5"/>
        <v>70055</v>
      </c>
      <c r="M23" s="252">
        <f t="shared" si="5"/>
        <v>74365.578000000009</v>
      </c>
      <c r="N23" s="252">
        <f t="shared" si="5"/>
        <v>82615.578000000009</v>
      </c>
      <c r="O23" s="252">
        <f t="shared" si="5"/>
        <v>91195.578000000009</v>
      </c>
      <c r="P23" s="253">
        <f t="shared" si="5"/>
        <v>100235.57800000001</v>
      </c>
      <c r="Q23" s="184"/>
      <c r="T23" s="217" t="s">
        <v>1</v>
      </c>
      <c r="U23" s="214"/>
      <c r="V23" s="214"/>
      <c r="W23" s="252">
        <f>+W14-W22</f>
        <v>144530</v>
      </c>
      <c r="X23" s="252">
        <f>+X14-X22</f>
        <v>237420</v>
      </c>
      <c r="Y23" s="252">
        <f>+Y14-Y22</f>
        <v>348412.31200000003</v>
      </c>
      <c r="Z23" s="252">
        <f>+Z14-Z22</f>
        <v>488233.4276</v>
      </c>
      <c r="AA23" s="253">
        <f>+AA14-AA22</f>
        <v>661593.09898000001</v>
      </c>
      <c r="AB23" s="241"/>
    </row>
    <row r="24" spans="2:90" s="220" customFormat="1" x14ac:dyDescent="0.2">
      <c r="B24" s="54"/>
      <c r="C24" s="2" t="s">
        <v>84</v>
      </c>
      <c r="D24" s="198"/>
      <c r="E24" s="221">
        <f>+Capex!F24</f>
        <v>1300</v>
      </c>
      <c r="F24" s="221">
        <f>+Capex!G24</f>
        <v>1300</v>
      </c>
      <c r="G24" s="221">
        <f>+Capex!H24</f>
        <v>1300</v>
      </c>
      <c r="H24" s="221">
        <f>+Capex!I24</f>
        <v>1300</v>
      </c>
      <c r="I24" s="221">
        <f>+Capex!J24</f>
        <v>1300</v>
      </c>
      <c r="J24" s="221">
        <f>+Capex!K24</f>
        <v>1300</v>
      </c>
      <c r="K24" s="221">
        <f>+Capex!L24</f>
        <v>1300</v>
      </c>
      <c r="L24" s="221">
        <f>+Capex!M24</f>
        <v>1300</v>
      </c>
      <c r="M24" s="221">
        <f>+Capex!N24</f>
        <v>1300</v>
      </c>
      <c r="N24" s="221">
        <f>+Capex!O24</f>
        <v>1300</v>
      </c>
      <c r="O24" s="221">
        <f>+Capex!P24</f>
        <v>1300</v>
      </c>
      <c r="P24" s="222">
        <f>+Capex!Q24</f>
        <v>1300</v>
      </c>
      <c r="Q24" s="221"/>
      <c r="R24" s="221"/>
      <c r="S24" s="221"/>
      <c r="T24" s="254"/>
      <c r="U24" s="255" t="str">
        <f>+C24</f>
        <v>Depreciation</v>
      </c>
      <c r="V24" s="221"/>
      <c r="W24" s="221">
        <f>SUM(E24:H24)</f>
        <v>5200</v>
      </c>
      <c r="X24" s="221">
        <f>SUM(I24:L24)</f>
        <v>5200</v>
      </c>
      <c r="Y24" s="221">
        <f>SUM(M24:P24)</f>
        <v>5200</v>
      </c>
      <c r="Z24" s="221">
        <f>+Capex!W24</f>
        <v>5200</v>
      </c>
      <c r="AA24" s="222">
        <f>+Capex!X24</f>
        <v>4200</v>
      </c>
      <c r="AB24" s="221"/>
      <c r="AC24" s="221"/>
      <c r="AD24" s="221"/>
      <c r="AE24" s="221"/>
      <c r="AF24" s="221"/>
      <c r="AG24" s="221"/>
      <c r="AH24" s="221"/>
      <c r="AI24" s="221"/>
      <c r="AJ24" s="221"/>
      <c r="AK24" s="221"/>
      <c r="AL24" s="221"/>
      <c r="AM24" s="221"/>
      <c r="AN24" s="221"/>
      <c r="AO24" s="221"/>
      <c r="AP24" s="221"/>
      <c r="AQ24" s="221"/>
      <c r="AR24" s="221"/>
      <c r="AS24" s="221"/>
      <c r="AT24" s="221"/>
      <c r="AU24" s="221"/>
      <c r="AV24" s="221"/>
      <c r="AW24" s="221"/>
      <c r="AX24" s="221"/>
      <c r="AY24" s="221"/>
      <c r="AZ24" s="221"/>
      <c r="BA24" s="221"/>
      <c r="BB24" s="221"/>
      <c r="BC24" s="221"/>
      <c r="BD24" s="221"/>
      <c r="BE24" s="221"/>
      <c r="BF24" s="221"/>
      <c r="BG24" s="221"/>
      <c r="BH24" s="221"/>
      <c r="BI24" s="221"/>
      <c r="BJ24" s="221"/>
      <c r="BK24" s="221"/>
      <c r="BL24" s="221"/>
      <c r="BM24" s="221"/>
      <c r="BN24" s="221"/>
      <c r="BO24" s="221"/>
      <c r="BP24" s="221"/>
      <c r="BQ24" s="221"/>
      <c r="BR24" s="221"/>
      <c r="BS24" s="221"/>
      <c r="BT24" s="221"/>
      <c r="BU24" s="221"/>
      <c r="BV24" s="221"/>
      <c r="BW24" s="221"/>
      <c r="BX24" s="221"/>
      <c r="BY24" s="221"/>
      <c r="BZ24" s="221"/>
      <c r="CA24" s="221"/>
      <c r="CB24" s="221"/>
      <c r="CC24" s="221"/>
      <c r="CD24" s="221"/>
      <c r="CE24" s="221"/>
      <c r="CF24" s="221"/>
      <c r="CG24" s="221"/>
      <c r="CH24" s="221"/>
      <c r="CI24" s="221"/>
      <c r="CJ24" s="221"/>
      <c r="CK24" s="221"/>
      <c r="CL24" s="221"/>
    </row>
    <row r="25" spans="2:90" s="220" customFormat="1" x14ac:dyDescent="0.2">
      <c r="B25" s="54"/>
      <c r="C25" s="2" t="s">
        <v>142</v>
      </c>
      <c r="D25" s="198"/>
      <c r="E25" s="221">
        <f>+Capex!F23</f>
        <v>0</v>
      </c>
      <c r="F25" s="221">
        <f>+Capex!G23</f>
        <v>0</v>
      </c>
      <c r="G25" s="221">
        <f>+Capex!H23</f>
        <v>0</v>
      </c>
      <c r="H25" s="221">
        <f>+Capex!I23</f>
        <v>0</v>
      </c>
      <c r="I25" s="221">
        <f>+Capex!J23</f>
        <v>0</v>
      </c>
      <c r="J25" s="221">
        <f>+Capex!K23</f>
        <v>0</v>
      </c>
      <c r="K25" s="221">
        <f>+Capex!L23</f>
        <v>0</v>
      </c>
      <c r="L25" s="221">
        <f>+Capex!M23</f>
        <v>0</v>
      </c>
      <c r="M25" s="221">
        <f>+Capex!N23</f>
        <v>0</v>
      </c>
      <c r="N25" s="221">
        <f>+Capex!O23</f>
        <v>0</v>
      </c>
      <c r="O25" s="221">
        <f>+Capex!P23</f>
        <v>0</v>
      </c>
      <c r="P25" s="222">
        <f>+Capex!Q23</f>
        <v>0</v>
      </c>
      <c r="Q25" s="221"/>
      <c r="R25" s="221"/>
      <c r="S25" s="221"/>
      <c r="T25" s="254"/>
      <c r="U25" s="255" t="str">
        <f>+C25</f>
        <v>Amortization</v>
      </c>
      <c r="V25" s="221"/>
      <c r="W25" s="221">
        <f>SUM(E25:H25)</f>
        <v>0</v>
      </c>
      <c r="X25" s="221">
        <f>SUM(I25:L25)</f>
        <v>0</v>
      </c>
      <c r="Y25" s="221">
        <f>SUM(M25:P25)</f>
        <v>0</v>
      </c>
      <c r="Z25" s="221">
        <f>+Capex!W23</f>
        <v>0</v>
      </c>
      <c r="AA25" s="222">
        <f>+Capex!X23</f>
        <v>0</v>
      </c>
      <c r="AB25" s="221"/>
      <c r="AC25" s="221"/>
      <c r="AD25" s="221"/>
      <c r="AE25" s="221"/>
      <c r="AF25" s="221"/>
      <c r="AG25" s="221"/>
      <c r="AH25" s="221"/>
      <c r="AI25" s="221"/>
      <c r="AJ25" s="221"/>
      <c r="AK25" s="221"/>
      <c r="AL25" s="221"/>
      <c r="AM25" s="221"/>
      <c r="AN25" s="221"/>
      <c r="AO25" s="221"/>
      <c r="AP25" s="221"/>
      <c r="AQ25" s="221"/>
      <c r="AR25" s="221"/>
      <c r="AS25" s="221"/>
      <c r="AT25" s="221"/>
      <c r="AU25" s="221"/>
      <c r="AV25" s="221"/>
      <c r="AW25" s="221"/>
      <c r="AX25" s="221"/>
      <c r="AY25" s="221"/>
      <c r="AZ25" s="221"/>
      <c r="BA25" s="221"/>
      <c r="BB25" s="221"/>
      <c r="BC25" s="221"/>
      <c r="BD25" s="221"/>
      <c r="BE25" s="221"/>
      <c r="BF25" s="221"/>
      <c r="BG25" s="221"/>
      <c r="BH25" s="221"/>
      <c r="BI25" s="221"/>
      <c r="BJ25" s="221"/>
      <c r="BK25" s="221"/>
      <c r="BL25" s="221"/>
      <c r="BM25" s="221"/>
      <c r="BN25" s="221"/>
      <c r="BO25" s="221"/>
      <c r="BP25" s="221"/>
      <c r="BQ25" s="221"/>
      <c r="BR25" s="221"/>
      <c r="BS25" s="221"/>
      <c r="BT25" s="221"/>
      <c r="BU25" s="221"/>
      <c r="BV25" s="221"/>
      <c r="BW25" s="221"/>
      <c r="BX25" s="221"/>
      <c r="BY25" s="221"/>
      <c r="BZ25" s="221"/>
      <c r="CA25" s="221"/>
      <c r="CB25" s="221"/>
      <c r="CC25" s="221"/>
      <c r="CD25" s="221"/>
      <c r="CE25" s="221"/>
      <c r="CF25" s="221"/>
      <c r="CG25" s="221"/>
      <c r="CH25" s="221"/>
      <c r="CI25" s="221"/>
      <c r="CJ25" s="221"/>
      <c r="CK25" s="221"/>
      <c r="CL25" s="221"/>
    </row>
    <row r="26" spans="2:90" s="220" customFormat="1" x14ac:dyDescent="0.2">
      <c r="B26" s="54"/>
      <c r="C26" s="2" t="s">
        <v>104</v>
      </c>
      <c r="D26" s="198"/>
      <c r="E26" s="221">
        <f>MIN(ROUND(+'Full Assumptions '!$D$182/('Full Assumptions '!$C$198*4),-2),'Full Assumptions '!$D$182-SUM($D$26:D26))</f>
        <v>0</v>
      </c>
      <c r="F26" s="221">
        <f>MIN(ROUND(+'Full Assumptions '!$D$182/('Full Assumptions '!$C$198*4),-2),'Full Assumptions '!$D$182-SUM($D$26:E26))</f>
        <v>0</v>
      </c>
      <c r="G26" s="221">
        <f>MIN(ROUND(+'Full Assumptions '!$D$182/('Full Assumptions '!$C$198*4),-2),'Full Assumptions '!$D$182-SUM($D$26:F26))</f>
        <v>0</v>
      </c>
      <c r="H26" s="221">
        <f>MIN(ROUND(+'Full Assumptions '!$D$182/('Full Assumptions '!$C$198*4),-2),'Full Assumptions '!$D$182-SUM($D$26:G26))</f>
        <v>0</v>
      </c>
      <c r="I26" s="221">
        <f>MIN(ROUND(+'Full Assumptions '!$D$182/('Full Assumptions '!$C$198*4),-2),'Full Assumptions '!$D$182-SUM($D$26:H26))</f>
        <v>0</v>
      </c>
      <c r="J26" s="221">
        <f>MIN(ROUND(+'Full Assumptions '!$D$182/('Full Assumptions '!$C$198*4),-2),'Full Assumptions '!$D$182-SUM($D$26:I26))</f>
        <v>0</v>
      </c>
      <c r="K26" s="221">
        <f>MIN(ROUND(+'Full Assumptions '!$D$182/('Full Assumptions '!$C$198*4),-2),'Full Assumptions '!$D$182-SUM($D$26:J26))</f>
        <v>0</v>
      </c>
      <c r="L26" s="221">
        <f>MIN(ROUND(+'Full Assumptions '!$D$182/('Full Assumptions '!$C$198*4),-2),'Full Assumptions '!$D$182-SUM($D$26:K26))</f>
        <v>0</v>
      </c>
      <c r="M26" s="221">
        <f>MIN(ROUND(+'Full Assumptions '!$D$182/('Full Assumptions '!$C$198*4),-2),'Full Assumptions '!$D$182-SUM($D$26:L26))</f>
        <v>0</v>
      </c>
      <c r="N26" s="221">
        <f>MIN(ROUND(+'Full Assumptions '!$D$182/('Full Assumptions '!$C$198*4),-2),'Full Assumptions '!$D$182-SUM($D$26:M26))</f>
        <v>0</v>
      </c>
      <c r="O26" s="221">
        <f>MIN(ROUND(+'Full Assumptions '!$D$182/('Full Assumptions '!$C$198*4),-2),'Full Assumptions '!$D$182-SUM($D$26:N26))</f>
        <v>0</v>
      </c>
      <c r="P26" s="222">
        <f>MIN(ROUND(+'Full Assumptions '!$D$182/('Full Assumptions '!$C$198*4),-2),'Full Assumptions '!$D$182-SUM($D$26:O26))</f>
        <v>0</v>
      </c>
      <c r="Q26" s="221"/>
      <c r="R26" s="221"/>
      <c r="S26" s="221"/>
      <c r="T26" s="254"/>
      <c r="U26" s="255" t="str">
        <f>+C26</f>
        <v xml:space="preserve">Preliminary Exp Written off </v>
      </c>
      <c r="V26" s="221"/>
      <c r="W26" s="221">
        <f>SUM(E26:H26)</f>
        <v>0</v>
      </c>
      <c r="X26" s="221">
        <f>SUM(I26:L26)</f>
        <v>0</v>
      </c>
      <c r="Y26" s="221">
        <f>SUM(M26:P26)</f>
        <v>0</v>
      </c>
      <c r="Z26" s="221">
        <f>MIN(ROUND(+'Full Assumptions '!$D$182/('Full Assumptions '!$C$198),-2),'Full Assumptions '!$D$182-SUM($W$26:Y26))</f>
        <v>0</v>
      </c>
      <c r="AA26" s="222">
        <f>MIN(ROUND(+'Full Assumptions '!$D$182/('Full Assumptions '!$C$198),-2),'Full Assumptions '!$D$182-SUM($W$26:Z26))</f>
        <v>0</v>
      </c>
      <c r="AB26" s="221"/>
      <c r="AC26" s="221"/>
      <c r="AD26" s="221"/>
      <c r="AE26" s="221"/>
      <c r="AF26" s="221"/>
      <c r="AG26" s="221"/>
      <c r="AH26" s="221"/>
      <c r="AI26" s="221"/>
      <c r="AJ26" s="221"/>
      <c r="AK26" s="221"/>
      <c r="AL26" s="221"/>
      <c r="AM26" s="221"/>
      <c r="AN26" s="221"/>
      <c r="AO26" s="221"/>
      <c r="AP26" s="221"/>
      <c r="AQ26" s="221"/>
      <c r="AR26" s="221"/>
      <c r="AS26" s="221"/>
      <c r="AT26" s="221"/>
      <c r="AU26" s="221"/>
      <c r="AV26" s="221"/>
      <c r="AW26" s="221"/>
      <c r="AX26" s="221"/>
      <c r="AY26" s="221"/>
      <c r="AZ26" s="221"/>
      <c r="BA26" s="221"/>
      <c r="BB26" s="221"/>
      <c r="BC26" s="221"/>
      <c r="BD26" s="221"/>
      <c r="BE26" s="221"/>
      <c r="BF26" s="221"/>
      <c r="BG26" s="221"/>
      <c r="BH26" s="221"/>
      <c r="BI26" s="221"/>
      <c r="BJ26" s="221"/>
      <c r="BK26" s="221"/>
      <c r="BL26" s="221"/>
      <c r="BM26" s="221"/>
      <c r="BN26" s="221"/>
      <c r="BO26" s="221"/>
      <c r="BP26" s="221"/>
      <c r="BQ26" s="221"/>
      <c r="BR26" s="221"/>
      <c r="BS26" s="221"/>
      <c r="BT26" s="221"/>
      <c r="BU26" s="221"/>
      <c r="BV26" s="221"/>
      <c r="BW26" s="221"/>
      <c r="BX26" s="221"/>
      <c r="BY26" s="221"/>
      <c r="BZ26" s="221"/>
      <c r="CA26" s="221"/>
      <c r="CB26" s="221"/>
      <c r="CC26" s="221"/>
      <c r="CD26" s="221"/>
      <c r="CE26" s="221"/>
      <c r="CF26" s="221"/>
      <c r="CG26" s="221"/>
      <c r="CH26" s="221"/>
      <c r="CI26" s="221"/>
      <c r="CJ26" s="221"/>
      <c r="CK26" s="221"/>
      <c r="CL26" s="221"/>
    </row>
    <row r="27" spans="2:90" s="426" customFormat="1" x14ac:dyDescent="0.2">
      <c r="B27" s="427" t="s">
        <v>172</v>
      </c>
      <c r="C27" s="379"/>
      <c r="D27" s="428"/>
      <c r="E27" s="429">
        <f>+E23-SUM(E24:E26)</f>
        <v>26400</v>
      </c>
      <c r="F27" s="429">
        <f t="shared" ref="F27:P27" si="6">+F23-SUM(F24:F26)</f>
        <v>31790</v>
      </c>
      <c r="G27" s="429">
        <f t="shared" si="6"/>
        <v>37580</v>
      </c>
      <c r="H27" s="429">
        <f t="shared" si="6"/>
        <v>43560</v>
      </c>
      <c r="I27" s="429">
        <f t="shared" si="6"/>
        <v>47665</v>
      </c>
      <c r="J27" s="429">
        <f t="shared" si="6"/>
        <v>54405</v>
      </c>
      <c r="K27" s="429">
        <f t="shared" si="6"/>
        <v>61395</v>
      </c>
      <c r="L27" s="429">
        <f t="shared" si="6"/>
        <v>68755</v>
      </c>
      <c r="M27" s="429">
        <f t="shared" si="6"/>
        <v>73065.578000000009</v>
      </c>
      <c r="N27" s="429">
        <f t="shared" si="6"/>
        <v>81315.578000000009</v>
      </c>
      <c r="O27" s="429">
        <f t="shared" si="6"/>
        <v>89895.578000000009</v>
      </c>
      <c r="P27" s="430">
        <f t="shared" si="6"/>
        <v>98935.578000000009</v>
      </c>
      <c r="Q27" s="429"/>
      <c r="R27" s="429"/>
      <c r="S27" s="429"/>
      <c r="T27" s="427" t="s">
        <v>173</v>
      </c>
      <c r="U27" s="431"/>
      <c r="V27" s="429"/>
      <c r="W27" s="429">
        <f>+W23-SUM(W24:W26)</f>
        <v>139330</v>
      </c>
      <c r="X27" s="429">
        <f>+X23-SUM(X24:X26)</f>
        <v>232220</v>
      </c>
      <c r="Y27" s="429">
        <f>+Y23-SUM(Y24:Y26)</f>
        <v>343212.31200000003</v>
      </c>
      <c r="Z27" s="429">
        <f>+Z23-SUM(Z24:Z26)</f>
        <v>483033.4276</v>
      </c>
      <c r="AA27" s="430">
        <f>+AA23-SUM(AA24:AA26)</f>
        <v>657393.09898000001</v>
      </c>
      <c r="AB27" s="429"/>
      <c r="AC27" s="429"/>
      <c r="AD27" s="429"/>
      <c r="AE27" s="429"/>
      <c r="AF27" s="429"/>
      <c r="AG27" s="429"/>
      <c r="AH27" s="429"/>
      <c r="AI27" s="429"/>
      <c r="AJ27" s="429"/>
      <c r="AK27" s="429"/>
      <c r="AL27" s="429"/>
      <c r="AM27" s="429"/>
      <c r="AN27" s="429"/>
      <c r="AO27" s="429"/>
      <c r="AP27" s="429"/>
      <c r="AQ27" s="429"/>
      <c r="AR27" s="429"/>
      <c r="AS27" s="429"/>
      <c r="AT27" s="429"/>
      <c r="AU27" s="429"/>
      <c r="AV27" s="429"/>
      <c r="AW27" s="429"/>
      <c r="AX27" s="429"/>
      <c r="AY27" s="429"/>
      <c r="AZ27" s="429"/>
      <c r="BA27" s="429"/>
      <c r="BB27" s="429"/>
      <c r="BC27" s="429"/>
      <c r="BD27" s="429"/>
      <c r="BE27" s="429"/>
      <c r="BF27" s="429"/>
      <c r="BG27" s="429"/>
      <c r="BH27" s="429"/>
      <c r="BI27" s="429"/>
      <c r="BJ27" s="429"/>
      <c r="BK27" s="429"/>
      <c r="BL27" s="429"/>
      <c r="BM27" s="429"/>
      <c r="BN27" s="429"/>
      <c r="BO27" s="429"/>
      <c r="BP27" s="429"/>
      <c r="BQ27" s="429"/>
      <c r="BR27" s="429"/>
      <c r="BS27" s="429"/>
      <c r="BT27" s="429"/>
      <c r="BU27" s="429"/>
      <c r="BV27" s="429"/>
      <c r="BW27" s="429"/>
      <c r="BX27" s="429"/>
      <c r="BY27" s="429"/>
      <c r="BZ27" s="429"/>
      <c r="CA27" s="429"/>
      <c r="CB27" s="429"/>
      <c r="CC27" s="429"/>
      <c r="CD27" s="429"/>
      <c r="CE27" s="429"/>
      <c r="CF27" s="429"/>
      <c r="CG27" s="429"/>
      <c r="CH27" s="429"/>
      <c r="CI27" s="429"/>
      <c r="CJ27" s="429"/>
      <c r="CK27" s="429"/>
      <c r="CL27" s="429"/>
    </row>
    <row r="28" spans="2:90" s="220" customFormat="1" x14ac:dyDescent="0.2">
      <c r="B28" s="54"/>
      <c r="C28" s="2" t="s">
        <v>64</v>
      </c>
      <c r="D28" s="198"/>
      <c r="E28" s="221">
        <f>+'Debt Repayment Schedule'!B13</f>
        <v>2700</v>
      </c>
      <c r="F28" s="221">
        <f>+'Debt Repayment Schedule'!C13</f>
        <v>2700</v>
      </c>
      <c r="G28" s="221">
        <f>+'Debt Repayment Schedule'!D13</f>
        <v>2700</v>
      </c>
      <c r="H28" s="221">
        <f>+'Debt Repayment Schedule'!E13</f>
        <v>2700</v>
      </c>
      <c r="I28" s="221">
        <f>+'Debt Repayment Schedule'!F13</f>
        <v>2700</v>
      </c>
      <c r="J28" s="221">
        <f>+'Debt Repayment Schedule'!G13</f>
        <v>2700</v>
      </c>
      <c r="K28" s="221">
        <f>+'Debt Repayment Schedule'!H13</f>
        <v>2700</v>
      </c>
      <c r="L28" s="221">
        <f>+'Debt Repayment Schedule'!I13</f>
        <v>2700</v>
      </c>
      <c r="M28" s="221">
        <f>+'Debt Repayment Schedule'!J13</f>
        <v>2700</v>
      </c>
      <c r="N28" s="221">
        <f>+'Debt Repayment Schedule'!K13</f>
        <v>2700</v>
      </c>
      <c r="O28" s="221">
        <f>+'Debt Repayment Schedule'!L13</f>
        <v>2700</v>
      </c>
      <c r="P28" s="222">
        <f>+'Debt Repayment Schedule'!M13</f>
        <v>2700</v>
      </c>
      <c r="Q28" s="221"/>
      <c r="R28" s="221"/>
      <c r="S28" s="221"/>
      <c r="T28" s="254"/>
      <c r="U28" s="255" t="str">
        <f>+C28</f>
        <v xml:space="preserve">Interest Expense </v>
      </c>
      <c r="V28" s="221"/>
      <c r="W28" s="221">
        <f>SUM(E28:H28)</f>
        <v>10800</v>
      </c>
      <c r="X28" s="221">
        <f>SUM(I28:L28)</f>
        <v>10800</v>
      </c>
      <c r="Y28" s="221">
        <f>SUM(M28:P28)</f>
        <v>10800</v>
      </c>
      <c r="Z28" s="221">
        <f>+'Debt Repayment Schedule'!N13</f>
        <v>10800</v>
      </c>
      <c r="AA28" s="222">
        <f>+'Debt Repayment Schedule'!O13</f>
        <v>10800</v>
      </c>
      <c r="AB28" s="221"/>
      <c r="AC28" s="221"/>
      <c r="AD28" s="221"/>
      <c r="AE28" s="221"/>
      <c r="AF28" s="221"/>
      <c r="AG28" s="221"/>
      <c r="AH28" s="221"/>
      <c r="AI28" s="221"/>
      <c r="AJ28" s="221"/>
      <c r="AK28" s="221"/>
      <c r="AL28" s="221"/>
      <c r="AM28" s="221"/>
      <c r="AN28" s="221"/>
      <c r="AO28" s="221"/>
      <c r="AP28" s="221"/>
      <c r="AQ28" s="221"/>
      <c r="AR28" s="221"/>
      <c r="AS28" s="221"/>
      <c r="AT28" s="221"/>
      <c r="AU28" s="221"/>
      <c r="AV28" s="221"/>
      <c r="AW28" s="221"/>
      <c r="AX28" s="221"/>
      <c r="AY28" s="221"/>
      <c r="AZ28" s="221"/>
      <c r="BA28" s="221"/>
      <c r="BB28" s="221"/>
      <c r="BC28" s="221"/>
      <c r="BD28" s="221"/>
      <c r="BE28" s="221"/>
      <c r="BF28" s="221"/>
      <c r="BG28" s="221"/>
      <c r="BH28" s="221"/>
      <c r="BI28" s="221"/>
      <c r="BJ28" s="221"/>
      <c r="BK28" s="221"/>
      <c r="BL28" s="221"/>
      <c r="BM28" s="221"/>
      <c r="BN28" s="221"/>
      <c r="BO28" s="221"/>
      <c r="BP28" s="221"/>
      <c r="BQ28" s="221"/>
      <c r="BR28" s="221"/>
      <c r="BS28" s="221"/>
      <c r="BT28" s="221"/>
      <c r="BU28" s="221"/>
      <c r="BV28" s="221"/>
      <c r="BW28" s="221"/>
      <c r="BX28" s="221"/>
      <c r="BY28" s="221"/>
      <c r="BZ28" s="221"/>
      <c r="CA28" s="221"/>
      <c r="CB28" s="221"/>
      <c r="CC28" s="221"/>
      <c r="CD28" s="221"/>
      <c r="CE28" s="221"/>
      <c r="CF28" s="221"/>
      <c r="CG28" s="221"/>
      <c r="CH28" s="221"/>
      <c r="CI28" s="221"/>
      <c r="CJ28" s="221"/>
      <c r="CK28" s="221"/>
      <c r="CL28" s="221"/>
    </row>
    <row r="29" spans="2:90" s="240" customFormat="1" x14ac:dyDescent="0.2">
      <c r="B29" s="217" t="s">
        <v>18</v>
      </c>
      <c r="D29" s="214"/>
      <c r="E29" s="252">
        <f>+E27-E28</f>
        <v>23700</v>
      </c>
      <c r="F29" s="252">
        <f t="shared" ref="F29:P29" si="7">+F27-F28</f>
        <v>29090</v>
      </c>
      <c r="G29" s="252">
        <f t="shared" si="7"/>
        <v>34880</v>
      </c>
      <c r="H29" s="252">
        <f t="shared" si="7"/>
        <v>40860</v>
      </c>
      <c r="I29" s="252">
        <f t="shared" si="7"/>
        <v>44965</v>
      </c>
      <c r="J29" s="252">
        <f t="shared" si="7"/>
        <v>51705</v>
      </c>
      <c r="K29" s="252">
        <f t="shared" si="7"/>
        <v>58695</v>
      </c>
      <c r="L29" s="252">
        <f t="shared" si="7"/>
        <v>66055</v>
      </c>
      <c r="M29" s="252">
        <f t="shared" si="7"/>
        <v>70365.578000000009</v>
      </c>
      <c r="N29" s="252">
        <f t="shared" si="7"/>
        <v>78615.578000000009</v>
      </c>
      <c r="O29" s="252">
        <f t="shared" si="7"/>
        <v>87195.578000000009</v>
      </c>
      <c r="P29" s="253">
        <f t="shared" si="7"/>
        <v>96235.578000000009</v>
      </c>
      <c r="Q29" s="184"/>
      <c r="T29" s="217" t="s">
        <v>18</v>
      </c>
      <c r="U29" s="214"/>
      <c r="V29" s="214"/>
      <c r="W29" s="252">
        <f>+W27-W28</f>
        <v>128530</v>
      </c>
      <c r="X29" s="252">
        <f>+X27-X28</f>
        <v>221420</v>
      </c>
      <c r="Y29" s="252">
        <f>+Y27-Y28</f>
        <v>332412.31200000003</v>
      </c>
      <c r="Z29" s="252">
        <f>+Z27-Z28</f>
        <v>472233.4276</v>
      </c>
      <c r="AA29" s="253">
        <f>+AA27-AA28</f>
        <v>646593.09898000001</v>
      </c>
      <c r="AB29" s="256"/>
    </row>
    <row r="30" spans="2:90" s="259" customFormat="1" x14ac:dyDescent="0.2">
      <c r="B30" s="257"/>
      <c r="C30" s="185" t="s">
        <v>96</v>
      </c>
      <c r="D30" s="185"/>
      <c r="E30" s="221">
        <f t="shared" ref="E30:P30" si="8">IF(E29&lt;0,E29+D30,D30+D31)</f>
        <v>0</v>
      </c>
      <c r="F30" s="221">
        <f t="shared" si="8"/>
        <v>0</v>
      </c>
      <c r="G30" s="221">
        <f t="shared" si="8"/>
        <v>0</v>
      </c>
      <c r="H30" s="221">
        <f t="shared" si="8"/>
        <v>0</v>
      </c>
      <c r="I30" s="221">
        <f t="shared" si="8"/>
        <v>0</v>
      </c>
      <c r="J30" s="221">
        <f t="shared" si="8"/>
        <v>0</v>
      </c>
      <c r="K30" s="221">
        <f t="shared" si="8"/>
        <v>0</v>
      </c>
      <c r="L30" s="221">
        <f t="shared" si="8"/>
        <v>0</v>
      </c>
      <c r="M30" s="221">
        <f t="shared" si="8"/>
        <v>0</v>
      </c>
      <c r="N30" s="221">
        <f t="shared" si="8"/>
        <v>0</v>
      </c>
      <c r="O30" s="221">
        <f t="shared" si="8"/>
        <v>0</v>
      </c>
      <c r="P30" s="222">
        <f t="shared" si="8"/>
        <v>0</v>
      </c>
      <c r="Q30" s="221"/>
      <c r="R30" s="221"/>
      <c r="S30" s="221"/>
      <c r="T30" s="254"/>
      <c r="U30" s="255" t="s">
        <v>75</v>
      </c>
      <c r="V30" s="221"/>
      <c r="W30" s="221">
        <f>IF(W29&lt;0,W29+V30,V30+V31)</f>
        <v>0</v>
      </c>
      <c r="X30" s="221">
        <f>IF(X29&lt;0,X29+W30,W30+W31)</f>
        <v>0</v>
      </c>
      <c r="Y30" s="221">
        <f>IF(Y29&lt;0,Y29+X30,X30+X31)</f>
        <v>0</v>
      </c>
      <c r="Z30" s="221">
        <f>IF(Z29&lt;0,Z29+Y30,Y30+Y31)</f>
        <v>0</v>
      </c>
      <c r="AA30" s="222">
        <f>IF(AA29&lt;0,AA29+Z30,Z30+Z31)</f>
        <v>0</v>
      </c>
      <c r="AB30" s="258"/>
    </row>
    <row r="31" spans="2:90" s="259" customFormat="1" x14ac:dyDescent="0.2">
      <c r="B31" s="257"/>
      <c r="C31" s="185" t="s">
        <v>97</v>
      </c>
      <c r="D31" s="185"/>
      <c r="E31" s="221">
        <f t="shared" ref="E31:P31" si="9">IF(E29&lt;0,0,MIN(E29,-E30))</f>
        <v>0</v>
      </c>
      <c r="F31" s="221">
        <f t="shared" si="9"/>
        <v>0</v>
      </c>
      <c r="G31" s="221">
        <f t="shared" si="9"/>
        <v>0</v>
      </c>
      <c r="H31" s="221">
        <f t="shared" si="9"/>
        <v>0</v>
      </c>
      <c r="I31" s="221">
        <f t="shared" si="9"/>
        <v>0</v>
      </c>
      <c r="J31" s="221">
        <f t="shared" si="9"/>
        <v>0</v>
      </c>
      <c r="K31" s="221">
        <f t="shared" si="9"/>
        <v>0</v>
      </c>
      <c r="L31" s="221">
        <f t="shared" si="9"/>
        <v>0</v>
      </c>
      <c r="M31" s="221">
        <f t="shared" si="9"/>
        <v>0</v>
      </c>
      <c r="N31" s="221">
        <f t="shared" si="9"/>
        <v>0</v>
      </c>
      <c r="O31" s="221">
        <f t="shared" si="9"/>
        <v>0</v>
      </c>
      <c r="P31" s="222">
        <f t="shared" si="9"/>
        <v>0</v>
      </c>
      <c r="Q31" s="221"/>
      <c r="R31" s="221"/>
      <c r="S31" s="221"/>
      <c r="T31" s="254"/>
      <c r="U31" s="255" t="s">
        <v>76</v>
      </c>
      <c r="V31" s="221"/>
      <c r="W31" s="221">
        <f>IF(W29&lt;0,0,MIN(W29,-W30))</f>
        <v>0</v>
      </c>
      <c r="X31" s="221">
        <f>IF(X29&lt;0,0,MIN(X29,-X30))</f>
        <v>0</v>
      </c>
      <c r="Y31" s="221">
        <f>IF(Y29&lt;0,0,MIN(Y29,-Y30))</f>
        <v>0</v>
      </c>
      <c r="Z31" s="221">
        <f>IF(Z29&lt;0,0,MIN(Z29,-Z30))</f>
        <v>0</v>
      </c>
      <c r="AA31" s="222">
        <f>IF(AA29&lt;0,0,MIN(AA29,-AA30))</f>
        <v>0</v>
      </c>
      <c r="AB31" s="258"/>
    </row>
    <row r="32" spans="2:90" s="259" customFormat="1" x14ac:dyDescent="0.2">
      <c r="B32" s="257"/>
      <c r="C32" s="185" t="s">
        <v>77</v>
      </c>
      <c r="D32" s="185"/>
      <c r="E32" s="221">
        <f t="shared" ref="E32:P32" si="10">IF((E29-E31)&lt;0,0,E29-E31)</f>
        <v>23700</v>
      </c>
      <c r="F32" s="221">
        <f t="shared" si="10"/>
        <v>29090</v>
      </c>
      <c r="G32" s="221">
        <f t="shared" si="10"/>
        <v>34880</v>
      </c>
      <c r="H32" s="221">
        <f t="shared" si="10"/>
        <v>40860</v>
      </c>
      <c r="I32" s="221">
        <f t="shared" si="10"/>
        <v>44965</v>
      </c>
      <c r="J32" s="221">
        <f t="shared" si="10"/>
        <v>51705</v>
      </c>
      <c r="K32" s="221">
        <f t="shared" si="10"/>
        <v>58695</v>
      </c>
      <c r="L32" s="221">
        <f t="shared" si="10"/>
        <v>66055</v>
      </c>
      <c r="M32" s="221">
        <f t="shared" si="10"/>
        <v>70365.578000000009</v>
      </c>
      <c r="N32" s="221">
        <f t="shared" si="10"/>
        <v>78615.578000000009</v>
      </c>
      <c r="O32" s="221">
        <f t="shared" si="10"/>
        <v>87195.578000000009</v>
      </c>
      <c r="P32" s="222">
        <f t="shared" si="10"/>
        <v>96235.578000000009</v>
      </c>
      <c r="Q32" s="221"/>
      <c r="R32" s="221"/>
      <c r="S32" s="221"/>
      <c r="T32" s="254"/>
      <c r="U32" s="255" t="s">
        <v>77</v>
      </c>
      <c r="V32" s="221"/>
      <c r="W32" s="221">
        <f>IF((W29-W31)&lt;0,0,W29-W31)</f>
        <v>128530</v>
      </c>
      <c r="X32" s="221">
        <f>IF((X29-X31)&lt;0,0,X29-X31)</f>
        <v>221420</v>
      </c>
      <c r="Y32" s="221">
        <f>IF((Y29-Y31)&lt;0,0,Y29-Y31)</f>
        <v>332412.31200000003</v>
      </c>
      <c r="Z32" s="221">
        <f>IF((Z29-Z31)&lt;0,0,Z29-Z31)</f>
        <v>472233.4276</v>
      </c>
      <c r="AA32" s="222">
        <f>IF((AA29-AA31)&lt;0,0,AA29-AA31)</f>
        <v>646593.09898000001</v>
      </c>
      <c r="AB32" s="258"/>
    </row>
    <row r="33" spans="2:29" s="262" customFormat="1" x14ac:dyDescent="0.2">
      <c r="B33" s="260"/>
      <c r="C33" s="261" t="s">
        <v>2</v>
      </c>
      <c r="D33" s="261"/>
      <c r="E33" s="221">
        <f>+ROUND(E32*'Full Assumptions '!$C$105,-2)</f>
        <v>8300</v>
      </c>
      <c r="F33" s="221">
        <f>+ROUND(F32*'Full Assumptions '!$C$105,-2)</f>
        <v>10200</v>
      </c>
      <c r="G33" s="221">
        <f>+ROUND(G32*'Full Assumptions '!$C$105,-2)</f>
        <v>12200</v>
      </c>
      <c r="H33" s="221">
        <f>+ROUND(H32*'Full Assumptions '!$C$105,-2)</f>
        <v>14300</v>
      </c>
      <c r="I33" s="221">
        <f>+ROUND(I32*'Full Assumptions '!$C$105,-2)</f>
        <v>15700</v>
      </c>
      <c r="J33" s="221">
        <f>+ROUND(J32*'Full Assumptions '!$C$105,-2)</f>
        <v>18100</v>
      </c>
      <c r="K33" s="221">
        <f>+ROUND(K32*'Full Assumptions '!$C$105,-2)</f>
        <v>20500</v>
      </c>
      <c r="L33" s="221">
        <f>+ROUND(L32*'Full Assumptions '!$C$105,-2)</f>
        <v>23100</v>
      </c>
      <c r="M33" s="221">
        <f>+ROUND(M32*'Full Assumptions '!$C$105,-2)</f>
        <v>24600</v>
      </c>
      <c r="N33" s="221">
        <f>+ROUND(N32*'Full Assumptions '!$C$105,-2)</f>
        <v>27500</v>
      </c>
      <c r="O33" s="221">
        <f>+ROUND(O32*'Full Assumptions '!$C$105,-2)</f>
        <v>30500</v>
      </c>
      <c r="P33" s="222">
        <f>+ROUND(P32*'Full Assumptions '!$C$105,-2)</f>
        <v>33700</v>
      </c>
      <c r="Q33" s="221"/>
      <c r="R33" s="221"/>
      <c r="S33" s="221"/>
      <c r="T33" s="254"/>
      <c r="U33" s="255" t="s">
        <v>2</v>
      </c>
      <c r="V33" s="221"/>
      <c r="W33" s="221">
        <f>SUM(E33:H33)</f>
        <v>45000</v>
      </c>
      <c r="X33" s="221">
        <f>SUM(I33:L33)</f>
        <v>77400</v>
      </c>
      <c r="Y33" s="221">
        <f>SUM(M33:P33)</f>
        <v>116300</v>
      </c>
      <c r="Z33" s="221">
        <f>+ROUND(Z32*'Full Assumptions '!$C$105,-2)</f>
        <v>165300</v>
      </c>
      <c r="AA33" s="222">
        <f>+ROUND(AA32*'Full Assumptions '!$C$105,-2)</f>
        <v>226300</v>
      </c>
      <c r="AB33" s="258"/>
    </row>
    <row r="34" spans="2:29" s="240" customFormat="1" x14ac:dyDescent="0.2">
      <c r="B34" s="217" t="s">
        <v>17</v>
      </c>
      <c r="D34" s="214"/>
      <c r="E34" s="252">
        <f t="shared" ref="E34:P34" si="11">E29-E33</f>
        <v>15400</v>
      </c>
      <c r="F34" s="252">
        <f t="shared" si="11"/>
        <v>18890</v>
      </c>
      <c r="G34" s="252">
        <f t="shared" si="11"/>
        <v>22680</v>
      </c>
      <c r="H34" s="252">
        <f t="shared" si="11"/>
        <v>26560</v>
      </c>
      <c r="I34" s="252">
        <f t="shared" si="11"/>
        <v>29265</v>
      </c>
      <c r="J34" s="252">
        <f t="shared" si="11"/>
        <v>33605</v>
      </c>
      <c r="K34" s="252">
        <f t="shared" si="11"/>
        <v>38195</v>
      </c>
      <c r="L34" s="252">
        <f t="shared" si="11"/>
        <v>42955</v>
      </c>
      <c r="M34" s="252">
        <f t="shared" si="11"/>
        <v>45765.578000000009</v>
      </c>
      <c r="N34" s="252">
        <f t="shared" si="11"/>
        <v>51115.578000000009</v>
      </c>
      <c r="O34" s="252">
        <f t="shared" si="11"/>
        <v>56695.578000000009</v>
      </c>
      <c r="P34" s="253">
        <f t="shared" si="11"/>
        <v>62535.578000000009</v>
      </c>
      <c r="Q34" s="184"/>
      <c r="T34" s="217" t="s">
        <v>17</v>
      </c>
      <c r="U34" s="214"/>
      <c r="V34" s="214"/>
      <c r="W34" s="252">
        <f>W29-W33</f>
        <v>83530</v>
      </c>
      <c r="X34" s="252">
        <f>X29-X33</f>
        <v>144020</v>
      </c>
      <c r="Y34" s="252">
        <f>Y29-Y33</f>
        <v>216112.31200000003</v>
      </c>
      <c r="Z34" s="252">
        <f>Z29-Z33</f>
        <v>306933.4276</v>
      </c>
      <c r="AA34" s="253">
        <f>AA29-AA33</f>
        <v>420293.09898000001</v>
      </c>
      <c r="AB34" s="252"/>
    </row>
    <row r="35" spans="2:29" x14ac:dyDescent="0.2">
      <c r="B35" s="263"/>
      <c r="C35" s="264" t="s">
        <v>28</v>
      </c>
      <c r="D35" s="265"/>
      <c r="E35" s="266">
        <f t="shared" ref="E35:P35" si="12">E34/E8</f>
        <v>0.10266666666666667</v>
      </c>
      <c r="F35" s="266">
        <f t="shared" si="12"/>
        <v>0.11986801192969097</v>
      </c>
      <c r="G35" s="266">
        <f t="shared" si="12"/>
        <v>0.1369813371987679</v>
      </c>
      <c r="H35" s="266">
        <f t="shared" si="12"/>
        <v>0.15268755389479735</v>
      </c>
      <c r="I35" s="266">
        <f t="shared" si="12"/>
        <v>0.16012803676953383</v>
      </c>
      <c r="J35" s="266">
        <f t="shared" si="12"/>
        <v>0.17501692620176032</v>
      </c>
      <c r="K35" s="266">
        <f t="shared" si="12"/>
        <v>0.18933723293511129</v>
      </c>
      <c r="L35" s="266">
        <f t="shared" si="12"/>
        <v>0.20266572304788866</v>
      </c>
      <c r="M35" s="266">
        <f t="shared" si="12"/>
        <v>0.20552172624393752</v>
      </c>
      <c r="N35" s="266">
        <f t="shared" si="12"/>
        <v>0.21848932677922636</v>
      </c>
      <c r="O35" s="266">
        <f t="shared" si="12"/>
        <v>0.2306667398999146</v>
      </c>
      <c r="P35" s="267">
        <f t="shared" si="12"/>
        <v>0.24216069547707561</v>
      </c>
      <c r="T35" s="263"/>
      <c r="U35" s="264" t="s">
        <v>28</v>
      </c>
      <c r="V35" s="265"/>
      <c r="W35" s="266">
        <f>W34/W8</f>
        <v>0.12908160900001545</v>
      </c>
      <c r="X35" s="266">
        <f>X34/X8</f>
        <v>0.1826621853002727</v>
      </c>
      <c r="Y35" s="266">
        <f>Y34/Y8</f>
        <v>0.2249623300647472</v>
      </c>
      <c r="Z35" s="266">
        <f>Z34/Z8</f>
        <v>0.26223316268817387</v>
      </c>
      <c r="AA35" s="267">
        <f>AA34/AA8</f>
        <v>0.29471709287632619</v>
      </c>
    </row>
    <row r="36" spans="2:29" x14ac:dyDescent="0.2">
      <c r="B36" s="268"/>
      <c r="T36" s="268"/>
      <c r="U36" s="198"/>
      <c r="V36" s="269"/>
      <c r="W36" s="270"/>
      <c r="X36" s="270"/>
      <c r="Y36" s="270"/>
      <c r="Z36" s="270"/>
      <c r="AA36" s="270"/>
    </row>
    <row r="37" spans="2:29" x14ac:dyDescent="0.2">
      <c r="B37" s="271"/>
      <c r="C37" s="272"/>
      <c r="E37" s="273"/>
      <c r="F37" s="274"/>
      <c r="G37" s="245"/>
      <c r="H37" s="245"/>
      <c r="I37" s="273"/>
      <c r="J37" s="245"/>
      <c r="K37" s="245"/>
      <c r="L37" s="245"/>
      <c r="M37" s="273"/>
      <c r="N37" s="245"/>
      <c r="O37" s="245"/>
      <c r="P37" s="245"/>
      <c r="T37" s="214"/>
      <c r="U37" s="272"/>
      <c r="V37" s="198"/>
    </row>
    <row r="38" spans="2:29" s="275" customFormat="1" x14ac:dyDescent="0.2">
      <c r="B38" s="271"/>
      <c r="C38" s="272"/>
      <c r="D38" s="189"/>
      <c r="E38" s="251"/>
      <c r="F38" s="190"/>
      <c r="G38" s="190"/>
      <c r="H38" s="190"/>
      <c r="I38" s="190"/>
      <c r="J38" s="190"/>
      <c r="K38" s="195"/>
      <c r="L38" s="195"/>
      <c r="M38" s="195"/>
      <c r="N38" s="195"/>
      <c r="O38" s="195"/>
      <c r="P38" s="195"/>
      <c r="Q38" s="195"/>
      <c r="T38" s="160"/>
      <c r="U38" s="214"/>
      <c r="V38" s="272"/>
      <c r="W38" s="199"/>
      <c r="X38" s="166"/>
      <c r="Y38" s="166"/>
      <c r="Z38" s="166"/>
      <c r="AA38" s="166"/>
      <c r="AB38" s="160"/>
      <c r="AC38" s="160"/>
    </row>
    <row r="39" spans="2:29" s="275" customFormat="1" x14ac:dyDescent="0.2">
      <c r="E39" s="251"/>
      <c r="F39" s="195"/>
      <c r="G39" s="195"/>
      <c r="H39" s="195"/>
      <c r="I39" s="195"/>
      <c r="J39" s="190"/>
      <c r="K39" s="195"/>
      <c r="L39" s="195"/>
      <c r="M39" s="195"/>
      <c r="N39" s="195"/>
      <c r="O39" s="195"/>
      <c r="P39" s="195"/>
      <c r="Q39" s="195"/>
      <c r="T39" s="160"/>
      <c r="U39" s="214"/>
      <c r="V39" s="198"/>
      <c r="W39" s="199"/>
      <c r="X39" s="166"/>
      <c r="Y39" s="166"/>
      <c r="Z39" s="166"/>
      <c r="AA39" s="166"/>
      <c r="AB39" s="160"/>
      <c r="AC39" s="160"/>
    </row>
    <row r="40" spans="2:29" x14ac:dyDescent="0.2">
      <c r="B40" s="160"/>
      <c r="C40" s="160"/>
      <c r="D40" s="160"/>
      <c r="E40" s="251"/>
      <c r="J40" s="276"/>
      <c r="U40" s="214"/>
      <c r="V40" s="198"/>
      <c r="W40" s="199"/>
      <c r="AC40" s="275"/>
    </row>
    <row r="41" spans="2:29" x14ac:dyDescent="0.2">
      <c r="B41" s="160"/>
      <c r="C41" s="160"/>
      <c r="D41" s="160"/>
      <c r="E41" s="251"/>
      <c r="J41" s="199"/>
      <c r="U41" s="214"/>
      <c r="V41" s="198"/>
      <c r="W41" s="199"/>
      <c r="AC41" s="275"/>
    </row>
    <row r="42" spans="2:29" x14ac:dyDescent="0.2">
      <c r="B42" s="160"/>
      <c r="C42" s="160"/>
      <c r="D42" s="160"/>
      <c r="E42" s="251"/>
      <c r="J42" s="199"/>
      <c r="U42" s="214"/>
      <c r="V42" s="198"/>
      <c r="W42" s="199"/>
    </row>
    <row r="43" spans="2:29" x14ac:dyDescent="0.2">
      <c r="B43" s="160"/>
      <c r="C43" s="160"/>
      <c r="D43" s="160"/>
      <c r="E43" s="251"/>
      <c r="J43" s="251"/>
      <c r="U43" s="214"/>
      <c r="V43" s="198"/>
      <c r="W43" s="199"/>
    </row>
    <row r="44" spans="2:29" x14ac:dyDescent="0.2">
      <c r="B44" s="160"/>
      <c r="C44" s="160"/>
      <c r="D44" s="160"/>
      <c r="E44" s="251"/>
      <c r="J44" s="251"/>
    </row>
    <row r="45" spans="2:29" x14ac:dyDescent="0.2">
      <c r="B45" s="160"/>
      <c r="C45" s="160"/>
      <c r="D45" s="160"/>
      <c r="E45" s="251"/>
      <c r="J45" s="251"/>
    </row>
    <row r="46" spans="2:29" s="171" customFormat="1" x14ac:dyDescent="0.2">
      <c r="E46" s="251"/>
      <c r="F46" s="174"/>
      <c r="G46" s="174"/>
      <c r="H46" s="174"/>
      <c r="I46" s="174"/>
      <c r="J46" s="277"/>
      <c r="K46" s="174"/>
      <c r="L46" s="174"/>
      <c r="M46" s="174"/>
      <c r="N46" s="174"/>
      <c r="O46" s="174"/>
      <c r="P46" s="174"/>
      <c r="Q46" s="174"/>
      <c r="W46" s="174"/>
      <c r="X46" s="174"/>
      <c r="Y46" s="174"/>
      <c r="Z46" s="174"/>
      <c r="AA46" s="174"/>
    </row>
    <row r="47" spans="2:29" s="171" customFormat="1" x14ac:dyDescent="0.2">
      <c r="E47" s="251"/>
      <c r="F47" s="174"/>
      <c r="G47" s="174"/>
      <c r="H47" s="174"/>
      <c r="I47" s="174"/>
      <c r="J47" s="277"/>
      <c r="K47" s="174"/>
      <c r="L47" s="174"/>
      <c r="M47" s="174"/>
      <c r="N47" s="174"/>
      <c r="O47" s="174"/>
      <c r="P47" s="174"/>
      <c r="Q47" s="174"/>
      <c r="W47" s="174"/>
      <c r="X47" s="278"/>
      <c r="Y47" s="174"/>
      <c r="Z47" s="174"/>
      <c r="AA47" s="174"/>
    </row>
    <row r="48" spans="2:29" x14ac:dyDescent="0.2">
      <c r="B48" s="160"/>
      <c r="C48" s="160"/>
      <c r="D48" s="160"/>
      <c r="E48" s="251"/>
      <c r="J48" s="251"/>
    </row>
    <row r="49" spans="2:27" x14ac:dyDescent="0.2">
      <c r="B49" s="160"/>
      <c r="C49" s="160"/>
      <c r="D49" s="160"/>
      <c r="E49" s="251"/>
      <c r="J49" s="251"/>
    </row>
    <row r="50" spans="2:27" x14ac:dyDescent="0.2">
      <c r="B50" s="160"/>
      <c r="C50" s="160"/>
      <c r="D50" s="160"/>
      <c r="E50" s="251"/>
      <c r="J50" s="251"/>
    </row>
    <row r="51" spans="2:27" x14ac:dyDescent="0.2">
      <c r="B51" s="160"/>
      <c r="C51" s="160"/>
      <c r="D51" s="160"/>
      <c r="E51" s="251"/>
      <c r="J51" s="251"/>
    </row>
    <row r="52" spans="2:27" x14ac:dyDescent="0.2">
      <c r="B52" s="160"/>
      <c r="C52" s="160"/>
      <c r="D52" s="160"/>
      <c r="E52" s="251"/>
      <c r="J52" s="251"/>
    </row>
    <row r="53" spans="2:27" x14ac:dyDescent="0.2">
      <c r="B53" s="160"/>
      <c r="C53" s="160"/>
      <c r="D53" s="160"/>
      <c r="E53" s="251"/>
      <c r="J53" s="251"/>
    </row>
    <row r="54" spans="2:27" x14ac:dyDescent="0.2">
      <c r="B54" s="160"/>
      <c r="C54" s="160"/>
      <c r="D54" s="160"/>
      <c r="E54" s="251"/>
      <c r="J54" s="251"/>
    </row>
    <row r="55" spans="2:27" x14ac:dyDescent="0.2">
      <c r="B55" s="160"/>
      <c r="C55" s="160"/>
      <c r="D55" s="160"/>
      <c r="E55" s="251"/>
      <c r="J55" s="251"/>
    </row>
    <row r="56" spans="2:27" s="240" customFormat="1" x14ac:dyDescent="0.2">
      <c r="E56" s="251"/>
      <c r="F56" s="184"/>
      <c r="G56" s="184"/>
      <c r="H56" s="184"/>
      <c r="I56" s="184"/>
      <c r="J56" s="246"/>
      <c r="K56" s="184"/>
      <c r="L56" s="184"/>
      <c r="M56" s="184"/>
      <c r="N56" s="184"/>
      <c r="O56" s="184"/>
      <c r="P56" s="184"/>
      <c r="Q56" s="184"/>
      <c r="W56" s="184"/>
      <c r="X56" s="184"/>
      <c r="Y56" s="184"/>
      <c r="Z56" s="184"/>
      <c r="AA56" s="184"/>
    </row>
    <row r="57" spans="2:27" x14ac:dyDescent="0.2">
      <c r="B57" s="160"/>
      <c r="C57" s="160"/>
      <c r="D57" s="160"/>
      <c r="E57" s="251"/>
      <c r="J57" s="251"/>
    </row>
    <row r="58" spans="2:27" x14ac:dyDescent="0.2">
      <c r="B58" s="160"/>
      <c r="C58" s="160"/>
      <c r="D58" s="160"/>
      <c r="E58" s="251"/>
      <c r="J58" s="273"/>
    </row>
    <row r="59" spans="2:27" x14ac:dyDescent="0.2">
      <c r="B59" s="160"/>
      <c r="C59" s="160"/>
      <c r="D59" s="160"/>
      <c r="E59" s="251"/>
      <c r="J59" s="273"/>
    </row>
    <row r="60" spans="2:27" x14ac:dyDescent="0.2">
      <c r="B60" s="160"/>
      <c r="C60" s="160"/>
      <c r="D60" s="160"/>
      <c r="E60" s="251"/>
    </row>
    <row r="61" spans="2:27" x14ac:dyDescent="0.2">
      <c r="B61" s="160"/>
      <c r="C61" s="160"/>
      <c r="D61" s="160"/>
      <c r="E61" s="251"/>
    </row>
    <row r="62" spans="2:27" x14ac:dyDescent="0.2">
      <c r="B62" s="160"/>
      <c r="C62" s="160"/>
      <c r="D62" s="160"/>
      <c r="E62" s="251"/>
    </row>
    <row r="63" spans="2:27" x14ac:dyDescent="0.2">
      <c r="B63" s="160"/>
      <c r="C63" s="160"/>
      <c r="D63" s="160"/>
      <c r="E63" s="251"/>
    </row>
    <row r="64" spans="2:27" x14ac:dyDescent="0.2">
      <c r="B64" s="160"/>
      <c r="C64" s="160"/>
      <c r="D64" s="160"/>
      <c r="E64" s="251"/>
    </row>
    <row r="65" spans="2:27" x14ac:dyDescent="0.2">
      <c r="B65" s="160"/>
      <c r="C65" s="160"/>
      <c r="D65" s="160"/>
    </row>
    <row r="66" spans="2:27" x14ac:dyDescent="0.2">
      <c r="B66" s="160"/>
      <c r="C66" s="160"/>
      <c r="D66" s="160"/>
    </row>
    <row r="67" spans="2:27" x14ac:dyDescent="0.2">
      <c r="B67" s="160"/>
      <c r="C67" s="160"/>
      <c r="D67" s="160"/>
    </row>
    <row r="68" spans="2:27" x14ac:dyDescent="0.2">
      <c r="B68" s="160"/>
      <c r="C68" s="160"/>
      <c r="D68" s="160"/>
    </row>
    <row r="69" spans="2:27" x14ac:dyDescent="0.2">
      <c r="B69" s="160"/>
      <c r="C69" s="160"/>
      <c r="D69" s="160"/>
    </row>
    <row r="70" spans="2:27" x14ac:dyDescent="0.2">
      <c r="B70" s="160"/>
      <c r="C70" s="160"/>
      <c r="D70" s="160"/>
    </row>
    <row r="71" spans="2:27" x14ac:dyDescent="0.2">
      <c r="B71" s="160"/>
      <c r="C71" s="160"/>
      <c r="D71" s="160"/>
    </row>
    <row r="72" spans="2:27" x14ac:dyDescent="0.2">
      <c r="B72" s="160"/>
      <c r="C72" s="160"/>
      <c r="D72" s="160"/>
    </row>
    <row r="73" spans="2:27" x14ac:dyDescent="0.2">
      <c r="B73" s="160"/>
      <c r="C73" s="160"/>
      <c r="D73" s="160"/>
    </row>
    <row r="74" spans="2:27" x14ac:dyDescent="0.2">
      <c r="B74" s="160"/>
      <c r="C74" s="160"/>
      <c r="D74" s="160"/>
    </row>
    <row r="75" spans="2:27" s="240" customFormat="1" x14ac:dyDescent="0.2">
      <c r="E75" s="184"/>
      <c r="F75" s="184"/>
      <c r="G75" s="184"/>
      <c r="H75" s="184"/>
      <c r="I75" s="184"/>
      <c r="J75" s="184"/>
      <c r="K75" s="184"/>
      <c r="L75" s="184"/>
      <c r="M75" s="184"/>
      <c r="N75" s="184"/>
      <c r="O75" s="184"/>
      <c r="P75" s="184"/>
      <c r="Q75" s="184"/>
      <c r="W75" s="184"/>
      <c r="X75" s="184"/>
      <c r="Y75" s="184"/>
      <c r="Z75" s="184"/>
      <c r="AA75" s="184"/>
    </row>
    <row r="76" spans="2:27" x14ac:dyDescent="0.2">
      <c r="B76" s="160"/>
      <c r="C76" s="160"/>
      <c r="D76" s="160"/>
    </row>
    <row r="77" spans="2:27" x14ac:dyDescent="0.2">
      <c r="B77" s="160"/>
      <c r="C77" s="160"/>
      <c r="D77" s="160"/>
      <c r="J77" s="273"/>
    </row>
    <row r="78" spans="2:27" x14ac:dyDescent="0.2">
      <c r="B78" s="160"/>
      <c r="C78" s="160"/>
      <c r="D78" s="160"/>
      <c r="J78" s="273"/>
    </row>
    <row r="79" spans="2:27" x14ac:dyDescent="0.2">
      <c r="B79" s="160"/>
      <c r="C79" s="160"/>
      <c r="D79" s="160"/>
      <c r="J79" s="251"/>
    </row>
    <row r="80" spans="2:27" x14ac:dyDescent="0.2">
      <c r="B80" s="160"/>
      <c r="C80" s="160"/>
      <c r="D80" s="160"/>
      <c r="J80" s="251"/>
    </row>
    <row r="81" spans="2:27" x14ac:dyDescent="0.2">
      <c r="B81" s="160"/>
      <c r="C81" s="160"/>
      <c r="D81" s="160"/>
      <c r="J81" s="251"/>
    </row>
    <row r="82" spans="2:27" outlineLevel="1" x14ac:dyDescent="0.2">
      <c r="B82" s="160"/>
      <c r="C82" s="160"/>
      <c r="D82" s="160"/>
      <c r="J82" s="251"/>
    </row>
    <row r="83" spans="2:27" outlineLevel="1" x14ac:dyDescent="0.2">
      <c r="B83" s="160"/>
      <c r="C83" s="160"/>
      <c r="D83" s="160"/>
      <c r="J83" s="251"/>
    </row>
    <row r="84" spans="2:27" outlineLevel="1" x14ac:dyDescent="0.2">
      <c r="B84" s="160"/>
      <c r="C84" s="160"/>
      <c r="D84" s="160"/>
      <c r="J84" s="251"/>
    </row>
    <row r="85" spans="2:27" outlineLevel="1" x14ac:dyDescent="0.2">
      <c r="B85" s="160"/>
      <c r="C85" s="160"/>
      <c r="D85" s="160"/>
      <c r="J85" s="251"/>
    </row>
    <row r="86" spans="2:27" x14ac:dyDescent="0.2">
      <c r="B86" s="160"/>
      <c r="C86" s="160"/>
      <c r="D86" s="160"/>
      <c r="J86" s="279"/>
    </row>
    <row r="87" spans="2:27" outlineLevel="1" x14ac:dyDescent="0.2">
      <c r="B87" s="160"/>
      <c r="C87" s="160"/>
      <c r="D87" s="160"/>
      <c r="J87" s="280"/>
    </row>
    <row r="88" spans="2:27" outlineLevel="1" x14ac:dyDescent="0.2">
      <c r="B88" s="160"/>
      <c r="C88" s="160"/>
      <c r="D88" s="160"/>
    </row>
    <row r="89" spans="2:27" s="281" customFormat="1" outlineLevel="1" x14ac:dyDescent="0.2">
      <c r="E89" s="282"/>
      <c r="F89" s="282"/>
      <c r="G89" s="282"/>
      <c r="H89" s="282"/>
      <c r="I89" s="282"/>
      <c r="J89" s="270"/>
      <c r="K89" s="282"/>
      <c r="L89" s="282"/>
      <c r="M89" s="282"/>
      <c r="N89" s="282"/>
      <c r="O89" s="282"/>
      <c r="P89" s="282"/>
      <c r="Q89" s="282"/>
      <c r="W89" s="282"/>
      <c r="X89" s="282"/>
      <c r="Y89" s="282"/>
      <c r="Z89" s="282"/>
      <c r="AA89" s="282"/>
    </row>
    <row r="90" spans="2:27" outlineLevel="1" x14ac:dyDescent="0.2">
      <c r="B90" s="160"/>
      <c r="C90" s="160"/>
      <c r="D90" s="160"/>
    </row>
    <row r="91" spans="2:27" x14ac:dyDescent="0.2">
      <c r="B91" s="160"/>
      <c r="C91" s="160"/>
      <c r="D91" s="160"/>
    </row>
  </sheetData>
  <mergeCells count="3">
    <mergeCell ref="E4:H4"/>
    <mergeCell ref="M4:P4"/>
    <mergeCell ref="I4:L4"/>
  </mergeCells>
  <phoneticPr fontId="2" type="noConversion"/>
  <printOptions horizontalCentered="1"/>
  <pageMargins left="0.25" right="0.25" top="0.5" bottom="0.5" header="0" footer="0"/>
  <pageSetup scale="48" pageOrder="overThenDown" orientation="landscape" r:id="rId1"/>
  <headerFooter alignWithMargins="0"/>
  <rowBreaks count="1" manualBreakCount="1">
    <brk id="36" min="1" max="27" man="1"/>
  </rowBreaks>
  <colBreaks count="1" manualBreakCount="1">
    <brk id="18" max="3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B1:AD65"/>
  <sheetViews>
    <sheetView showGridLines="0" view="pageBreakPreview" zoomScaleNormal="85" workbookViewId="0">
      <selection activeCell="C31" sqref="C31"/>
    </sheetView>
  </sheetViews>
  <sheetFormatPr defaultColWidth="8" defaultRowHeight="10.199999999999999" outlineLevelRow="1" x14ac:dyDescent="0.2"/>
  <cols>
    <col min="1" max="1" width="4.5546875" style="198" customWidth="1"/>
    <col min="2" max="2" width="2.33203125" style="214" customWidth="1"/>
    <col min="3" max="3" width="21.6640625" style="198" customWidth="1"/>
    <col min="4" max="4" width="11.5546875" style="198" bestFit="1" customWidth="1"/>
    <col min="5" max="7" width="10.6640625" style="261" bestFit="1" customWidth="1"/>
    <col min="8" max="16" width="11.33203125" style="261" bestFit="1" customWidth="1"/>
    <col min="17" max="19" width="3.5546875" style="198" bestFit="1" customWidth="1"/>
    <col min="20" max="20" width="1.88671875" style="198" customWidth="1"/>
    <col min="21" max="21" width="22.88671875" style="198" customWidth="1"/>
    <col min="22" max="22" width="3.5546875" style="198" bestFit="1" customWidth="1"/>
    <col min="23" max="25" width="11.33203125" style="261" bestFit="1" customWidth="1"/>
    <col min="26" max="27" width="11.88671875" style="261" bestFit="1" customWidth="1"/>
    <col min="28" max="29" width="8" style="198" customWidth="1"/>
    <col min="30" max="30" width="9" style="198" bestFit="1" customWidth="1"/>
    <col min="31" max="16384" width="8" style="198"/>
  </cols>
  <sheetData>
    <row r="1" spans="2:30" s="189" customFormat="1" ht="10.5" customHeight="1" x14ac:dyDescent="0.2">
      <c r="B1" s="188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W1" s="287"/>
      <c r="X1" s="287"/>
      <c r="Y1" s="287"/>
      <c r="Z1" s="287"/>
      <c r="AA1" s="287"/>
    </row>
    <row r="2" spans="2:30" s="189" customFormat="1" x14ac:dyDescent="0.2">
      <c r="B2" s="191" t="s">
        <v>45</v>
      </c>
      <c r="C2" s="192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T2" s="288" t="str">
        <f>+B2</f>
        <v>Balance Sheet Projections</v>
      </c>
      <c r="W2" s="287"/>
      <c r="X2" s="287"/>
      <c r="Y2" s="287"/>
      <c r="Z2" s="287"/>
      <c r="AA2" s="287"/>
    </row>
    <row r="3" spans="2:30" ht="9.75" customHeight="1" x14ac:dyDescent="0.2">
      <c r="B3" s="583"/>
      <c r="C3" s="584"/>
    </row>
    <row r="4" spans="2:30" ht="16.5" customHeight="1" x14ac:dyDescent="0.2">
      <c r="B4" s="197"/>
      <c r="C4" s="194" t="s">
        <v>130</v>
      </c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U4" s="194" t="s">
        <v>44</v>
      </c>
      <c r="W4" s="199"/>
      <c r="X4" s="199"/>
      <c r="Y4" s="199"/>
      <c r="Z4" s="199"/>
      <c r="AA4" s="199"/>
      <c r="AB4" s="189"/>
      <c r="AC4" s="189"/>
    </row>
    <row r="5" spans="2:30" x14ac:dyDescent="0.2">
      <c r="B5" s="201"/>
      <c r="C5" s="202"/>
      <c r="D5" s="317" t="s">
        <v>99</v>
      </c>
      <c r="E5" s="581" t="s">
        <v>50</v>
      </c>
      <c r="F5" s="581"/>
      <c r="G5" s="581"/>
      <c r="H5" s="581"/>
      <c r="I5" s="581" t="s">
        <v>78</v>
      </c>
      <c r="J5" s="581"/>
      <c r="K5" s="581"/>
      <c r="L5" s="581"/>
      <c r="M5" s="581" t="s">
        <v>79</v>
      </c>
      <c r="N5" s="581"/>
      <c r="O5" s="581"/>
      <c r="P5" s="582"/>
      <c r="Q5" s="199"/>
      <c r="T5" s="201"/>
      <c r="U5" s="206"/>
      <c r="V5" s="203"/>
      <c r="W5" s="204" t="str">
        <f>'Income Statement'!W4</f>
        <v>FY 1</v>
      </c>
      <c r="X5" s="204" t="str">
        <f>'Income Statement'!X4</f>
        <v>FY 2</v>
      </c>
      <c r="Y5" s="204" t="str">
        <f>'Income Statement'!Y4</f>
        <v>FY 3</v>
      </c>
      <c r="Z5" s="204" t="str">
        <f>'Income Statement'!Z4</f>
        <v>FY 4</v>
      </c>
      <c r="AA5" s="205" t="str">
        <f>'Income Statement'!AA4</f>
        <v>FY 5</v>
      </c>
      <c r="AB5" s="207"/>
      <c r="AC5" s="189"/>
    </row>
    <row r="6" spans="2:30" s="214" customFormat="1" x14ac:dyDescent="0.2">
      <c r="B6" s="208"/>
      <c r="C6" s="209"/>
      <c r="D6" s="318" t="s">
        <v>100</v>
      </c>
      <c r="E6" s="211" t="str">
        <f>'Income Statement'!E5</f>
        <v>Q1 FY1</v>
      </c>
      <c r="F6" s="211" t="str">
        <f>'Income Statement'!F5</f>
        <v>Q2 FY1</v>
      </c>
      <c r="G6" s="211" t="str">
        <f>'Income Statement'!G5</f>
        <v>Q3 FY1</v>
      </c>
      <c r="H6" s="211" t="str">
        <f>'Income Statement'!H5</f>
        <v>Q4 FY1</v>
      </c>
      <c r="I6" s="211" t="str">
        <f>'Income Statement'!I5</f>
        <v>Q1 FY2</v>
      </c>
      <c r="J6" s="211" t="str">
        <f>'Income Statement'!J5</f>
        <v>Q2 FY2</v>
      </c>
      <c r="K6" s="211" t="str">
        <f>'Income Statement'!K5</f>
        <v>Q3 FY2</v>
      </c>
      <c r="L6" s="211" t="str">
        <f>'Income Statement'!L5</f>
        <v>Q4 FY2</v>
      </c>
      <c r="M6" s="211" t="str">
        <f>'Income Statement'!M5</f>
        <v>Q1 FY3</v>
      </c>
      <c r="N6" s="211" t="str">
        <f>'Income Statement'!N5</f>
        <v>Q2 FY3</v>
      </c>
      <c r="O6" s="211" t="str">
        <f>'Income Statement'!O5</f>
        <v>Q3 FY3</v>
      </c>
      <c r="P6" s="212" t="str">
        <f>'Income Statement'!P5</f>
        <v>Q4 FY3</v>
      </c>
      <c r="Q6" s="213"/>
      <c r="T6" s="208"/>
      <c r="U6" s="167"/>
      <c r="V6" s="167"/>
      <c r="W6" s="215"/>
      <c r="X6" s="215"/>
      <c r="Y6" s="215"/>
      <c r="Z6" s="215"/>
      <c r="AA6" s="216"/>
      <c r="AB6" s="198"/>
      <c r="AC6" s="198"/>
    </row>
    <row r="7" spans="2:30" x14ac:dyDescent="0.2">
      <c r="B7" s="54"/>
      <c r="P7" s="294"/>
      <c r="T7" s="54"/>
      <c r="AA7" s="294"/>
    </row>
    <row r="8" spans="2:30" x14ac:dyDescent="0.2">
      <c r="B8" s="217" t="s">
        <v>15</v>
      </c>
      <c r="P8" s="294"/>
      <c r="T8" s="217" t="s">
        <v>15</v>
      </c>
      <c r="AA8" s="294"/>
    </row>
    <row r="9" spans="2:30" x14ac:dyDescent="0.2">
      <c r="B9" s="54"/>
      <c r="C9" s="198" t="s">
        <v>11</v>
      </c>
      <c r="D9" s="319">
        <f>+'Full Assumptions '!D190</f>
        <v>0</v>
      </c>
      <c r="E9" s="319">
        <f>'Cash Flow'!E27</f>
        <v>120461.75</v>
      </c>
      <c r="F9" s="319">
        <f>'Cash Flow'!F27</f>
        <v>138051.75</v>
      </c>
      <c r="G9" s="319">
        <f>'Cash Flow'!G27</f>
        <v>159131.75</v>
      </c>
      <c r="H9" s="319">
        <f>'Cash Flow'!H27</f>
        <v>184091.75</v>
      </c>
      <c r="I9" s="319">
        <f>'Cash Flow'!I27</f>
        <v>212356.75</v>
      </c>
      <c r="J9" s="319">
        <f>'Cash Flow'!J27</f>
        <v>243961.75</v>
      </c>
      <c r="K9" s="319">
        <f>'Cash Flow'!K27</f>
        <v>279956.75</v>
      </c>
      <c r="L9" s="319">
        <f>'Cash Flow'!L27</f>
        <v>320711.75</v>
      </c>
      <c r="M9" s="319">
        <f>'Cash Flow'!M27</f>
        <v>365077.32799999998</v>
      </c>
      <c r="N9" s="319">
        <f>'Cash Flow'!N27</f>
        <v>413492.90599999996</v>
      </c>
      <c r="O9" s="319">
        <f>'Cash Flow'!O27</f>
        <v>467388.48399999994</v>
      </c>
      <c r="P9" s="320">
        <f>'Cash Flow'!P27</f>
        <v>526824.06199999992</v>
      </c>
      <c r="Q9" s="321"/>
      <c r="R9" s="321"/>
      <c r="S9" s="321"/>
      <c r="T9" s="54"/>
      <c r="U9" s="198" t="str">
        <f>C9</f>
        <v>Cash</v>
      </c>
      <c r="W9" s="322">
        <f>+H9</f>
        <v>184091.75</v>
      </c>
      <c r="X9" s="322">
        <f>+L9</f>
        <v>320711.75</v>
      </c>
      <c r="Y9" s="322">
        <f>+P9</f>
        <v>526824.06199999992</v>
      </c>
      <c r="Z9" s="323">
        <f>'Cash Flow'!Z27</f>
        <v>827857.48959999997</v>
      </c>
      <c r="AA9" s="324">
        <f>'Cash Flow'!AA27</f>
        <v>1076088.83858</v>
      </c>
      <c r="AD9" s="261"/>
    </row>
    <row r="10" spans="2:30" x14ac:dyDescent="0.2">
      <c r="B10" s="54"/>
      <c r="C10" s="198" t="s">
        <v>66</v>
      </c>
      <c r="D10" s="298">
        <f>+'Full Assumptions '!D191</f>
        <v>0</v>
      </c>
      <c r="E10" s="298">
        <f>ROUND(+'Income Statement'!E8*'Full Assumptions '!$C$140/90,-2)</f>
        <v>66700</v>
      </c>
      <c r="F10" s="298">
        <f>ROUND(+'Income Statement'!F8*'Full Assumptions '!$C$140/90,-2)</f>
        <v>70000</v>
      </c>
      <c r="G10" s="298">
        <f>ROUND(+'Income Statement'!G8*'Full Assumptions '!$C$140/90,-2)</f>
        <v>73600</v>
      </c>
      <c r="H10" s="298">
        <f>ROUND(+'Income Statement'!H8*'Full Assumptions '!$C$140/90,-2)</f>
        <v>77300</v>
      </c>
      <c r="I10" s="298">
        <f>ROUND(+'Income Statement'!I8*'Full Assumptions '!$C$140/90,-2)</f>
        <v>81200</v>
      </c>
      <c r="J10" s="298">
        <f>ROUND(+'Income Statement'!J8*'Full Assumptions '!$C$140/90,-2)</f>
        <v>85300</v>
      </c>
      <c r="K10" s="298">
        <f>ROUND(+'Income Statement'!K8*'Full Assumptions '!$C$140/90,-2)</f>
        <v>89700</v>
      </c>
      <c r="L10" s="298">
        <f>ROUND(+'Income Statement'!L8*'Full Assumptions '!$C$140/90,-2)</f>
        <v>94200</v>
      </c>
      <c r="M10" s="298">
        <f>ROUND(+'Income Statement'!M8*'Full Assumptions '!$C$140/90,-2)</f>
        <v>99000</v>
      </c>
      <c r="N10" s="298">
        <f>ROUND(+'Income Statement'!N8*'Full Assumptions '!$C$140/90,-2)</f>
        <v>104000</v>
      </c>
      <c r="O10" s="298">
        <f>ROUND(+'Income Statement'!O8*'Full Assumptions '!$C$140/90,-2)</f>
        <v>109200</v>
      </c>
      <c r="P10" s="303">
        <f>ROUND(+'Income Statement'!P8*'Full Assumptions '!$C$140/90,-2)</f>
        <v>114800</v>
      </c>
      <c r="Q10" s="325"/>
      <c r="R10" s="325"/>
      <c r="S10" s="325"/>
      <c r="T10" s="54"/>
      <c r="U10" s="198" t="str">
        <f>C10</f>
        <v>Other Current Assets</v>
      </c>
      <c r="W10" s="323">
        <f>+H10</f>
        <v>77300</v>
      </c>
      <c r="X10" s="323">
        <f>+L10</f>
        <v>94200</v>
      </c>
      <c r="Y10" s="323">
        <f>+P10</f>
        <v>114800</v>
      </c>
      <c r="Z10" s="298">
        <f>ROUND(+'Income Statement'!Z8*'Full Assumptions '!$C$140/360,-2)</f>
        <v>130100</v>
      </c>
      <c r="AA10" s="303">
        <f>ROUND(+'Income Statement'!AA8*'Full Assumptions '!$C$140/360,-2)</f>
        <v>158500</v>
      </c>
      <c r="AD10" s="261"/>
    </row>
    <row r="11" spans="2:30" s="214" customFormat="1" x14ac:dyDescent="0.2">
      <c r="B11" s="54"/>
      <c r="C11" s="214" t="s">
        <v>0</v>
      </c>
      <c r="D11" s="326">
        <f t="shared" ref="D11:P11" si="0">SUM(D9:D10)</f>
        <v>0</v>
      </c>
      <c r="E11" s="326">
        <f t="shared" si="0"/>
        <v>187161.75</v>
      </c>
      <c r="F11" s="326">
        <f t="shared" si="0"/>
        <v>208051.75</v>
      </c>
      <c r="G11" s="326">
        <f t="shared" si="0"/>
        <v>232731.75</v>
      </c>
      <c r="H11" s="326">
        <f t="shared" si="0"/>
        <v>261391.75</v>
      </c>
      <c r="I11" s="326">
        <f t="shared" si="0"/>
        <v>293556.75</v>
      </c>
      <c r="J11" s="326">
        <f t="shared" si="0"/>
        <v>329261.75</v>
      </c>
      <c r="K11" s="326">
        <f t="shared" si="0"/>
        <v>369656.75</v>
      </c>
      <c r="L11" s="326">
        <f t="shared" si="0"/>
        <v>414911.75</v>
      </c>
      <c r="M11" s="326">
        <f t="shared" si="0"/>
        <v>464077.32799999998</v>
      </c>
      <c r="N11" s="326">
        <f t="shared" si="0"/>
        <v>517492.90599999996</v>
      </c>
      <c r="O11" s="326">
        <f t="shared" si="0"/>
        <v>576588.48399999994</v>
      </c>
      <c r="P11" s="327">
        <f t="shared" si="0"/>
        <v>641624.06199999992</v>
      </c>
      <c r="Q11" s="328"/>
      <c r="R11" s="328"/>
      <c r="S11" s="328"/>
      <c r="T11" s="54"/>
      <c r="U11" s="214" t="str">
        <f>C11</f>
        <v>Total Current Assets</v>
      </c>
      <c r="W11" s="329">
        <f>SUM(W9:W10)</f>
        <v>261391.75</v>
      </c>
      <c r="X11" s="329">
        <f>SUM(X9:X10)</f>
        <v>414911.75</v>
      </c>
      <c r="Y11" s="329">
        <f>SUM(Y9:Y10)</f>
        <v>641624.06199999992</v>
      </c>
      <c r="Z11" s="326">
        <f>SUM(Z9:Z10)</f>
        <v>957957.48959999997</v>
      </c>
      <c r="AA11" s="327">
        <f>SUM(AA9:AA10)</f>
        <v>1234588.83858</v>
      </c>
      <c r="AD11" s="261"/>
    </row>
    <row r="12" spans="2:30" ht="12" customHeight="1" x14ac:dyDescent="0.2">
      <c r="B12" s="54"/>
      <c r="E12" s="298"/>
      <c r="F12" s="298"/>
      <c r="G12" s="298"/>
      <c r="H12" s="298"/>
      <c r="I12" s="298"/>
      <c r="J12" s="298"/>
      <c r="K12" s="298"/>
      <c r="L12" s="298"/>
      <c r="M12" s="298"/>
      <c r="N12" s="298"/>
      <c r="O12" s="298"/>
      <c r="P12" s="303"/>
      <c r="Q12" s="330"/>
      <c r="R12" s="330"/>
      <c r="S12" s="330"/>
      <c r="T12" s="54"/>
      <c r="W12" s="322"/>
      <c r="X12" s="322"/>
      <c r="Y12" s="322"/>
      <c r="Z12" s="331"/>
      <c r="AA12" s="332"/>
      <c r="AD12" s="261"/>
    </row>
    <row r="13" spans="2:30" ht="12" customHeight="1" x14ac:dyDescent="0.2">
      <c r="B13" s="54"/>
      <c r="C13" s="198" t="s">
        <v>119</v>
      </c>
      <c r="D13" s="261">
        <f>+'Full Assumptions '!C187</f>
        <v>0</v>
      </c>
      <c r="E13" s="298">
        <f>+Capex!F18</f>
        <v>0</v>
      </c>
      <c r="F13" s="298">
        <f>+Capex!G18</f>
        <v>0</v>
      </c>
      <c r="G13" s="298">
        <f>+Capex!H18</f>
        <v>0</v>
      </c>
      <c r="H13" s="298">
        <f>+Capex!I18</f>
        <v>0</v>
      </c>
      <c r="I13" s="298">
        <f>+Capex!J18</f>
        <v>0</v>
      </c>
      <c r="J13" s="298">
        <f>+Capex!K18</f>
        <v>0</v>
      </c>
      <c r="K13" s="298">
        <f>+Capex!L18</f>
        <v>0</v>
      </c>
      <c r="L13" s="298">
        <f>+Capex!M18</f>
        <v>0</v>
      </c>
      <c r="M13" s="298">
        <f>+Capex!N18</f>
        <v>0</v>
      </c>
      <c r="N13" s="298">
        <f>+Capex!O18</f>
        <v>0</v>
      </c>
      <c r="O13" s="298">
        <f>+Capex!P18</f>
        <v>0</v>
      </c>
      <c r="P13" s="303">
        <f>+Capex!Q18</f>
        <v>0</v>
      </c>
      <c r="Q13" s="330"/>
      <c r="R13" s="330"/>
      <c r="S13" s="330"/>
      <c r="T13" s="54"/>
      <c r="U13" s="198" t="str">
        <f>C13</f>
        <v xml:space="preserve">Intangible Assets </v>
      </c>
      <c r="W13" s="322">
        <f>+H13</f>
        <v>0</v>
      </c>
      <c r="X13" s="322">
        <f>+L13</f>
        <v>0</v>
      </c>
      <c r="Y13" s="322">
        <f>+P13</f>
        <v>0</v>
      </c>
      <c r="Z13" s="331">
        <f>+Capex!W18</f>
        <v>0</v>
      </c>
      <c r="AA13" s="332">
        <f>+Capex!X18</f>
        <v>0</v>
      </c>
      <c r="AD13" s="261"/>
    </row>
    <row r="14" spans="2:30" ht="12" customHeight="1" x14ac:dyDescent="0.2">
      <c r="B14" s="54"/>
      <c r="C14" s="198" t="s">
        <v>143</v>
      </c>
      <c r="D14" s="261">
        <f>+'Full Assumptions '!C188</f>
        <v>0</v>
      </c>
      <c r="E14" s="298">
        <f>+Capex!F19</f>
        <v>0</v>
      </c>
      <c r="F14" s="298">
        <f>+Capex!G19</f>
        <v>0</v>
      </c>
      <c r="G14" s="298">
        <f>+Capex!H19</f>
        <v>0</v>
      </c>
      <c r="H14" s="298">
        <f>+Capex!I19</f>
        <v>0</v>
      </c>
      <c r="I14" s="298">
        <f>+Capex!J19</f>
        <v>0</v>
      </c>
      <c r="J14" s="298">
        <f>+Capex!K19</f>
        <v>0</v>
      </c>
      <c r="K14" s="298">
        <f>+Capex!L19</f>
        <v>0</v>
      </c>
      <c r="L14" s="298">
        <f>+Capex!M19</f>
        <v>0</v>
      </c>
      <c r="M14" s="298">
        <f>+Capex!N19</f>
        <v>0</v>
      </c>
      <c r="N14" s="298">
        <f>+Capex!O19</f>
        <v>0</v>
      </c>
      <c r="O14" s="298">
        <f>+Capex!P19</f>
        <v>0</v>
      </c>
      <c r="P14" s="303">
        <f>+Capex!Q19</f>
        <v>0</v>
      </c>
      <c r="Q14" s="330"/>
      <c r="R14" s="330"/>
      <c r="S14" s="330"/>
      <c r="T14" s="54"/>
      <c r="U14" s="198" t="str">
        <f>C14</f>
        <v>Acc Amortization</v>
      </c>
      <c r="W14" s="322">
        <f>+H14</f>
        <v>0</v>
      </c>
      <c r="X14" s="322">
        <f>+L14</f>
        <v>0</v>
      </c>
      <c r="Y14" s="322">
        <f>+P14</f>
        <v>0</v>
      </c>
      <c r="Z14" s="331">
        <f>+Capex!W19</f>
        <v>0</v>
      </c>
      <c r="AA14" s="332">
        <f>+Capex!X19</f>
        <v>0</v>
      </c>
      <c r="AD14" s="261"/>
    </row>
    <row r="15" spans="2:30" s="214" customFormat="1" ht="12" customHeight="1" x14ac:dyDescent="0.2">
      <c r="B15" s="54"/>
      <c r="C15" s="214" t="s">
        <v>120</v>
      </c>
      <c r="D15" s="333">
        <f>+D13-D14</f>
        <v>0</v>
      </c>
      <c r="E15" s="333">
        <f>+E13-E14</f>
        <v>0</v>
      </c>
      <c r="F15" s="333">
        <f t="shared" ref="F15:P15" si="1">+F13-F14</f>
        <v>0</v>
      </c>
      <c r="G15" s="333">
        <f t="shared" si="1"/>
        <v>0</v>
      </c>
      <c r="H15" s="333">
        <f t="shared" si="1"/>
        <v>0</v>
      </c>
      <c r="I15" s="333">
        <f t="shared" si="1"/>
        <v>0</v>
      </c>
      <c r="J15" s="333">
        <f t="shared" si="1"/>
        <v>0</v>
      </c>
      <c r="K15" s="333">
        <f t="shared" si="1"/>
        <v>0</v>
      </c>
      <c r="L15" s="333">
        <f t="shared" si="1"/>
        <v>0</v>
      </c>
      <c r="M15" s="333">
        <f t="shared" si="1"/>
        <v>0</v>
      </c>
      <c r="N15" s="333">
        <f t="shared" si="1"/>
        <v>0</v>
      </c>
      <c r="O15" s="333">
        <f t="shared" si="1"/>
        <v>0</v>
      </c>
      <c r="P15" s="334">
        <f t="shared" si="1"/>
        <v>0</v>
      </c>
      <c r="Q15" s="328"/>
      <c r="R15" s="328"/>
      <c r="S15" s="328"/>
      <c r="T15" s="54"/>
      <c r="U15" s="214" t="str">
        <f>C15</f>
        <v>Net Intangibles</v>
      </c>
      <c r="W15" s="333">
        <f>+W13-W14</f>
        <v>0</v>
      </c>
      <c r="X15" s="333">
        <f>+X13-X14</f>
        <v>0</v>
      </c>
      <c r="Y15" s="333">
        <f>+Y13-Y14</f>
        <v>0</v>
      </c>
      <c r="Z15" s="333">
        <f>+Z13-Z14</f>
        <v>0</v>
      </c>
      <c r="AA15" s="334">
        <f>+AA13-AA14</f>
        <v>0</v>
      </c>
      <c r="AD15" s="261"/>
    </row>
    <row r="16" spans="2:30" ht="12" customHeight="1" x14ac:dyDescent="0.2">
      <c r="B16" s="54"/>
      <c r="E16" s="298"/>
      <c r="F16" s="298"/>
      <c r="G16" s="298"/>
      <c r="H16" s="298"/>
      <c r="I16" s="298"/>
      <c r="J16" s="298"/>
      <c r="K16" s="298"/>
      <c r="L16" s="298"/>
      <c r="M16" s="298"/>
      <c r="N16" s="298"/>
      <c r="O16" s="298"/>
      <c r="P16" s="303"/>
      <c r="Q16" s="330"/>
      <c r="R16" s="330"/>
      <c r="S16" s="330"/>
      <c r="T16" s="54"/>
      <c r="W16" s="322"/>
      <c r="X16" s="322"/>
      <c r="Y16" s="322"/>
      <c r="Z16" s="331"/>
      <c r="AA16" s="332"/>
      <c r="AD16" s="261"/>
    </row>
    <row r="17" spans="2:30" x14ac:dyDescent="0.2">
      <c r="B17" s="54"/>
      <c r="C17" s="198" t="s">
        <v>53</v>
      </c>
      <c r="D17" s="298">
        <f>+'Full Assumptions '!C183</f>
        <v>0</v>
      </c>
      <c r="E17" s="298">
        <f>+Capex!F14</f>
        <v>25000</v>
      </c>
      <c r="F17" s="298">
        <f>+Capex!G14</f>
        <v>25000</v>
      </c>
      <c r="G17" s="298">
        <f>+Capex!H14</f>
        <v>25000</v>
      </c>
      <c r="H17" s="298">
        <f>+Capex!I14</f>
        <v>25000</v>
      </c>
      <c r="I17" s="298">
        <f>+Capex!J14</f>
        <v>25000</v>
      </c>
      <c r="J17" s="298">
        <f>+Capex!K14</f>
        <v>25000</v>
      </c>
      <c r="K17" s="298">
        <f>+Capex!L14</f>
        <v>25000</v>
      </c>
      <c r="L17" s="298">
        <f>+Capex!M14</f>
        <v>25000</v>
      </c>
      <c r="M17" s="298">
        <f>+Capex!N14</f>
        <v>25000</v>
      </c>
      <c r="N17" s="298">
        <f>+Capex!O14</f>
        <v>25000</v>
      </c>
      <c r="O17" s="298">
        <f>+Capex!P14</f>
        <v>25000</v>
      </c>
      <c r="P17" s="303">
        <f>+Capex!Q14</f>
        <v>25000</v>
      </c>
      <c r="Q17" s="325"/>
      <c r="R17" s="325"/>
      <c r="S17" s="325"/>
      <c r="T17" s="54"/>
      <c r="U17" s="198" t="str">
        <f>C17</f>
        <v>Fixed Assets</v>
      </c>
      <c r="W17" s="323">
        <f>+H17</f>
        <v>25000</v>
      </c>
      <c r="X17" s="323">
        <f>+L17</f>
        <v>25000</v>
      </c>
      <c r="Y17" s="323">
        <f>+P17</f>
        <v>25000</v>
      </c>
      <c r="Z17" s="335">
        <f>+Capex!W14</f>
        <v>25000</v>
      </c>
      <c r="AA17" s="336">
        <f>+Capex!X14</f>
        <v>25000</v>
      </c>
      <c r="AD17" s="261"/>
    </row>
    <row r="18" spans="2:30" x14ac:dyDescent="0.2">
      <c r="B18" s="54"/>
      <c r="C18" s="198" t="s">
        <v>55</v>
      </c>
      <c r="D18" s="261">
        <f>+'Full Assumptions '!C184</f>
        <v>0</v>
      </c>
      <c r="E18" s="298">
        <f>+Capex!F15</f>
        <v>1300</v>
      </c>
      <c r="F18" s="298">
        <f>+Capex!G15</f>
        <v>2600</v>
      </c>
      <c r="G18" s="298">
        <f>+Capex!H15</f>
        <v>3900</v>
      </c>
      <c r="H18" s="298">
        <f>+Capex!I15</f>
        <v>5200</v>
      </c>
      <c r="I18" s="298">
        <f>+Capex!J15</f>
        <v>6500</v>
      </c>
      <c r="J18" s="298">
        <f>+Capex!K15</f>
        <v>7800</v>
      </c>
      <c r="K18" s="298">
        <f>+Capex!L15</f>
        <v>9100</v>
      </c>
      <c r="L18" s="298">
        <f>+Capex!M15</f>
        <v>10400</v>
      </c>
      <c r="M18" s="298">
        <f>+Capex!N15</f>
        <v>11700</v>
      </c>
      <c r="N18" s="298">
        <f>+Capex!O15</f>
        <v>13000</v>
      </c>
      <c r="O18" s="298">
        <f>+Capex!P15</f>
        <v>14300</v>
      </c>
      <c r="P18" s="303">
        <f>+Capex!Q15</f>
        <v>15600</v>
      </c>
      <c r="Q18" s="325"/>
      <c r="R18" s="325"/>
      <c r="S18" s="325"/>
      <c r="T18" s="54"/>
      <c r="U18" s="198" t="str">
        <f>C18</f>
        <v>Accum Depreciation</v>
      </c>
      <c r="W18" s="323">
        <f>+H18</f>
        <v>5200</v>
      </c>
      <c r="X18" s="323">
        <f>+L18</f>
        <v>10400</v>
      </c>
      <c r="Y18" s="323">
        <f>+P18</f>
        <v>15600</v>
      </c>
      <c r="Z18" s="335">
        <f>+Capex!W15</f>
        <v>20800</v>
      </c>
      <c r="AA18" s="336">
        <f>+Capex!X15</f>
        <v>25000</v>
      </c>
      <c r="AD18" s="261"/>
    </row>
    <row r="19" spans="2:30" s="214" customFormat="1" x14ac:dyDescent="0.2">
      <c r="B19" s="54"/>
      <c r="C19" s="214" t="s">
        <v>54</v>
      </c>
      <c r="D19" s="326">
        <f>D17-D18</f>
        <v>0</v>
      </c>
      <c r="E19" s="326">
        <f t="shared" ref="E19:P19" si="2">E17-E18</f>
        <v>23700</v>
      </c>
      <c r="F19" s="326">
        <f t="shared" si="2"/>
        <v>22400</v>
      </c>
      <c r="G19" s="326">
        <f t="shared" si="2"/>
        <v>21100</v>
      </c>
      <c r="H19" s="326">
        <f t="shared" si="2"/>
        <v>19800</v>
      </c>
      <c r="I19" s="326">
        <f t="shared" si="2"/>
        <v>18500</v>
      </c>
      <c r="J19" s="326">
        <f t="shared" si="2"/>
        <v>17200</v>
      </c>
      <c r="K19" s="326">
        <f t="shared" si="2"/>
        <v>15900</v>
      </c>
      <c r="L19" s="326">
        <f t="shared" si="2"/>
        <v>14600</v>
      </c>
      <c r="M19" s="326">
        <f t="shared" si="2"/>
        <v>13300</v>
      </c>
      <c r="N19" s="326">
        <f t="shared" si="2"/>
        <v>12000</v>
      </c>
      <c r="O19" s="326">
        <f t="shared" si="2"/>
        <v>10700</v>
      </c>
      <c r="P19" s="327">
        <f t="shared" si="2"/>
        <v>9400</v>
      </c>
      <c r="Q19" s="328"/>
      <c r="R19" s="328"/>
      <c r="S19" s="328"/>
      <c r="T19" s="54"/>
      <c r="U19" s="214" t="str">
        <f>C19</f>
        <v>Net fixed assets</v>
      </c>
      <c r="W19" s="337">
        <f>+W17-W18</f>
        <v>19800</v>
      </c>
      <c r="X19" s="337">
        <f>+X17-X18</f>
        <v>14600</v>
      </c>
      <c r="Y19" s="337">
        <f>+Y17-Y18</f>
        <v>9400</v>
      </c>
      <c r="Z19" s="326">
        <f>Z17-Z18</f>
        <v>4200</v>
      </c>
      <c r="AA19" s="327">
        <f>AA17-AA18</f>
        <v>0</v>
      </c>
      <c r="AD19" s="261"/>
    </row>
    <row r="20" spans="2:30" s="214" customFormat="1" x14ac:dyDescent="0.2">
      <c r="B20" s="54"/>
      <c r="D20" s="326"/>
      <c r="E20" s="326"/>
      <c r="F20" s="326"/>
      <c r="G20" s="326"/>
      <c r="H20" s="326"/>
      <c r="I20" s="326"/>
      <c r="J20" s="326"/>
      <c r="K20" s="326"/>
      <c r="L20" s="326"/>
      <c r="M20" s="326"/>
      <c r="N20" s="326"/>
      <c r="O20" s="326"/>
      <c r="P20" s="327"/>
      <c r="Q20" s="328"/>
      <c r="R20" s="328"/>
      <c r="S20" s="328"/>
      <c r="T20" s="54"/>
      <c r="W20" s="337"/>
      <c r="X20" s="337"/>
      <c r="Y20" s="337"/>
      <c r="Z20" s="337"/>
      <c r="AA20" s="338"/>
      <c r="AD20" s="261"/>
    </row>
    <row r="21" spans="2:30" x14ac:dyDescent="0.2">
      <c r="B21" s="53"/>
      <c r="C21" s="198" t="s">
        <v>101</v>
      </c>
      <c r="D21" s="298">
        <f>+'Full Assumptions '!D182</f>
        <v>0</v>
      </c>
      <c r="E21" s="298">
        <f>+D21-'Income Statement'!E26</f>
        <v>0</v>
      </c>
      <c r="F21" s="298">
        <f>+E21-'Income Statement'!F26</f>
        <v>0</v>
      </c>
      <c r="G21" s="298">
        <f>+F21-'Income Statement'!G26</f>
        <v>0</v>
      </c>
      <c r="H21" s="298">
        <f>+G21-'Income Statement'!H26</f>
        <v>0</v>
      </c>
      <c r="I21" s="298">
        <f>+H21-'Income Statement'!I26</f>
        <v>0</v>
      </c>
      <c r="J21" s="298">
        <f>+I21-'Income Statement'!J26</f>
        <v>0</v>
      </c>
      <c r="K21" s="298">
        <f>+J21-'Income Statement'!K26</f>
        <v>0</v>
      </c>
      <c r="L21" s="298">
        <f>+K21-'Income Statement'!L26</f>
        <v>0</v>
      </c>
      <c r="M21" s="298">
        <f>+L21-'Income Statement'!M26</f>
        <v>0</v>
      </c>
      <c r="N21" s="298">
        <f>+M21-'Income Statement'!N26</f>
        <v>0</v>
      </c>
      <c r="O21" s="298">
        <f>+N21-'Income Statement'!O26</f>
        <v>0</v>
      </c>
      <c r="P21" s="303">
        <f>+O21-'Income Statement'!P26</f>
        <v>0</v>
      </c>
      <c r="Q21" s="330"/>
      <c r="R21" s="330"/>
      <c r="S21" s="330"/>
      <c r="T21" s="53"/>
      <c r="U21" s="198" t="str">
        <f>+C21</f>
        <v>Preliminary Exp</v>
      </c>
      <c r="W21" s="323">
        <f>+H21</f>
        <v>0</v>
      </c>
      <c r="X21" s="323">
        <f>+L21</f>
        <v>0</v>
      </c>
      <c r="Y21" s="323">
        <f>+P21</f>
        <v>0</v>
      </c>
      <c r="Z21" s="322">
        <f>+Y21-'Income Statement'!Z26</f>
        <v>0</v>
      </c>
      <c r="AA21" s="324">
        <f>+Z21-'Income Statement'!AA26</f>
        <v>0</v>
      </c>
      <c r="AD21" s="261"/>
    </row>
    <row r="22" spans="2:30" s="214" customFormat="1" x14ac:dyDescent="0.2">
      <c r="B22" s="54"/>
      <c r="D22" s="326"/>
      <c r="E22" s="326"/>
      <c r="F22" s="326"/>
      <c r="G22" s="326"/>
      <c r="H22" s="326"/>
      <c r="I22" s="326"/>
      <c r="J22" s="326"/>
      <c r="K22" s="326"/>
      <c r="L22" s="326"/>
      <c r="M22" s="326"/>
      <c r="N22" s="326"/>
      <c r="O22" s="326"/>
      <c r="P22" s="327"/>
      <c r="Q22" s="328"/>
      <c r="R22" s="328"/>
      <c r="S22" s="328"/>
      <c r="T22" s="54"/>
      <c r="W22" s="337"/>
      <c r="X22" s="337"/>
      <c r="Y22" s="337"/>
      <c r="Z22" s="337"/>
      <c r="AA22" s="338"/>
      <c r="AD22" s="261"/>
    </row>
    <row r="23" spans="2:30" s="214" customFormat="1" x14ac:dyDescent="0.2">
      <c r="B23" s="217" t="s">
        <v>16</v>
      </c>
      <c r="D23" s="333">
        <f>+D11+D15+D19+D21</f>
        <v>0</v>
      </c>
      <c r="E23" s="333">
        <f t="shared" ref="E23:P23" si="3">+E11+E15+E19+E21</f>
        <v>210861.75</v>
      </c>
      <c r="F23" s="333">
        <f t="shared" si="3"/>
        <v>230451.75</v>
      </c>
      <c r="G23" s="333">
        <f t="shared" si="3"/>
        <v>253831.75</v>
      </c>
      <c r="H23" s="333">
        <f t="shared" si="3"/>
        <v>281191.75</v>
      </c>
      <c r="I23" s="333">
        <f t="shared" si="3"/>
        <v>312056.75</v>
      </c>
      <c r="J23" s="333">
        <f t="shared" si="3"/>
        <v>346461.75</v>
      </c>
      <c r="K23" s="333">
        <f t="shared" si="3"/>
        <v>385556.75</v>
      </c>
      <c r="L23" s="333">
        <f t="shared" si="3"/>
        <v>429511.75</v>
      </c>
      <c r="M23" s="333">
        <f t="shared" si="3"/>
        <v>477377.32799999998</v>
      </c>
      <c r="N23" s="333">
        <f t="shared" si="3"/>
        <v>529492.90599999996</v>
      </c>
      <c r="O23" s="333">
        <f t="shared" si="3"/>
        <v>587288.48399999994</v>
      </c>
      <c r="P23" s="334">
        <f t="shared" si="3"/>
        <v>651024.06199999992</v>
      </c>
      <c r="Q23" s="328"/>
      <c r="R23" s="328"/>
      <c r="S23" s="328"/>
      <c r="T23" s="217" t="s">
        <v>16</v>
      </c>
      <c r="W23" s="333">
        <f>+W11+W15+W19+W21</f>
        <v>281191.75</v>
      </c>
      <c r="X23" s="333">
        <f>+X11+X15+X19+X21</f>
        <v>429511.75</v>
      </c>
      <c r="Y23" s="333">
        <f>+Y11+Y15+Y19+Y21</f>
        <v>651024.06199999992</v>
      </c>
      <c r="Z23" s="333">
        <f>+Z11+Z15+Z19+Z21</f>
        <v>962157.48959999997</v>
      </c>
      <c r="AA23" s="334">
        <f>+AA11+AA15+AA19+AA21</f>
        <v>1234588.83858</v>
      </c>
      <c r="AD23" s="261"/>
    </row>
    <row r="24" spans="2:30" s="214" customFormat="1" x14ac:dyDescent="0.2">
      <c r="B24" s="217"/>
      <c r="D24" s="333"/>
      <c r="E24" s="333"/>
      <c r="F24" s="333"/>
      <c r="G24" s="333"/>
      <c r="H24" s="326"/>
      <c r="I24" s="326"/>
      <c r="J24" s="326"/>
      <c r="K24" s="326"/>
      <c r="L24" s="326"/>
      <c r="M24" s="326"/>
      <c r="N24" s="326"/>
      <c r="O24" s="326"/>
      <c r="P24" s="327"/>
      <c r="Q24" s="328"/>
      <c r="R24" s="328"/>
      <c r="S24" s="328"/>
      <c r="T24" s="217"/>
      <c r="W24" s="337"/>
      <c r="X24" s="337"/>
      <c r="Y24" s="337"/>
      <c r="Z24" s="339"/>
      <c r="AA24" s="340"/>
      <c r="AD24" s="261"/>
    </row>
    <row r="25" spans="2:30" x14ac:dyDescent="0.2">
      <c r="B25" s="217" t="s">
        <v>92</v>
      </c>
      <c r="E25" s="298"/>
      <c r="F25" s="298"/>
      <c r="G25" s="298"/>
      <c r="H25" s="298"/>
      <c r="I25" s="298"/>
      <c r="J25" s="298"/>
      <c r="K25" s="298"/>
      <c r="L25" s="298"/>
      <c r="M25" s="298"/>
      <c r="N25" s="298"/>
      <c r="O25" s="298"/>
      <c r="P25" s="303"/>
      <c r="Q25" s="330"/>
      <c r="R25" s="330"/>
      <c r="S25" s="330"/>
      <c r="T25" s="217" t="str">
        <f>+B25</f>
        <v xml:space="preserve">LIABILITIES &amp; EQUITY </v>
      </c>
      <c r="W25" s="322"/>
      <c r="X25" s="322"/>
      <c r="Y25" s="322"/>
      <c r="Z25" s="331"/>
      <c r="AA25" s="332"/>
      <c r="AD25" s="261"/>
    </row>
    <row r="26" spans="2:30" x14ac:dyDescent="0.2">
      <c r="B26" s="54"/>
      <c r="C26" s="198" t="s">
        <v>65</v>
      </c>
      <c r="D26" s="298">
        <f>+'Full Assumptions '!D195</f>
        <v>0</v>
      </c>
      <c r="E26" s="298">
        <f>ROUND(+('Income Statement'!E12+'Income Statement'!E22)*'Full Assumptions '!$C$139/90,-2)</f>
        <v>40800</v>
      </c>
      <c r="F26" s="298">
        <f>ROUND(+('Income Statement'!F12+'Income Statement'!F22)*'Full Assumptions '!$C$139/90,-2)</f>
        <v>41500</v>
      </c>
      <c r="G26" s="298">
        <f>ROUND(+('Income Statement'!G12+'Income Statement'!G22)*'Full Assumptions '!$C$139/90,-2)</f>
        <v>42200</v>
      </c>
      <c r="H26" s="298">
        <f>ROUND(+('Income Statement'!H12+'Income Statement'!H22)*'Full Assumptions '!$C$139/90,-2)</f>
        <v>43000</v>
      </c>
      <c r="I26" s="298">
        <f>ROUND(+('Income Statement'!I12+'Income Statement'!I22)*'Full Assumptions '!$C$139/90,-2)</f>
        <v>44600</v>
      </c>
      <c r="J26" s="298">
        <f>ROUND(+('Income Statement'!J12+'Income Statement'!J22)*'Full Assumptions '!$C$139/90,-2)</f>
        <v>45400</v>
      </c>
      <c r="K26" s="298">
        <f>ROUND(+('Income Statement'!K12+'Income Statement'!K22)*'Full Assumptions '!$C$139/90,-2)</f>
        <v>46300</v>
      </c>
      <c r="L26" s="298">
        <f>ROUND(+('Income Statement'!L12+'Income Statement'!L22)*'Full Assumptions '!$C$139/90,-2)</f>
        <v>47300</v>
      </c>
      <c r="M26" s="298">
        <f>ROUND(+('Income Statement'!M12+'Income Statement'!M22)*'Full Assumptions '!$C$139/90,-2)</f>
        <v>49400</v>
      </c>
      <c r="N26" s="298">
        <f>ROUND(+('Income Statement'!N12+'Income Statement'!N22)*'Full Assumptions '!$C$139/90,-2)</f>
        <v>50400</v>
      </c>
      <c r="O26" s="298">
        <f>ROUND(+('Income Statement'!O12+'Income Statement'!O22)*'Full Assumptions '!$C$139/90,-2)</f>
        <v>51500</v>
      </c>
      <c r="P26" s="303">
        <f>ROUND(+('Income Statement'!P12+'Income Statement'!P22)*'Full Assumptions '!$C$139/90,-2)</f>
        <v>52700</v>
      </c>
      <c r="Q26" s="325"/>
      <c r="R26" s="325"/>
      <c r="S26" s="325"/>
      <c r="T26" s="54"/>
      <c r="U26" s="198" t="str">
        <f>C26</f>
        <v xml:space="preserve">Current Liabilities </v>
      </c>
      <c r="W26" s="323">
        <f>+H26</f>
        <v>43000</v>
      </c>
      <c r="X26" s="323">
        <f>+L26</f>
        <v>47300</v>
      </c>
      <c r="Y26" s="323">
        <f>+P26</f>
        <v>52700</v>
      </c>
      <c r="Z26" s="298">
        <f>ROUND(+('Income Statement'!Z12+'Income Statement'!Z22)*'Full Assumptions '!$C$139/360,-2)</f>
        <v>56900</v>
      </c>
      <c r="AA26" s="303">
        <f>ROUND(+('Income Statement'!AA12+'Income Statement'!AA22)*'Full Assumptions '!$C$139/360,-2)</f>
        <v>63700</v>
      </c>
      <c r="AD26" s="261"/>
    </row>
    <row r="27" spans="2:30" x14ac:dyDescent="0.2">
      <c r="B27" s="54"/>
      <c r="C27" s="198" t="s">
        <v>59</v>
      </c>
      <c r="D27" s="298">
        <f>+'Full Assumptions '!D194</f>
        <v>0</v>
      </c>
      <c r="E27" s="298">
        <f>+D27+'Cash Flow'!E22</f>
        <v>154661.75</v>
      </c>
      <c r="F27" s="298">
        <f>+E27+'Cash Flow'!F22</f>
        <v>154661.75</v>
      </c>
      <c r="G27" s="298">
        <f>+F27+'Cash Flow'!G22</f>
        <v>154661.75</v>
      </c>
      <c r="H27" s="298">
        <f>+G27+'Cash Flow'!H22</f>
        <v>154661.75</v>
      </c>
      <c r="I27" s="298">
        <f>+H27+'Cash Flow'!I22</f>
        <v>154661.75</v>
      </c>
      <c r="J27" s="298">
        <f>+I27+'Cash Flow'!J22</f>
        <v>154661.75</v>
      </c>
      <c r="K27" s="298">
        <f>+J27+'Cash Flow'!K22</f>
        <v>154661.75</v>
      </c>
      <c r="L27" s="298">
        <f>+K27+'Cash Flow'!L22</f>
        <v>154661.75</v>
      </c>
      <c r="M27" s="298">
        <f>+L27+'Cash Flow'!M22</f>
        <v>154661.75</v>
      </c>
      <c r="N27" s="298">
        <f>+M27+'Cash Flow'!N22</f>
        <v>154661.75</v>
      </c>
      <c r="O27" s="298">
        <f>+N27+'Cash Flow'!O22</f>
        <v>154661.75</v>
      </c>
      <c r="P27" s="303">
        <f>+O27+'Cash Flow'!P22</f>
        <v>154661.75</v>
      </c>
      <c r="Q27" s="325"/>
      <c r="R27" s="325"/>
      <c r="S27" s="325"/>
      <c r="T27" s="54"/>
      <c r="U27" s="198" t="str">
        <f>+C27</f>
        <v>Debt outstanding</v>
      </c>
      <c r="W27" s="323">
        <f>+H27</f>
        <v>154661.75</v>
      </c>
      <c r="X27" s="323">
        <f>+L27</f>
        <v>154661.75</v>
      </c>
      <c r="Y27" s="323">
        <f>+P27</f>
        <v>154661.75</v>
      </c>
      <c r="Z27" s="335">
        <f>+Y27+'Cash Flow'!Z22</f>
        <v>154661.75</v>
      </c>
      <c r="AA27" s="336">
        <f>+Z27+'Cash Flow'!AA22</f>
        <v>0</v>
      </c>
      <c r="AD27" s="261"/>
    </row>
    <row r="28" spans="2:30" s="214" customFormat="1" x14ac:dyDescent="0.2">
      <c r="B28" s="217"/>
      <c r="C28" s="214" t="s">
        <v>91</v>
      </c>
      <c r="D28" s="333">
        <f t="shared" ref="D28:P28" si="4">SUM(D26:D27)</f>
        <v>0</v>
      </c>
      <c r="E28" s="333">
        <f t="shared" si="4"/>
        <v>195461.75</v>
      </c>
      <c r="F28" s="333">
        <f t="shared" si="4"/>
        <v>196161.75</v>
      </c>
      <c r="G28" s="333">
        <f t="shared" si="4"/>
        <v>196861.75</v>
      </c>
      <c r="H28" s="333">
        <f t="shared" si="4"/>
        <v>197661.75</v>
      </c>
      <c r="I28" s="333">
        <f t="shared" si="4"/>
        <v>199261.75</v>
      </c>
      <c r="J28" s="333">
        <f t="shared" si="4"/>
        <v>200061.75</v>
      </c>
      <c r="K28" s="333">
        <f t="shared" si="4"/>
        <v>200961.75</v>
      </c>
      <c r="L28" s="333">
        <f t="shared" si="4"/>
        <v>201961.75</v>
      </c>
      <c r="M28" s="333">
        <f t="shared" si="4"/>
        <v>204061.75</v>
      </c>
      <c r="N28" s="333">
        <f t="shared" si="4"/>
        <v>205061.75</v>
      </c>
      <c r="O28" s="333">
        <f t="shared" si="4"/>
        <v>206161.75</v>
      </c>
      <c r="P28" s="334">
        <f t="shared" si="4"/>
        <v>207361.75</v>
      </c>
      <c r="Q28" s="328"/>
      <c r="R28" s="328"/>
      <c r="S28" s="328"/>
      <c r="T28" s="54"/>
      <c r="U28" s="214" t="str">
        <f>+C28</f>
        <v xml:space="preserve">Total Liabilities </v>
      </c>
      <c r="W28" s="333">
        <f>SUM(W26:W27)</f>
        <v>197661.75</v>
      </c>
      <c r="X28" s="333">
        <f>SUM(X26:X27)</f>
        <v>201961.75</v>
      </c>
      <c r="Y28" s="333">
        <f>SUM(Y26:Y27)</f>
        <v>207361.75</v>
      </c>
      <c r="Z28" s="333">
        <f>SUM(Z26:Z27)</f>
        <v>211561.75</v>
      </c>
      <c r="AA28" s="334">
        <f>SUM(AA26:AA27)</f>
        <v>63700</v>
      </c>
      <c r="AD28" s="261"/>
    </row>
    <row r="29" spans="2:30" s="214" customFormat="1" x14ac:dyDescent="0.2">
      <c r="B29" s="217"/>
      <c r="D29" s="333"/>
      <c r="E29" s="333"/>
      <c r="F29" s="333"/>
      <c r="G29" s="333"/>
      <c r="H29" s="333"/>
      <c r="I29" s="333"/>
      <c r="J29" s="333"/>
      <c r="K29" s="333"/>
      <c r="L29" s="333"/>
      <c r="M29" s="333"/>
      <c r="N29" s="333"/>
      <c r="O29" s="333"/>
      <c r="P29" s="334"/>
      <c r="Q29" s="328"/>
      <c r="R29" s="328"/>
      <c r="S29" s="328"/>
      <c r="T29" s="54"/>
      <c r="W29" s="337"/>
      <c r="X29" s="337"/>
      <c r="Y29" s="337"/>
      <c r="Z29" s="333"/>
      <c r="AA29" s="334"/>
      <c r="AD29" s="261"/>
    </row>
    <row r="30" spans="2:30" x14ac:dyDescent="0.2">
      <c r="B30" s="54"/>
      <c r="C30" s="198" t="s">
        <v>26</v>
      </c>
      <c r="D30" s="261">
        <f>+'Full Assumptions '!D196</f>
        <v>0</v>
      </c>
      <c r="E30" s="298">
        <f>'Cash Flow'!E21+'Balance Sheet'!D30</f>
        <v>0</v>
      </c>
      <c r="F30" s="298">
        <f>'Cash Flow'!F21+'Balance Sheet'!E30</f>
        <v>0</v>
      </c>
      <c r="G30" s="298">
        <f>'Cash Flow'!G21+'Balance Sheet'!F30</f>
        <v>0</v>
      </c>
      <c r="H30" s="298">
        <f>'Cash Flow'!H21+'Balance Sheet'!G30</f>
        <v>0</v>
      </c>
      <c r="I30" s="298">
        <f>'Cash Flow'!I21+'Balance Sheet'!H30</f>
        <v>0</v>
      </c>
      <c r="J30" s="298">
        <f>'Cash Flow'!J21+'Balance Sheet'!I30</f>
        <v>0</v>
      </c>
      <c r="K30" s="298">
        <f>'Cash Flow'!K21+'Balance Sheet'!J30</f>
        <v>0</v>
      </c>
      <c r="L30" s="298">
        <f>'Cash Flow'!L21+'Balance Sheet'!K30</f>
        <v>0</v>
      </c>
      <c r="M30" s="298">
        <f>'Cash Flow'!M21+'Balance Sheet'!L30</f>
        <v>0</v>
      </c>
      <c r="N30" s="298">
        <f>'Cash Flow'!N21+'Balance Sheet'!M30</f>
        <v>0</v>
      </c>
      <c r="O30" s="298">
        <f>'Cash Flow'!O21+'Balance Sheet'!N30</f>
        <v>0</v>
      </c>
      <c r="P30" s="303">
        <f>'Cash Flow'!P21+'Balance Sheet'!O30</f>
        <v>0</v>
      </c>
      <c r="Q30" s="325"/>
      <c r="R30" s="325"/>
      <c r="S30" s="325"/>
      <c r="T30" s="54"/>
      <c r="U30" s="198" t="str">
        <f>C30</f>
        <v>Share Capital</v>
      </c>
      <c r="W30" s="323">
        <f>+H30</f>
        <v>0</v>
      </c>
      <c r="X30" s="323">
        <f>+L30</f>
        <v>0</v>
      </c>
      <c r="Y30" s="323">
        <f>+P30</f>
        <v>0</v>
      </c>
      <c r="Z30" s="335">
        <f>'Cash Flow'!Z21+'Balance Sheet'!Y30</f>
        <v>0</v>
      </c>
      <c r="AA30" s="336">
        <f>'Cash Flow'!AA21+'Balance Sheet'!Z30</f>
        <v>0</v>
      </c>
      <c r="AD30" s="261"/>
    </row>
    <row r="31" spans="2:30" x14ac:dyDescent="0.2">
      <c r="B31" s="54"/>
      <c r="C31" s="198" t="s">
        <v>56</v>
      </c>
      <c r="D31" s="261">
        <f>D23-D28-D30</f>
        <v>0</v>
      </c>
      <c r="E31" s="298">
        <f>'Income Statement'!E34+D31</f>
        <v>15400</v>
      </c>
      <c r="F31" s="298">
        <f>'Income Statement'!F34+'Balance Sheet'!E31</f>
        <v>34290</v>
      </c>
      <c r="G31" s="298">
        <f>'Income Statement'!G34+'Balance Sheet'!F31</f>
        <v>56970</v>
      </c>
      <c r="H31" s="298">
        <f>G31+'Income Statement'!H34</f>
        <v>83530</v>
      </c>
      <c r="I31" s="298">
        <f>H31+'Income Statement'!I34</f>
        <v>112795</v>
      </c>
      <c r="J31" s="298">
        <f>I31+'Income Statement'!J34</f>
        <v>146400</v>
      </c>
      <c r="K31" s="298">
        <f>J31+'Income Statement'!K34</f>
        <v>184595</v>
      </c>
      <c r="L31" s="298">
        <f>K31+'Income Statement'!L34</f>
        <v>227550</v>
      </c>
      <c r="M31" s="298">
        <f>L31+'Income Statement'!M34</f>
        <v>273315.57799999998</v>
      </c>
      <c r="N31" s="298">
        <f>M31+'Income Statement'!N34</f>
        <v>324431.15599999996</v>
      </c>
      <c r="O31" s="298">
        <f>N31+'Income Statement'!O34</f>
        <v>381126.73399999994</v>
      </c>
      <c r="P31" s="303">
        <f>O31+'Income Statement'!P34</f>
        <v>443662.31199999992</v>
      </c>
      <c r="Q31" s="330"/>
      <c r="R31" s="330"/>
      <c r="S31" s="330"/>
      <c r="T31" s="54"/>
      <c r="U31" s="198" t="str">
        <f>C31</f>
        <v>Retained earnings</v>
      </c>
      <c r="W31" s="322">
        <f>+H31</f>
        <v>83530</v>
      </c>
      <c r="X31" s="322">
        <f>+L31</f>
        <v>227550</v>
      </c>
      <c r="Y31" s="322">
        <f>+P31</f>
        <v>443662.31199999992</v>
      </c>
      <c r="Z31" s="335">
        <f>Y31+'Income Statement'!Z34</f>
        <v>750595.73959999997</v>
      </c>
      <c r="AA31" s="332">
        <f>Z31+'Income Statement'!AA34</f>
        <v>1170888.83858</v>
      </c>
      <c r="AD31" s="261"/>
    </row>
    <row r="32" spans="2:30" s="214" customFormat="1" x14ac:dyDescent="0.2">
      <c r="B32" s="54"/>
      <c r="C32" s="214" t="s">
        <v>90</v>
      </c>
      <c r="D32" s="326">
        <f>+D30+D31</f>
        <v>0</v>
      </c>
      <c r="E32" s="326">
        <f>+E30+E31</f>
        <v>15400</v>
      </c>
      <c r="F32" s="326">
        <f t="shared" ref="F32:P32" si="5">+F30+F31</f>
        <v>34290</v>
      </c>
      <c r="G32" s="326">
        <f t="shared" si="5"/>
        <v>56970</v>
      </c>
      <c r="H32" s="326">
        <f t="shared" si="5"/>
        <v>83530</v>
      </c>
      <c r="I32" s="326">
        <f t="shared" si="5"/>
        <v>112795</v>
      </c>
      <c r="J32" s="326">
        <f t="shared" si="5"/>
        <v>146400</v>
      </c>
      <c r="K32" s="326">
        <f t="shared" si="5"/>
        <v>184595</v>
      </c>
      <c r="L32" s="326">
        <f t="shared" si="5"/>
        <v>227550</v>
      </c>
      <c r="M32" s="326">
        <f t="shared" si="5"/>
        <v>273315.57799999998</v>
      </c>
      <c r="N32" s="326">
        <f t="shared" si="5"/>
        <v>324431.15599999996</v>
      </c>
      <c r="O32" s="326">
        <f t="shared" si="5"/>
        <v>381126.73399999994</v>
      </c>
      <c r="P32" s="327">
        <f t="shared" si="5"/>
        <v>443662.31199999992</v>
      </c>
      <c r="Q32" s="328"/>
      <c r="R32" s="328"/>
      <c r="S32" s="328"/>
      <c r="T32" s="54"/>
      <c r="U32" s="214" t="str">
        <f>+C32</f>
        <v xml:space="preserve">Total Equity </v>
      </c>
      <c r="W32" s="326">
        <f>+W30+W31</f>
        <v>83530</v>
      </c>
      <c r="X32" s="326">
        <f>+X30+X31</f>
        <v>227550</v>
      </c>
      <c r="Y32" s="326">
        <f>+Y30+Y31</f>
        <v>443662.31199999992</v>
      </c>
      <c r="Z32" s="326">
        <f>+Z30+Z31</f>
        <v>750595.73959999997</v>
      </c>
      <c r="AA32" s="327">
        <f>+AA30+AA31</f>
        <v>1170888.83858</v>
      </c>
      <c r="AD32" s="261"/>
    </row>
    <row r="33" spans="2:30" s="214" customFormat="1" x14ac:dyDescent="0.2">
      <c r="B33" s="341" t="s">
        <v>151</v>
      </c>
      <c r="C33" s="181"/>
      <c r="D33" s="342">
        <f>+D28+D32</f>
        <v>0</v>
      </c>
      <c r="E33" s="342">
        <f>+E28+E32</f>
        <v>210861.75</v>
      </c>
      <c r="F33" s="342">
        <f t="shared" ref="F33:P33" si="6">+F28+F32</f>
        <v>230451.75</v>
      </c>
      <c r="G33" s="342">
        <f t="shared" si="6"/>
        <v>253831.75</v>
      </c>
      <c r="H33" s="342">
        <f t="shared" si="6"/>
        <v>281191.75</v>
      </c>
      <c r="I33" s="342">
        <f t="shared" si="6"/>
        <v>312056.75</v>
      </c>
      <c r="J33" s="342">
        <f t="shared" si="6"/>
        <v>346461.75</v>
      </c>
      <c r="K33" s="342">
        <f t="shared" si="6"/>
        <v>385556.75</v>
      </c>
      <c r="L33" s="342">
        <f t="shared" si="6"/>
        <v>429511.75</v>
      </c>
      <c r="M33" s="342">
        <f t="shared" si="6"/>
        <v>477377.32799999998</v>
      </c>
      <c r="N33" s="342">
        <f t="shared" si="6"/>
        <v>529492.90599999996</v>
      </c>
      <c r="O33" s="342">
        <f t="shared" si="6"/>
        <v>587288.48399999994</v>
      </c>
      <c r="P33" s="343">
        <f t="shared" si="6"/>
        <v>651024.06199999992</v>
      </c>
      <c r="Q33" s="328"/>
      <c r="R33" s="328"/>
      <c r="S33" s="328"/>
      <c r="T33" s="341" t="s">
        <v>151</v>
      </c>
      <c r="U33" s="181"/>
      <c r="V33" s="181"/>
      <c r="W33" s="342">
        <f>+W28+W32</f>
        <v>281191.75</v>
      </c>
      <c r="X33" s="342">
        <f>+X28+X32</f>
        <v>429511.75</v>
      </c>
      <c r="Y33" s="342">
        <f>+Y28+Y32</f>
        <v>651024.06199999992</v>
      </c>
      <c r="Z33" s="342">
        <f>+Z28+Z32</f>
        <v>962157.48959999997</v>
      </c>
      <c r="AA33" s="343">
        <f>+AA28+AA32</f>
        <v>1234588.83858</v>
      </c>
      <c r="AD33" s="261"/>
    </row>
    <row r="34" spans="2:30" outlineLevel="1" x14ac:dyDescent="0.2">
      <c r="B34" s="312"/>
      <c r="C34" s="265" t="s">
        <v>12</v>
      </c>
      <c r="D34" s="345">
        <f t="shared" ref="D34:P34" si="7">D23-D33</f>
        <v>0</v>
      </c>
      <c r="E34" s="345">
        <f t="shared" si="7"/>
        <v>0</v>
      </c>
      <c r="F34" s="345">
        <f t="shared" si="7"/>
        <v>0</v>
      </c>
      <c r="G34" s="345">
        <f t="shared" si="7"/>
        <v>0</v>
      </c>
      <c r="H34" s="345">
        <f t="shared" si="7"/>
        <v>0</v>
      </c>
      <c r="I34" s="345">
        <f t="shared" si="7"/>
        <v>0</v>
      </c>
      <c r="J34" s="345">
        <f t="shared" si="7"/>
        <v>0</v>
      </c>
      <c r="K34" s="345">
        <f t="shared" si="7"/>
        <v>0</v>
      </c>
      <c r="L34" s="345">
        <f t="shared" si="7"/>
        <v>0</v>
      </c>
      <c r="M34" s="345">
        <f t="shared" si="7"/>
        <v>0</v>
      </c>
      <c r="N34" s="345">
        <f t="shared" si="7"/>
        <v>0</v>
      </c>
      <c r="O34" s="345">
        <f t="shared" si="7"/>
        <v>0</v>
      </c>
      <c r="P34" s="346">
        <f t="shared" si="7"/>
        <v>0</v>
      </c>
      <c r="Q34" s="141"/>
      <c r="R34" s="141"/>
      <c r="S34" s="141"/>
      <c r="T34" s="312"/>
      <c r="U34" s="265" t="s">
        <v>12</v>
      </c>
      <c r="V34" s="265"/>
      <c r="W34" s="344">
        <f>W23-W33</f>
        <v>0</v>
      </c>
      <c r="X34" s="344">
        <f>X23-X33</f>
        <v>0</v>
      </c>
      <c r="Y34" s="344">
        <f>Y23-Y33</f>
        <v>0</v>
      </c>
      <c r="Z34" s="344">
        <f>Z23-Z33</f>
        <v>0</v>
      </c>
      <c r="AA34" s="347">
        <f>AA23-AA33</f>
        <v>0</v>
      </c>
    </row>
    <row r="35" spans="2:30" outlineLevel="1" x14ac:dyDescent="0.2"/>
    <row r="36" spans="2:30" x14ac:dyDescent="0.2">
      <c r="B36" s="316"/>
    </row>
    <row r="38" spans="2:30" x14ac:dyDescent="0.2">
      <c r="J38" s="348"/>
    </row>
    <row r="40" spans="2:30" x14ac:dyDescent="0.2">
      <c r="J40" s="319"/>
    </row>
    <row r="41" spans="2:30" x14ac:dyDescent="0.2">
      <c r="J41" s="298"/>
    </row>
    <row r="42" spans="2:30" x14ac:dyDescent="0.2">
      <c r="J42" s="298"/>
    </row>
    <row r="43" spans="2:30" x14ac:dyDescent="0.2">
      <c r="J43" s="298"/>
    </row>
    <row r="44" spans="2:30" x14ac:dyDescent="0.2">
      <c r="J44" s="298"/>
    </row>
    <row r="45" spans="2:30" x14ac:dyDescent="0.2">
      <c r="J45" s="298"/>
    </row>
    <row r="46" spans="2:30" x14ac:dyDescent="0.2">
      <c r="J46" s="298"/>
    </row>
    <row r="47" spans="2:30" x14ac:dyDescent="0.2">
      <c r="J47" s="298"/>
    </row>
    <row r="48" spans="2:30" x14ac:dyDescent="0.2">
      <c r="J48" s="298"/>
    </row>
    <row r="49" spans="5:27" s="230" customFormat="1" x14ac:dyDescent="0.2">
      <c r="E49" s="349"/>
      <c r="F49" s="349"/>
      <c r="G49" s="349"/>
      <c r="H49" s="349"/>
      <c r="I49" s="349"/>
      <c r="J49" s="350"/>
      <c r="K49" s="349"/>
      <c r="L49" s="349"/>
      <c r="M49" s="349"/>
      <c r="N49" s="349"/>
      <c r="O49" s="349"/>
      <c r="P49" s="349"/>
      <c r="W49" s="349"/>
      <c r="X49" s="349"/>
      <c r="Y49" s="349"/>
      <c r="Z49" s="349"/>
      <c r="AA49" s="349"/>
    </row>
    <row r="50" spans="5:27" x14ac:dyDescent="0.2">
      <c r="J50" s="298"/>
    </row>
    <row r="51" spans="5:27" x14ac:dyDescent="0.2">
      <c r="J51" s="298"/>
    </row>
    <row r="52" spans="5:27" x14ac:dyDescent="0.2">
      <c r="J52" s="298"/>
    </row>
    <row r="53" spans="5:27" x14ac:dyDescent="0.2">
      <c r="J53" s="298"/>
    </row>
    <row r="54" spans="5:27" x14ac:dyDescent="0.2">
      <c r="J54" s="298"/>
    </row>
    <row r="55" spans="5:27" x14ac:dyDescent="0.2">
      <c r="J55" s="298"/>
    </row>
    <row r="56" spans="5:27" x14ac:dyDescent="0.2">
      <c r="J56" s="298"/>
    </row>
    <row r="57" spans="5:27" x14ac:dyDescent="0.2">
      <c r="J57" s="298"/>
    </row>
    <row r="58" spans="5:27" x14ac:dyDescent="0.2">
      <c r="J58" s="298"/>
    </row>
    <row r="59" spans="5:27" x14ac:dyDescent="0.2">
      <c r="J59" s="298"/>
    </row>
    <row r="60" spans="5:27" x14ac:dyDescent="0.2">
      <c r="J60" s="298"/>
    </row>
    <row r="61" spans="5:27" x14ac:dyDescent="0.2">
      <c r="J61" s="298"/>
    </row>
    <row r="62" spans="5:27" x14ac:dyDescent="0.2">
      <c r="J62" s="298"/>
    </row>
    <row r="63" spans="5:27" x14ac:dyDescent="0.2">
      <c r="J63" s="351"/>
    </row>
    <row r="64" spans="5:27" outlineLevel="1" x14ac:dyDescent="0.2"/>
    <row r="65" outlineLevel="1" x14ac:dyDescent="0.2"/>
  </sheetData>
  <mergeCells count="4">
    <mergeCell ref="B3:C3"/>
    <mergeCell ref="E5:H5"/>
    <mergeCell ref="I5:L5"/>
    <mergeCell ref="M5:P5"/>
  </mergeCells>
  <phoneticPr fontId="2" type="noConversion"/>
  <printOptions horizontalCentered="1"/>
  <pageMargins left="0.25" right="0.25" top="0.5" bottom="0.5" header="0" footer="0"/>
  <pageSetup scale="48" orientation="landscape" r:id="rId1"/>
  <headerFooter alignWithMargins="0"/>
  <colBreaks count="1" manualBreakCount="1">
    <brk id="17" max="3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/>
  <dimension ref="B1:AC29"/>
  <sheetViews>
    <sheetView showGridLines="0" view="pageBreakPreview" zoomScaleNormal="75" workbookViewId="0">
      <selection activeCell="B4" sqref="B4"/>
    </sheetView>
  </sheetViews>
  <sheetFormatPr defaultColWidth="8" defaultRowHeight="10.199999999999999" x14ac:dyDescent="0.2"/>
  <cols>
    <col min="1" max="1" width="2.44140625" style="141" customWidth="1"/>
    <col min="2" max="2" width="2.33203125" style="214" customWidth="1"/>
    <col min="3" max="3" width="26.6640625" style="198" bestFit="1" customWidth="1"/>
    <col min="4" max="4" width="2.109375" style="198" customWidth="1"/>
    <col min="5" max="8" width="10.44140625" style="315" customWidth="1"/>
    <col min="9" max="9" width="11.33203125" style="315" bestFit="1" customWidth="1"/>
    <col min="10" max="11" width="10.44140625" style="315" customWidth="1"/>
    <col min="12" max="12" width="11.33203125" style="315" bestFit="1" customWidth="1"/>
    <col min="13" max="16" width="10.44140625" style="315" customWidth="1"/>
    <col min="17" max="17" width="1.5546875" style="141" customWidth="1"/>
    <col min="18" max="19" width="2" style="141" customWidth="1"/>
    <col min="20" max="20" width="2.33203125" style="141" customWidth="1"/>
    <col min="21" max="21" width="30.33203125" style="141" bestFit="1" customWidth="1"/>
    <col min="22" max="22" width="6.44140625" style="141" customWidth="1"/>
    <col min="23" max="25" width="11.33203125" style="289" bestFit="1" customWidth="1"/>
    <col min="26" max="27" width="11.88671875" style="289" bestFit="1" customWidth="1"/>
    <col min="28" max="16384" width="8" style="141"/>
  </cols>
  <sheetData>
    <row r="1" spans="2:29" s="189" customFormat="1" ht="13.5" customHeight="1" x14ac:dyDescent="0.2">
      <c r="B1" s="188"/>
      <c r="E1" s="283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R1" s="285"/>
      <c r="S1" s="285"/>
      <c r="T1" s="285"/>
      <c r="U1" s="285"/>
      <c r="V1" s="285"/>
      <c r="W1" s="286"/>
      <c r="X1" s="286"/>
      <c r="Y1" s="287"/>
      <c r="Z1" s="287"/>
      <c r="AA1" s="287"/>
    </row>
    <row r="2" spans="2:29" s="189" customFormat="1" x14ac:dyDescent="0.2">
      <c r="B2" s="191" t="s">
        <v>46</v>
      </c>
      <c r="C2" s="192"/>
      <c r="E2" s="283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R2" s="285"/>
      <c r="S2" s="285"/>
      <c r="T2" s="288" t="str">
        <f>+B2</f>
        <v>Cash Flow Projections</v>
      </c>
      <c r="U2" s="198"/>
      <c r="V2" s="198"/>
      <c r="W2" s="289"/>
      <c r="X2" s="261"/>
      <c r="Y2" s="261"/>
      <c r="Z2" s="261"/>
      <c r="AA2" s="261"/>
    </row>
    <row r="3" spans="2:29" s="198" customFormat="1" ht="16.5" customHeight="1" x14ac:dyDescent="0.2">
      <c r="B3" s="197"/>
      <c r="C3" s="194" t="s">
        <v>130</v>
      </c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U3" s="194" t="s">
        <v>44</v>
      </c>
      <c r="W3" s="199"/>
      <c r="X3" s="199"/>
      <c r="Y3" s="199"/>
      <c r="Z3" s="199"/>
      <c r="AA3" s="199"/>
      <c r="AB3" s="189"/>
      <c r="AC3" s="189"/>
    </row>
    <row r="4" spans="2:29" s="198" customFormat="1" x14ac:dyDescent="0.2">
      <c r="B4" s="201"/>
      <c r="C4" s="202"/>
      <c r="D4" s="203"/>
      <c r="E4" s="581" t="str">
        <f>'Income Statement'!E4:H4</f>
        <v>FY 1</v>
      </c>
      <c r="F4" s="581"/>
      <c r="G4" s="581"/>
      <c r="H4" s="581"/>
      <c r="I4" s="585" t="str">
        <f>'Income Statement'!I4:L4</f>
        <v>FY 2</v>
      </c>
      <c r="J4" s="585"/>
      <c r="K4" s="585"/>
      <c r="L4" s="585"/>
      <c r="M4" s="581" t="str">
        <f>'Income Statement'!M4:P4</f>
        <v>FY 3</v>
      </c>
      <c r="N4" s="581"/>
      <c r="O4" s="581"/>
      <c r="P4" s="582"/>
      <c r="Q4" s="199"/>
      <c r="T4" s="201"/>
      <c r="U4" s="206"/>
      <c r="V4" s="203"/>
      <c r="W4" s="204" t="str">
        <f>'Income Statement'!W4</f>
        <v>FY 1</v>
      </c>
      <c r="X4" s="204" t="str">
        <f>'Income Statement'!X4</f>
        <v>FY 2</v>
      </c>
      <c r="Y4" s="204" t="str">
        <f>'Income Statement'!Y4</f>
        <v>FY 3</v>
      </c>
      <c r="Z4" s="204" t="str">
        <f>'Income Statement'!Z4</f>
        <v>FY 4</v>
      </c>
      <c r="AA4" s="205" t="str">
        <f>'Income Statement'!AA4</f>
        <v>FY 5</v>
      </c>
      <c r="AB4" s="207"/>
      <c r="AC4" s="189"/>
    </row>
    <row r="5" spans="2:29" s="214" customFormat="1" x14ac:dyDescent="0.2">
      <c r="B5" s="208"/>
      <c r="C5" s="209"/>
      <c r="D5" s="210"/>
      <c r="E5" s="290" t="str">
        <f>'Income Statement'!E5</f>
        <v>Q1 FY1</v>
      </c>
      <c r="F5" s="290" t="str">
        <f>'Income Statement'!F5</f>
        <v>Q2 FY1</v>
      </c>
      <c r="G5" s="290" t="str">
        <f>'Income Statement'!G5</f>
        <v>Q3 FY1</v>
      </c>
      <c r="H5" s="290" t="str">
        <f>'Income Statement'!H5</f>
        <v>Q4 FY1</v>
      </c>
      <c r="I5" s="290" t="str">
        <f>'Income Statement'!I5</f>
        <v>Q1 FY2</v>
      </c>
      <c r="J5" s="290" t="str">
        <f>'Income Statement'!J5</f>
        <v>Q2 FY2</v>
      </c>
      <c r="K5" s="290" t="str">
        <f>'Income Statement'!K5</f>
        <v>Q3 FY2</v>
      </c>
      <c r="L5" s="290" t="str">
        <f>'Income Statement'!L5</f>
        <v>Q4 FY2</v>
      </c>
      <c r="M5" s="290" t="str">
        <f>'Income Statement'!M5</f>
        <v>Q1 FY3</v>
      </c>
      <c r="N5" s="290" t="str">
        <f>'Income Statement'!N5</f>
        <v>Q2 FY3</v>
      </c>
      <c r="O5" s="290" t="str">
        <f>'Income Statement'!O5</f>
        <v>Q3 FY3</v>
      </c>
      <c r="P5" s="291" t="str">
        <f>'Income Statement'!P5</f>
        <v>Q4 FY3</v>
      </c>
      <c r="Q5" s="213"/>
      <c r="T5" s="208"/>
      <c r="U5" s="167"/>
      <c r="V5" s="167"/>
      <c r="W5" s="215"/>
      <c r="X5" s="215"/>
      <c r="Y5" s="215"/>
      <c r="Z5" s="215"/>
      <c r="AA5" s="216"/>
      <c r="AB5" s="198"/>
      <c r="AC5" s="198"/>
    </row>
    <row r="6" spans="2:29" s="198" customFormat="1" x14ac:dyDescent="0.2">
      <c r="B6" s="54"/>
      <c r="E6" s="292"/>
      <c r="F6" s="292"/>
      <c r="G6" s="292"/>
      <c r="H6" s="292"/>
      <c r="I6" s="292"/>
      <c r="J6" s="292"/>
      <c r="K6" s="292"/>
      <c r="L6" s="292"/>
      <c r="M6" s="292"/>
      <c r="N6" s="292"/>
      <c r="O6" s="292"/>
      <c r="P6" s="293"/>
      <c r="R6" s="141"/>
      <c r="S6" s="141"/>
      <c r="T6" s="54"/>
      <c r="W6" s="261"/>
      <c r="X6" s="261"/>
      <c r="Y6" s="261"/>
      <c r="Z6" s="261"/>
      <c r="AA6" s="294"/>
      <c r="AB6" s="141"/>
      <c r="AC6" s="214"/>
    </row>
    <row r="7" spans="2:29" s="198" customFormat="1" x14ac:dyDescent="0.2">
      <c r="B7" s="217" t="s">
        <v>19</v>
      </c>
      <c r="E7" s="292"/>
      <c r="F7" s="292"/>
      <c r="G7" s="292"/>
      <c r="H7" s="292"/>
      <c r="I7" s="292"/>
      <c r="J7" s="292"/>
      <c r="K7" s="292"/>
      <c r="L7" s="292"/>
      <c r="M7" s="292"/>
      <c r="N7" s="292"/>
      <c r="O7" s="292"/>
      <c r="P7" s="293"/>
      <c r="R7" s="141"/>
      <c r="S7" s="141"/>
      <c r="T7" s="217" t="s">
        <v>19</v>
      </c>
      <c r="W7" s="261"/>
      <c r="X7" s="261"/>
      <c r="Y7" s="261"/>
      <c r="Z7" s="261"/>
      <c r="AA7" s="294"/>
      <c r="AB7" s="141"/>
    </row>
    <row r="8" spans="2:29" x14ac:dyDescent="0.2">
      <c r="B8" s="54"/>
      <c r="C8" s="198" t="s">
        <v>3</v>
      </c>
      <c r="E8" s="295">
        <f>'Income Statement'!E34</f>
        <v>15400</v>
      </c>
      <c r="F8" s="295">
        <f>'Income Statement'!F34</f>
        <v>18890</v>
      </c>
      <c r="G8" s="295">
        <f>'Income Statement'!G34</f>
        <v>22680</v>
      </c>
      <c r="H8" s="295">
        <f>'Income Statement'!H34</f>
        <v>26560</v>
      </c>
      <c r="I8" s="295">
        <f>'Income Statement'!I34</f>
        <v>29265</v>
      </c>
      <c r="J8" s="295">
        <f>'Income Statement'!J34</f>
        <v>33605</v>
      </c>
      <c r="K8" s="295">
        <f>'Income Statement'!K34</f>
        <v>38195</v>
      </c>
      <c r="L8" s="295">
        <f>'Income Statement'!L34</f>
        <v>42955</v>
      </c>
      <c r="M8" s="295">
        <f>'Income Statement'!M34</f>
        <v>45765.578000000009</v>
      </c>
      <c r="N8" s="295">
        <f>'Income Statement'!N34</f>
        <v>51115.578000000009</v>
      </c>
      <c r="O8" s="295">
        <f>'Income Statement'!O34</f>
        <v>56695.578000000009</v>
      </c>
      <c r="P8" s="296">
        <f>'Income Statement'!P34</f>
        <v>62535.578000000009</v>
      </c>
      <c r="Q8" s="297"/>
      <c r="T8" s="54"/>
      <c r="U8" s="198" t="str">
        <f>+C8</f>
        <v>Net Income (Loss)</v>
      </c>
      <c r="V8" s="198"/>
      <c r="W8" s="298">
        <f>SUM(E8:H8)</f>
        <v>83530</v>
      </c>
      <c r="X8" s="298">
        <f>SUM(I8:L8)</f>
        <v>144020</v>
      </c>
      <c r="Y8" s="298">
        <f>SUM(M8:P8)</f>
        <v>216112.31200000003</v>
      </c>
      <c r="Z8" s="299">
        <f>'Income Statement'!Z34</f>
        <v>306933.4276</v>
      </c>
      <c r="AA8" s="300">
        <f>'Income Statement'!AA34</f>
        <v>420293.09898000001</v>
      </c>
      <c r="AC8" s="198"/>
    </row>
    <row r="9" spans="2:29" s="302" customFormat="1" x14ac:dyDescent="0.2">
      <c r="B9" s="54"/>
      <c r="C9" s="198" t="s">
        <v>4</v>
      </c>
      <c r="D9" s="198"/>
      <c r="E9" s="70">
        <f>('Balance Sheet'!D10-'Balance Sheet'!E10)+('Balance Sheet'!E26-'Balance Sheet'!D26)</f>
        <v>-25900</v>
      </c>
      <c r="F9" s="70">
        <f>('Balance Sheet'!E10-'Balance Sheet'!F10)+('Balance Sheet'!F26-'Balance Sheet'!E26)</f>
        <v>-2600</v>
      </c>
      <c r="G9" s="70">
        <f>('Balance Sheet'!F10-'Balance Sheet'!G10)+('Balance Sheet'!G26-'Balance Sheet'!F26)</f>
        <v>-2900</v>
      </c>
      <c r="H9" s="70">
        <f>('Balance Sheet'!G10-'Balance Sheet'!H10)+('Balance Sheet'!H26-'Balance Sheet'!G26)</f>
        <v>-2900</v>
      </c>
      <c r="I9" s="70">
        <f>('Balance Sheet'!H10-'Balance Sheet'!I10)+('Balance Sheet'!I26-'Balance Sheet'!H26)</f>
        <v>-2300</v>
      </c>
      <c r="J9" s="70">
        <f>('Balance Sheet'!I10-'Balance Sheet'!J10)+('Balance Sheet'!J26-'Balance Sheet'!I26)</f>
        <v>-3300</v>
      </c>
      <c r="K9" s="70">
        <f>('Balance Sheet'!J10-'Balance Sheet'!K10)+('Balance Sheet'!K26-'Balance Sheet'!J26)</f>
        <v>-3500</v>
      </c>
      <c r="L9" s="70">
        <f>('Balance Sheet'!K10-'Balance Sheet'!L10)+('Balance Sheet'!L26-'Balance Sheet'!K26)</f>
        <v>-3500</v>
      </c>
      <c r="M9" s="70">
        <f>('Balance Sheet'!L10-'Balance Sheet'!M10)+('Balance Sheet'!M26-'Balance Sheet'!L26)</f>
        <v>-2700</v>
      </c>
      <c r="N9" s="70">
        <f>('Balance Sheet'!M10-'Balance Sheet'!N10)+('Balance Sheet'!N26-'Balance Sheet'!M26)</f>
        <v>-4000</v>
      </c>
      <c r="O9" s="70">
        <f>('Balance Sheet'!N10-'Balance Sheet'!O10)+('Balance Sheet'!O26-'Balance Sheet'!N26)</f>
        <v>-4100</v>
      </c>
      <c r="P9" s="115">
        <f>('Balance Sheet'!O10-'Balance Sheet'!P10)+('Balance Sheet'!P26-'Balance Sheet'!O26)</f>
        <v>-4400</v>
      </c>
      <c r="Q9" s="301"/>
      <c r="T9" s="54"/>
      <c r="U9" s="198" t="str">
        <f>+C9</f>
        <v>Change in Working Capital</v>
      </c>
      <c r="V9" s="198"/>
      <c r="W9" s="298">
        <f>SUM(E9:H9)</f>
        <v>-34300</v>
      </c>
      <c r="X9" s="298">
        <f>SUM(I9:L9)</f>
        <v>-12600</v>
      </c>
      <c r="Y9" s="298">
        <f>SUM(M9:P9)</f>
        <v>-15200</v>
      </c>
      <c r="Z9" s="298">
        <f>('Balance Sheet'!Y10-'Balance Sheet'!Z10)+('Balance Sheet'!Z26-'Balance Sheet'!Y26)</f>
        <v>-11100</v>
      </c>
      <c r="AA9" s="303">
        <f>('Balance Sheet'!Z10-'Balance Sheet'!AA10)+('Balance Sheet'!AA26-'Balance Sheet'!Z26)</f>
        <v>-21600</v>
      </c>
    </row>
    <row r="10" spans="2:29" x14ac:dyDescent="0.2">
      <c r="B10" s="54"/>
      <c r="C10" s="198" t="s">
        <v>13</v>
      </c>
      <c r="E10" s="70">
        <f>+'Income Statement'!E24</f>
        <v>1300</v>
      </c>
      <c r="F10" s="70">
        <f>+'Income Statement'!F24</f>
        <v>1300</v>
      </c>
      <c r="G10" s="70">
        <f>+'Income Statement'!G24</f>
        <v>1300</v>
      </c>
      <c r="H10" s="70">
        <f>+'Income Statement'!H24</f>
        <v>1300</v>
      </c>
      <c r="I10" s="70">
        <f>+'Income Statement'!I24</f>
        <v>1300</v>
      </c>
      <c r="J10" s="70">
        <f>+'Income Statement'!J24</f>
        <v>1300</v>
      </c>
      <c r="K10" s="70">
        <f>+'Income Statement'!K24</f>
        <v>1300</v>
      </c>
      <c r="L10" s="70">
        <f>+'Income Statement'!L24</f>
        <v>1300</v>
      </c>
      <c r="M10" s="70">
        <f>+'Income Statement'!M24</f>
        <v>1300</v>
      </c>
      <c r="N10" s="70">
        <f>+'Income Statement'!N24</f>
        <v>1300</v>
      </c>
      <c r="O10" s="70">
        <f>+'Income Statement'!O24</f>
        <v>1300</v>
      </c>
      <c r="P10" s="115">
        <f>+'Income Statement'!P24</f>
        <v>1300</v>
      </c>
      <c r="Q10" s="304"/>
      <c r="T10" s="54"/>
      <c r="U10" s="198" t="str">
        <f>+C10</f>
        <v>Plus Depreciation</v>
      </c>
      <c r="V10" s="198"/>
      <c r="W10" s="262">
        <f>SUM(E10:H10)</f>
        <v>5200</v>
      </c>
      <c r="X10" s="262">
        <f>SUM(I10:L10)</f>
        <v>5200</v>
      </c>
      <c r="Y10" s="262">
        <f>SUM(M10:P10)</f>
        <v>5200</v>
      </c>
      <c r="Z10" s="298">
        <f>+'Income Statement'!Z24</f>
        <v>5200</v>
      </c>
      <c r="AA10" s="303">
        <f>+'Income Statement'!AA24</f>
        <v>4200</v>
      </c>
    </row>
    <row r="11" spans="2:29" x14ac:dyDescent="0.2">
      <c r="B11" s="54"/>
      <c r="C11" s="198" t="s">
        <v>150</v>
      </c>
      <c r="E11" s="70">
        <f>+'Income Statement'!E25</f>
        <v>0</v>
      </c>
      <c r="F11" s="70">
        <f>+'Income Statement'!F25</f>
        <v>0</v>
      </c>
      <c r="G11" s="70">
        <f>+'Income Statement'!G25</f>
        <v>0</v>
      </c>
      <c r="H11" s="70">
        <f>+'Income Statement'!H25</f>
        <v>0</v>
      </c>
      <c r="I11" s="70">
        <f>+'Income Statement'!I25</f>
        <v>0</v>
      </c>
      <c r="J11" s="70">
        <f>+'Income Statement'!J25</f>
        <v>0</v>
      </c>
      <c r="K11" s="70">
        <f>+'Income Statement'!K25</f>
        <v>0</v>
      </c>
      <c r="L11" s="70">
        <f>+'Income Statement'!L25</f>
        <v>0</v>
      </c>
      <c r="M11" s="70">
        <f>+'Income Statement'!M25</f>
        <v>0</v>
      </c>
      <c r="N11" s="70">
        <f>+'Income Statement'!N25</f>
        <v>0</v>
      </c>
      <c r="O11" s="70">
        <f>+'Income Statement'!O25</f>
        <v>0</v>
      </c>
      <c r="P11" s="115">
        <f>+'Income Statement'!P25</f>
        <v>0</v>
      </c>
      <c r="Q11" s="304"/>
      <c r="T11" s="54"/>
      <c r="U11" s="198" t="str">
        <f>+C11</f>
        <v>Plus Amortization</v>
      </c>
      <c r="V11" s="198"/>
      <c r="W11" s="262">
        <f>SUM(E11:H11)</f>
        <v>0</v>
      </c>
      <c r="X11" s="262">
        <f>SUM(I11:L11)</f>
        <v>0</v>
      </c>
      <c r="Y11" s="262">
        <f>SUM(M11:P11)</f>
        <v>0</v>
      </c>
      <c r="Z11" s="298">
        <f>+'Income Statement'!Z25</f>
        <v>0</v>
      </c>
      <c r="AA11" s="303">
        <f>+'Income Statement'!AA25</f>
        <v>0</v>
      </c>
    </row>
    <row r="12" spans="2:29" x14ac:dyDescent="0.2">
      <c r="B12" s="54"/>
      <c r="C12" s="198" t="s">
        <v>106</v>
      </c>
      <c r="E12" s="70">
        <f>+'Income Statement'!E26</f>
        <v>0</v>
      </c>
      <c r="F12" s="70">
        <f>+'Income Statement'!F26</f>
        <v>0</v>
      </c>
      <c r="G12" s="70">
        <f>+'Income Statement'!G26</f>
        <v>0</v>
      </c>
      <c r="H12" s="70">
        <f>+'Income Statement'!H26</f>
        <v>0</v>
      </c>
      <c r="I12" s="70">
        <f>+'Income Statement'!I26</f>
        <v>0</v>
      </c>
      <c r="J12" s="70">
        <f>+'Income Statement'!J26</f>
        <v>0</v>
      </c>
      <c r="K12" s="70">
        <f>+'Income Statement'!K26</f>
        <v>0</v>
      </c>
      <c r="L12" s="70">
        <f>+'Income Statement'!L26</f>
        <v>0</v>
      </c>
      <c r="M12" s="70">
        <f>+'Income Statement'!M26</f>
        <v>0</v>
      </c>
      <c r="N12" s="70">
        <f>+'Income Statement'!N26</f>
        <v>0</v>
      </c>
      <c r="O12" s="70">
        <f>+'Income Statement'!O26</f>
        <v>0</v>
      </c>
      <c r="P12" s="115">
        <f>+'Income Statement'!P26</f>
        <v>0</v>
      </c>
      <c r="Q12" s="304"/>
      <c r="T12" s="54"/>
      <c r="U12" s="198" t="str">
        <f>+C12</f>
        <v>Plus Preliminary exp written off</v>
      </c>
      <c r="V12" s="198"/>
      <c r="W12" s="262">
        <f>SUM(E12:H12)</f>
        <v>0</v>
      </c>
      <c r="X12" s="262">
        <f>SUM(I12:L12)</f>
        <v>0</v>
      </c>
      <c r="Y12" s="262">
        <f>SUM(M12:P12)</f>
        <v>0</v>
      </c>
      <c r="Z12" s="298">
        <f>+'Income Statement'!Z26</f>
        <v>0</v>
      </c>
      <c r="AA12" s="303">
        <f>+'Income Statement'!AA26</f>
        <v>0</v>
      </c>
    </row>
    <row r="13" spans="2:29" s="308" customFormat="1" x14ac:dyDescent="0.2">
      <c r="B13" s="54"/>
      <c r="C13" s="214" t="s">
        <v>5</v>
      </c>
      <c r="D13" s="214"/>
      <c r="E13" s="305">
        <f>SUM(E8:E12)</f>
        <v>-9200</v>
      </c>
      <c r="F13" s="305">
        <f t="shared" ref="F13:P13" si="0">SUM(F8:F12)</f>
        <v>17590</v>
      </c>
      <c r="G13" s="305">
        <f t="shared" si="0"/>
        <v>21080</v>
      </c>
      <c r="H13" s="305">
        <f t="shared" si="0"/>
        <v>24960</v>
      </c>
      <c r="I13" s="305">
        <f t="shared" si="0"/>
        <v>28265</v>
      </c>
      <c r="J13" s="305">
        <f t="shared" si="0"/>
        <v>31605</v>
      </c>
      <c r="K13" s="305">
        <f t="shared" si="0"/>
        <v>35995</v>
      </c>
      <c r="L13" s="305">
        <f t="shared" si="0"/>
        <v>40755</v>
      </c>
      <c r="M13" s="305">
        <f t="shared" si="0"/>
        <v>44365.578000000009</v>
      </c>
      <c r="N13" s="305">
        <f t="shared" si="0"/>
        <v>48415.578000000009</v>
      </c>
      <c r="O13" s="305">
        <f t="shared" si="0"/>
        <v>53895.578000000009</v>
      </c>
      <c r="P13" s="306">
        <f t="shared" si="0"/>
        <v>59435.578000000009</v>
      </c>
      <c r="Q13" s="307"/>
      <c r="T13" s="54"/>
      <c r="U13" s="214" t="s">
        <v>5</v>
      </c>
      <c r="V13" s="214"/>
      <c r="W13" s="305">
        <f>SUM(W8:W12)</f>
        <v>54430</v>
      </c>
      <c r="X13" s="305">
        <f>SUM(X8:X12)</f>
        <v>136620</v>
      </c>
      <c r="Y13" s="305">
        <f>SUM(Y8:Y12)</f>
        <v>206112.31200000003</v>
      </c>
      <c r="Z13" s="305">
        <f>SUM(Z8:Z12)</f>
        <v>301033.4276</v>
      </c>
      <c r="AA13" s="306">
        <f>SUM(AA8:AA12)</f>
        <v>402893.09898000001</v>
      </c>
    </row>
    <row r="14" spans="2:29" x14ac:dyDescent="0.2">
      <c r="B14" s="54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115"/>
      <c r="Q14" s="304"/>
      <c r="T14" s="54"/>
      <c r="U14" s="198"/>
      <c r="V14" s="198"/>
      <c r="W14" s="262"/>
      <c r="X14" s="262"/>
      <c r="Y14" s="262"/>
      <c r="Z14" s="298"/>
      <c r="AA14" s="303"/>
    </row>
    <row r="15" spans="2:29" x14ac:dyDescent="0.2">
      <c r="B15" s="217" t="s">
        <v>20</v>
      </c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115"/>
      <c r="Q15" s="304"/>
      <c r="T15" s="217" t="s">
        <v>20</v>
      </c>
      <c r="U15" s="198"/>
      <c r="V15" s="198"/>
      <c r="W15" s="262"/>
      <c r="X15" s="262"/>
      <c r="Y15" s="262"/>
      <c r="Z15" s="298"/>
      <c r="AA15" s="303"/>
    </row>
    <row r="16" spans="2:29" s="302" customFormat="1" x14ac:dyDescent="0.2">
      <c r="B16" s="54"/>
      <c r="C16" s="198" t="s">
        <v>53</v>
      </c>
      <c r="D16" s="198"/>
      <c r="E16" s="70">
        <f>-Capex!F9</f>
        <v>-25000</v>
      </c>
      <c r="F16" s="70">
        <f>-Capex!G9</f>
        <v>0</v>
      </c>
      <c r="G16" s="70">
        <f>-Capex!H9</f>
        <v>0</v>
      </c>
      <c r="H16" s="70">
        <f>-Capex!I9</f>
        <v>0</v>
      </c>
      <c r="I16" s="70">
        <f>-Capex!J9</f>
        <v>0</v>
      </c>
      <c r="J16" s="70">
        <f>-Capex!K9</f>
        <v>0</v>
      </c>
      <c r="K16" s="70">
        <f>-Capex!L9</f>
        <v>0</v>
      </c>
      <c r="L16" s="70">
        <f>-Capex!M9</f>
        <v>0</v>
      </c>
      <c r="M16" s="70">
        <f>-Capex!N9</f>
        <v>0</v>
      </c>
      <c r="N16" s="70">
        <f>-Capex!O9</f>
        <v>0</v>
      </c>
      <c r="O16" s="70">
        <f>-Capex!P9</f>
        <v>0</v>
      </c>
      <c r="P16" s="115">
        <f>-Capex!Q9</f>
        <v>0</v>
      </c>
      <c r="Q16" s="301"/>
      <c r="T16" s="54"/>
      <c r="U16" s="198" t="str">
        <f>+C16</f>
        <v>Fixed Assets</v>
      </c>
      <c r="V16" s="198"/>
      <c r="W16" s="298">
        <f>SUM(E16:H16)</f>
        <v>-25000</v>
      </c>
      <c r="X16" s="298">
        <f>SUM(I16:L16)</f>
        <v>0</v>
      </c>
      <c r="Y16" s="298">
        <f>SUM(M16:P16)</f>
        <v>0</v>
      </c>
      <c r="Z16" s="298">
        <f>-Capex!W9</f>
        <v>0</v>
      </c>
      <c r="AA16" s="303">
        <f>-Capex!X9</f>
        <v>0</v>
      </c>
    </row>
    <row r="17" spans="2:28" s="302" customFormat="1" x14ac:dyDescent="0.2">
      <c r="B17" s="54"/>
      <c r="C17" s="198" t="s">
        <v>119</v>
      </c>
      <c r="D17" s="198"/>
      <c r="E17" s="70">
        <f>-Capex!F10</f>
        <v>0</v>
      </c>
      <c r="F17" s="70">
        <f>-Capex!G10</f>
        <v>0</v>
      </c>
      <c r="G17" s="70">
        <f>-Capex!H10</f>
        <v>0</v>
      </c>
      <c r="H17" s="70">
        <f>-Capex!I10</f>
        <v>0</v>
      </c>
      <c r="I17" s="70">
        <f>-Capex!J10</f>
        <v>0</v>
      </c>
      <c r="J17" s="70">
        <f>-Capex!K10</f>
        <v>0</v>
      </c>
      <c r="K17" s="70">
        <f>-Capex!L10</f>
        <v>0</v>
      </c>
      <c r="L17" s="70">
        <f>-Capex!M10</f>
        <v>0</v>
      </c>
      <c r="M17" s="70">
        <f>-Capex!N10</f>
        <v>0</v>
      </c>
      <c r="N17" s="70">
        <f>-Capex!O10</f>
        <v>0</v>
      </c>
      <c r="O17" s="70">
        <f>-Capex!P10</f>
        <v>0</v>
      </c>
      <c r="P17" s="115">
        <f>-Capex!Q10</f>
        <v>0</v>
      </c>
      <c r="Q17" s="301"/>
      <c r="T17" s="54"/>
      <c r="U17" s="198" t="str">
        <f>+C17</f>
        <v xml:space="preserve">Intangible Assets </v>
      </c>
      <c r="V17" s="198"/>
      <c r="W17" s="298">
        <f>SUM(E17:H17)</f>
        <v>0</v>
      </c>
      <c r="X17" s="298">
        <f>SUM(I17:L17)</f>
        <v>0</v>
      </c>
      <c r="Y17" s="298">
        <f>SUM(M17:P17)</f>
        <v>0</v>
      </c>
      <c r="Z17" s="298">
        <f>-Capex!W10</f>
        <v>0</v>
      </c>
      <c r="AA17" s="303">
        <f>-Capex!X10</f>
        <v>0</v>
      </c>
    </row>
    <row r="18" spans="2:28" s="308" customFormat="1" x14ac:dyDescent="0.2">
      <c r="B18" s="54"/>
      <c r="C18" s="214" t="s">
        <v>6</v>
      </c>
      <c r="D18" s="214"/>
      <c r="E18" s="305">
        <f>SUM(E16:E17)</f>
        <v>-25000</v>
      </c>
      <c r="F18" s="305">
        <f t="shared" ref="F18:P18" si="1">SUM(F16:F17)</f>
        <v>0</v>
      </c>
      <c r="G18" s="305">
        <f t="shared" si="1"/>
        <v>0</v>
      </c>
      <c r="H18" s="305">
        <f t="shared" si="1"/>
        <v>0</v>
      </c>
      <c r="I18" s="305">
        <f t="shared" si="1"/>
        <v>0</v>
      </c>
      <c r="J18" s="305">
        <f t="shared" si="1"/>
        <v>0</v>
      </c>
      <c r="K18" s="305">
        <f t="shared" si="1"/>
        <v>0</v>
      </c>
      <c r="L18" s="305">
        <f t="shared" si="1"/>
        <v>0</v>
      </c>
      <c r="M18" s="305">
        <f t="shared" si="1"/>
        <v>0</v>
      </c>
      <c r="N18" s="305">
        <f t="shared" si="1"/>
        <v>0</v>
      </c>
      <c r="O18" s="305">
        <f t="shared" si="1"/>
        <v>0</v>
      </c>
      <c r="P18" s="306">
        <f t="shared" si="1"/>
        <v>0</v>
      </c>
      <c r="Q18" s="307"/>
      <c r="T18" s="54"/>
      <c r="U18" s="214" t="s">
        <v>6</v>
      </c>
      <c r="V18" s="214"/>
      <c r="W18" s="305">
        <f>SUM(W16:W17)</f>
        <v>-25000</v>
      </c>
      <c r="X18" s="305">
        <f>SUM(X16:X17)</f>
        <v>0</v>
      </c>
      <c r="Y18" s="305">
        <f>SUM(Y16:Y17)</f>
        <v>0</v>
      </c>
      <c r="Z18" s="305">
        <f>SUM(Z16:Z17)</f>
        <v>0</v>
      </c>
      <c r="AA18" s="306">
        <f>SUM(AA16:AA17)</f>
        <v>0</v>
      </c>
    </row>
    <row r="19" spans="2:28" x14ac:dyDescent="0.2">
      <c r="B19" s="54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115"/>
      <c r="Q19" s="304"/>
      <c r="T19" s="54"/>
      <c r="U19" s="198"/>
      <c r="V19" s="198"/>
      <c r="W19" s="262"/>
      <c r="X19" s="262"/>
      <c r="Y19" s="262"/>
      <c r="Z19" s="298"/>
      <c r="AA19" s="303"/>
    </row>
    <row r="20" spans="2:28" x14ac:dyDescent="0.2">
      <c r="B20" s="217" t="s">
        <v>21</v>
      </c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115"/>
      <c r="Q20" s="304"/>
      <c r="T20" s="217" t="s">
        <v>21</v>
      </c>
      <c r="U20" s="198"/>
      <c r="V20" s="198"/>
      <c r="W20" s="262"/>
      <c r="X20" s="262"/>
      <c r="Y20" s="262"/>
      <c r="Z20" s="298"/>
      <c r="AA20" s="303"/>
    </row>
    <row r="21" spans="2:28" s="302" customFormat="1" x14ac:dyDescent="0.2">
      <c r="B21" s="54"/>
      <c r="C21" s="198" t="s">
        <v>7</v>
      </c>
      <c r="D21" s="198"/>
      <c r="E21" s="70">
        <f>'Full Assumptions '!D177</f>
        <v>0</v>
      </c>
      <c r="F21" s="70">
        <v>0</v>
      </c>
      <c r="G21" s="70">
        <v>0</v>
      </c>
      <c r="H21" s="70">
        <v>0</v>
      </c>
      <c r="I21" s="70">
        <f>+'Full Assumptions '!E177</f>
        <v>0</v>
      </c>
      <c r="J21" s="70">
        <v>0</v>
      </c>
      <c r="K21" s="70">
        <v>0</v>
      </c>
      <c r="L21" s="70">
        <v>0</v>
      </c>
      <c r="M21" s="70">
        <f>+'Full Assumptions '!F177</f>
        <v>0</v>
      </c>
      <c r="N21" s="70">
        <v>0</v>
      </c>
      <c r="O21" s="70">
        <v>0</v>
      </c>
      <c r="P21" s="115">
        <v>0</v>
      </c>
      <c r="Q21" s="301"/>
      <c r="T21" s="54"/>
      <c r="U21" s="198" t="s">
        <v>7</v>
      </c>
      <c r="V21" s="198"/>
      <c r="W21" s="298">
        <f>SUM(E21:H21)</f>
        <v>0</v>
      </c>
      <c r="X21" s="298">
        <f>SUM(I21:L21)</f>
        <v>0</v>
      </c>
      <c r="Y21" s="298">
        <f>SUM(M21:P21)</f>
        <v>0</v>
      </c>
      <c r="Z21" s="298">
        <f>+'Full Assumptions '!G177</f>
        <v>0</v>
      </c>
      <c r="AA21" s="303">
        <f>+'Full Assumptions '!H177</f>
        <v>0</v>
      </c>
      <c r="AB21" s="220"/>
    </row>
    <row r="22" spans="2:28" s="302" customFormat="1" x14ac:dyDescent="0.2">
      <c r="B22" s="54"/>
      <c r="C22" s="198" t="s">
        <v>58</v>
      </c>
      <c r="D22" s="198"/>
      <c r="E22" s="70">
        <f>'Full Assumptions '!D172-'Full Assumptions '!D194</f>
        <v>154661.75</v>
      </c>
      <c r="F22" s="70">
        <f>-'Debt Repayment Schedule'!C8</f>
        <v>0</v>
      </c>
      <c r="G22" s="70">
        <f>-'Debt Repayment Schedule'!D8</f>
        <v>0</v>
      </c>
      <c r="H22" s="70">
        <f>-'Debt Repayment Schedule'!E8</f>
        <v>0</v>
      </c>
      <c r="I22" s="70">
        <f>-'Debt Repayment Schedule'!F8</f>
        <v>0</v>
      </c>
      <c r="J22" s="70">
        <f>-'Debt Repayment Schedule'!G8</f>
        <v>0</v>
      </c>
      <c r="K22" s="70">
        <f>-'Debt Repayment Schedule'!H8</f>
        <v>0</v>
      </c>
      <c r="L22" s="70">
        <f>-'Debt Repayment Schedule'!I8</f>
        <v>0</v>
      </c>
      <c r="M22" s="70">
        <f>-'Debt Repayment Schedule'!J8</f>
        <v>0</v>
      </c>
      <c r="N22" s="70">
        <f>-'Debt Repayment Schedule'!K8</f>
        <v>0</v>
      </c>
      <c r="O22" s="70">
        <f>-'Debt Repayment Schedule'!L8</f>
        <v>0</v>
      </c>
      <c r="P22" s="115">
        <f>-'Debt Repayment Schedule'!M8</f>
        <v>0</v>
      </c>
      <c r="Q22" s="301"/>
      <c r="T22" s="54"/>
      <c r="U22" s="198" t="str">
        <f>C22</f>
        <v>Cash from Debt financing</v>
      </c>
      <c r="V22" s="198"/>
      <c r="W22" s="298">
        <f>SUM(E22:H22)</f>
        <v>154661.75</v>
      </c>
      <c r="X22" s="298">
        <f>SUM(I22:L22)</f>
        <v>0</v>
      </c>
      <c r="Y22" s="298">
        <f>SUM(M22:P22)</f>
        <v>0</v>
      </c>
      <c r="Z22" s="70">
        <f>-'Debt Repayment Schedule'!N8</f>
        <v>0</v>
      </c>
      <c r="AA22" s="115">
        <f>-'Debt Repayment Schedule'!O8</f>
        <v>-154661.75</v>
      </c>
      <c r="AB22" s="220"/>
    </row>
    <row r="23" spans="2:28" s="308" customFormat="1" x14ac:dyDescent="0.2">
      <c r="B23" s="54"/>
      <c r="C23" s="214" t="s">
        <v>8</v>
      </c>
      <c r="D23" s="214"/>
      <c r="E23" s="305">
        <f t="shared" ref="E23:P23" si="2">SUM(E21:E22)</f>
        <v>154661.75</v>
      </c>
      <c r="F23" s="305">
        <f t="shared" si="2"/>
        <v>0</v>
      </c>
      <c r="G23" s="305">
        <f t="shared" si="2"/>
        <v>0</v>
      </c>
      <c r="H23" s="305">
        <f t="shared" si="2"/>
        <v>0</v>
      </c>
      <c r="I23" s="305">
        <f t="shared" si="2"/>
        <v>0</v>
      </c>
      <c r="J23" s="305">
        <f t="shared" si="2"/>
        <v>0</v>
      </c>
      <c r="K23" s="305">
        <f t="shared" si="2"/>
        <v>0</v>
      </c>
      <c r="L23" s="305">
        <f t="shared" si="2"/>
        <v>0</v>
      </c>
      <c r="M23" s="305">
        <f t="shared" si="2"/>
        <v>0</v>
      </c>
      <c r="N23" s="305">
        <f t="shared" si="2"/>
        <v>0</v>
      </c>
      <c r="O23" s="305">
        <f t="shared" si="2"/>
        <v>0</v>
      </c>
      <c r="P23" s="306">
        <f t="shared" si="2"/>
        <v>0</v>
      </c>
      <c r="Q23" s="307"/>
      <c r="T23" s="54"/>
      <c r="U23" s="214" t="s">
        <v>8</v>
      </c>
      <c r="V23" s="214"/>
      <c r="W23" s="305">
        <f>SUM(W21:W22)</f>
        <v>154661.75</v>
      </c>
      <c r="X23" s="305">
        <f>SUM(X21:X22)</f>
        <v>0</v>
      </c>
      <c r="Y23" s="305">
        <f>SUM(Y21:Y22)</f>
        <v>0</v>
      </c>
      <c r="Z23" s="305">
        <f>SUM(Z21:Z22)</f>
        <v>0</v>
      </c>
      <c r="AA23" s="306">
        <f>SUM(AA21:AA22)</f>
        <v>-154661.75</v>
      </c>
      <c r="AB23" s="240"/>
    </row>
    <row r="24" spans="2:28" x14ac:dyDescent="0.2">
      <c r="B24" s="54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115"/>
      <c r="Q24" s="304"/>
      <c r="T24" s="54"/>
      <c r="U24" s="198"/>
      <c r="V24" s="198"/>
      <c r="W24" s="262"/>
      <c r="X24" s="262"/>
      <c r="Y24" s="262"/>
      <c r="Z24" s="298"/>
      <c r="AA24" s="303"/>
    </row>
    <row r="25" spans="2:28" s="308" customFormat="1" x14ac:dyDescent="0.2">
      <c r="B25" s="217"/>
      <c r="C25" s="198" t="s">
        <v>94</v>
      </c>
      <c r="D25" s="214"/>
      <c r="E25" s="309">
        <f>E13+E18+E23</f>
        <v>120461.75</v>
      </c>
      <c r="F25" s="309">
        <f>F13+F18+F23</f>
        <v>17590</v>
      </c>
      <c r="G25" s="309">
        <f t="shared" ref="G25:P25" si="3">G13+G18+G23</f>
        <v>21080</v>
      </c>
      <c r="H25" s="309">
        <f t="shared" si="3"/>
        <v>24960</v>
      </c>
      <c r="I25" s="309">
        <f t="shared" si="3"/>
        <v>28265</v>
      </c>
      <c r="J25" s="309">
        <f t="shared" si="3"/>
        <v>31605</v>
      </c>
      <c r="K25" s="309">
        <f t="shared" si="3"/>
        <v>35995</v>
      </c>
      <c r="L25" s="309">
        <f t="shared" si="3"/>
        <v>40755</v>
      </c>
      <c r="M25" s="309">
        <f t="shared" si="3"/>
        <v>44365.578000000009</v>
      </c>
      <c r="N25" s="309">
        <f t="shared" si="3"/>
        <v>48415.578000000009</v>
      </c>
      <c r="O25" s="309">
        <f t="shared" si="3"/>
        <v>53895.578000000009</v>
      </c>
      <c r="P25" s="310">
        <f t="shared" si="3"/>
        <v>59435.578000000009</v>
      </c>
      <c r="Q25" s="311"/>
      <c r="T25" s="217"/>
      <c r="U25" s="214" t="s">
        <v>94</v>
      </c>
      <c r="V25" s="214"/>
      <c r="W25" s="309">
        <f>W13+W18+W23</f>
        <v>184091.75</v>
      </c>
      <c r="X25" s="309">
        <f>X13+X18+X23</f>
        <v>136620</v>
      </c>
      <c r="Y25" s="309">
        <f>Y13+Y18+Y23</f>
        <v>206112.31200000003</v>
      </c>
      <c r="Z25" s="309">
        <f>Z13+Z18+Z23</f>
        <v>301033.4276</v>
      </c>
      <c r="AA25" s="310">
        <f>AA13+AA18+AA23</f>
        <v>248231.34898000001</v>
      </c>
    </row>
    <row r="26" spans="2:28" x14ac:dyDescent="0.2">
      <c r="B26" s="54"/>
      <c r="C26" s="198" t="s">
        <v>9</v>
      </c>
      <c r="E26" s="70">
        <f>'Full Assumptions '!D190</f>
        <v>0</v>
      </c>
      <c r="F26" s="70">
        <f>E27</f>
        <v>120461.75</v>
      </c>
      <c r="G26" s="70">
        <f>F27</f>
        <v>138051.75</v>
      </c>
      <c r="H26" s="70">
        <f>G27</f>
        <v>159131.75</v>
      </c>
      <c r="I26" s="70">
        <f t="shared" ref="I26:P26" si="4">H27</f>
        <v>184091.75</v>
      </c>
      <c r="J26" s="70">
        <f t="shared" si="4"/>
        <v>212356.75</v>
      </c>
      <c r="K26" s="70">
        <f t="shared" si="4"/>
        <v>243961.75</v>
      </c>
      <c r="L26" s="70">
        <f t="shared" si="4"/>
        <v>279956.75</v>
      </c>
      <c r="M26" s="70">
        <f t="shared" si="4"/>
        <v>320711.75</v>
      </c>
      <c r="N26" s="70">
        <f t="shared" si="4"/>
        <v>365077.32799999998</v>
      </c>
      <c r="O26" s="70">
        <f t="shared" si="4"/>
        <v>413492.90599999996</v>
      </c>
      <c r="P26" s="115">
        <f t="shared" si="4"/>
        <v>467388.48399999994</v>
      </c>
      <c r="Q26" s="304"/>
      <c r="T26" s="54"/>
      <c r="U26" s="198" t="s">
        <v>9</v>
      </c>
      <c r="V26" s="198"/>
      <c r="W26" s="70">
        <f>V27</f>
        <v>0</v>
      </c>
      <c r="X26" s="70">
        <f>W27</f>
        <v>184091.75</v>
      </c>
      <c r="Y26" s="70">
        <f>X27</f>
        <v>320711.75</v>
      </c>
      <c r="Z26" s="70">
        <f>Y27</f>
        <v>526824.06200000003</v>
      </c>
      <c r="AA26" s="115">
        <f>Z27</f>
        <v>827857.48959999997</v>
      </c>
    </row>
    <row r="27" spans="2:28" s="308" customFormat="1" x14ac:dyDescent="0.2">
      <c r="B27" s="312"/>
      <c r="C27" s="181" t="s">
        <v>10</v>
      </c>
      <c r="D27" s="181"/>
      <c r="E27" s="313">
        <f>SUM(E25:E26)</f>
        <v>120461.75</v>
      </c>
      <c r="F27" s="313">
        <f>SUM(F25:F26)</f>
        <v>138051.75</v>
      </c>
      <c r="G27" s="313">
        <f t="shared" ref="G27:P27" si="5">SUM(G25:G26)</f>
        <v>159131.75</v>
      </c>
      <c r="H27" s="313">
        <f t="shared" si="5"/>
        <v>184091.75</v>
      </c>
      <c r="I27" s="313">
        <f t="shared" si="5"/>
        <v>212356.75</v>
      </c>
      <c r="J27" s="313">
        <f t="shared" si="5"/>
        <v>243961.75</v>
      </c>
      <c r="K27" s="313">
        <f t="shared" si="5"/>
        <v>279956.75</v>
      </c>
      <c r="L27" s="313">
        <f t="shared" si="5"/>
        <v>320711.75</v>
      </c>
      <c r="M27" s="313">
        <f t="shared" si="5"/>
        <v>365077.32799999998</v>
      </c>
      <c r="N27" s="313">
        <f t="shared" si="5"/>
        <v>413492.90599999996</v>
      </c>
      <c r="O27" s="313">
        <f t="shared" si="5"/>
        <v>467388.48399999994</v>
      </c>
      <c r="P27" s="314">
        <f t="shared" si="5"/>
        <v>526824.06199999992</v>
      </c>
      <c r="Q27" s="307"/>
      <c r="T27" s="312"/>
      <c r="U27" s="181" t="s">
        <v>10</v>
      </c>
      <c r="V27" s="574">
        <f>'Full Assumptions '!D190</f>
        <v>0</v>
      </c>
      <c r="W27" s="313">
        <f>SUM(W25:W26)</f>
        <v>184091.75</v>
      </c>
      <c r="X27" s="313">
        <f>SUM(X25:X26)</f>
        <v>320711.75</v>
      </c>
      <c r="Y27" s="313">
        <f>SUM(Y25:Y26)</f>
        <v>526824.06200000003</v>
      </c>
      <c r="Z27" s="313">
        <f>SUM(Z25:Z26)</f>
        <v>827857.48959999997</v>
      </c>
      <c r="AA27" s="314">
        <f>SUM(AA25:AA26)</f>
        <v>1076088.83858</v>
      </c>
    </row>
    <row r="29" spans="2:28" x14ac:dyDescent="0.2">
      <c r="B29" s="316"/>
      <c r="F29" s="292"/>
      <c r="G29" s="292"/>
      <c r="H29" s="292"/>
      <c r="I29" s="292"/>
      <c r="J29" s="292"/>
    </row>
  </sheetData>
  <mergeCells count="3">
    <mergeCell ref="E4:H4"/>
    <mergeCell ref="I4:L4"/>
    <mergeCell ref="M4:P4"/>
  </mergeCells>
  <phoneticPr fontId="2" type="noConversion"/>
  <printOptions horizontalCentered="1"/>
  <pageMargins left="0.25" right="0.25" top="0.5" bottom="0.5" header="0" footer="0"/>
  <pageSetup scale="50" pageOrder="overThenDown" orientation="landscape" r:id="rId1"/>
  <headerFooter alignWithMargins="0"/>
  <colBreaks count="1" manualBreakCount="1">
    <brk id="18" max="2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pageSetUpPr autoPageBreaks="0"/>
  </sheetPr>
  <dimension ref="A2:AA51"/>
  <sheetViews>
    <sheetView showGridLines="0" view="pageBreakPreview" zoomScaleNormal="85" zoomScaleSheetLayoutView="100" workbookViewId="0"/>
  </sheetViews>
  <sheetFormatPr defaultColWidth="9.109375" defaultRowHeight="10.199999999999999" x14ac:dyDescent="0.2"/>
  <cols>
    <col min="1" max="1" width="1.44140625" style="2" customWidth="1"/>
    <col min="2" max="2" width="1.109375" style="2" customWidth="1"/>
    <col min="3" max="3" width="1.44140625" style="2" customWidth="1"/>
    <col min="4" max="4" width="30" style="2" customWidth="1"/>
    <col min="5" max="5" width="9.5546875" style="135" customWidth="1"/>
    <col min="6" max="6" width="10.109375" style="135" bestFit="1" customWidth="1"/>
    <col min="7" max="7" width="9.5546875" style="135" customWidth="1"/>
    <col min="8" max="16" width="12" style="352" customWidth="1"/>
    <col min="17" max="17" width="11.88671875" style="352" customWidth="1"/>
    <col min="18" max="18" width="1.109375" style="2" customWidth="1"/>
    <col min="19" max="19" width="1.44140625" style="2" customWidth="1"/>
    <col min="20" max="20" width="18" style="2" bestFit="1" customWidth="1"/>
    <col min="21" max="21" width="9.5546875" style="353" customWidth="1"/>
    <col min="22" max="22" width="2" style="352" customWidth="1"/>
    <col min="23" max="23" width="12.44140625" style="352" customWidth="1"/>
    <col min="24" max="24" width="12.33203125" style="352" bestFit="1" customWidth="1"/>
    <col min="25" max="25" width="12.109375" style="352" bestFit="1" customWidth="1"/>
    <col min="26" max="26" width="12" style="352" bestFit="1" customWidth="1"/>
    <col min="27" max="27" width="12.6640625" style="352" bestFit="1" customWidth="1"/>
    <col min="28" max="28" width="9.109375" style="2"/>
    <col min="29" max="29" width="11.44140625" style="2" bestFit="1" customWidth="1"/>
    <col min="30" max="16384" width="9.109375" style="2"/>
  </cols>
  <sheetData>
    <row r="2" spans="1:27" ht="13.8" x14ac:dyDescent="0.3">
      <c r="A2" s="577" t="s">
        <v>269</v>
      </c>
      <c r="B2" s="578"/>
      <c r="C2" s="578"/>
      <c r="D2" s="579"/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  <c r="P2" s="579"/>
    </row>
    <row r="4" spans="1:27" x14ac:dyDescent="0.2">
      <c r="D4" s="191" t="s">
        <v>160</v>
      </c>
      <c r="J4" s="354"/>
      <c r="S4" s="191" t="str">
        <f>+D4</f>
        <v>HEADCOUNT</v>
      </c>
    </row>
    <row r="6" spans="1:27" x14ac:dyDescent="0.2">
      <c r="D6" s="194" t="s">
        <v>130</v>
      </c>
      <c r="T6" s="194" t="s">
        <v>44</v>
      </c>
    </row>
    <row r="7" spans="1:27" x14ac:dyDescent="0.2">
      <c r="B7" s="355"/>
      <c r="C7" s="356"/>
      <c r="D7" s="356"/>
      <c r="E7" s="357"/>
      <c r="F7" s="581" t="s">
        <v>29</v>
      </c>
      <c r="G7" s="581"/>
      <c r="H7" s="581"/>
      <c r="I7" s="581"/>
      <c r="J7" s="581" t="s">
        <v>30</v>
      </c>
      <c r="K7" s="581"/>
      <c r="L7" s="581"/>
      <c r="M7" s="581"/>
      <c r="N7" s="581" t="s">
        <v>31</v>
      </c>
      <c r="O7" s="581"/>
      <c r="P7" s="581"/>
      <c r="Q7" s="582"/>
      <c r="R7" s="189"/>
      <c r="S7" s="358"/>
      <c r="T7" s="206"/>
      <c r="U7" s="359"/>
      <c r="V7" s="359"/>
      <c r="W7" s="359"/>
      <c r="X7" s="360"/>
      <c r="Y7" s="360"/>
      <c r="Z7" s="360"/>
      <c r="AA7" s="361"/>
    </row>
    <row r="8" spans="1:27" x14ac:dyDescent="0.2">
      <c r="B8" s="162"/>
      <c r="C8" s="362"/>
      <c r="D8" s="362"/>
      <c r="E8" s="363"/>
      <c r="F8" s="211" t="s">
        <v>34</v>
      </c>
      <c r="G8" s="211" t="s">
        <v>35</v>
      </c>
      <c r="H8" s="211" t="s">
        <v>36</v>
      </c>
      <c r="I8" s="211" t="s">
        <v>37</v>
      </c>
      <c r="J8" s="211" t="s">
        <v>38</v>
      </c>
      <c r="K8" s="211" t="s">
        <v>39</v>
      </c>
      <c r="L8" s="211" t="s">
        <v>51</v>
      </c>
      <c r="M8" s="211" t="s">
        <v>52</v>
      </c>
      <c r="N8" s="211" t="s">
        <v>42</v>
      </c>
      <c r="O8" s="211" t="s">
        <v>43</v>
      </c>
      <c r="P8" s="211" t="s">
        <v>40</v>
      </c>
      <c r="Q8" s="212" t="s">
        <v>41</v>
      </c>
      <c r="R8" s="364"/>
      <c r="S8" s="365"/>
      <c r="T8" s="211"/>
      <c r="U8" s="211"/>
      <c r="V8" s="211"/>
      <c r="W8" s="211" t="s">
        <v>50</v>
      </c>
      <c r="X8" s="211" t="str">
        <f>J7</f>
        <v>FY 2</v>
      </c>
      <c r="Y8" s="211" t="str">
        <f>N7</f>
        <v>FY 3</v>
      </c>
      <c r="Z8" s="211" t="s">
        <v>32</v>
      </c>
      <c r="AA8" s="212" t="s">
        <v>33</v>
      </c>
    </row>
    <row r="9" spans="1:27" x14ac:dyDescent="0.2">
      <c r="B9" s="54" t="s">
        <v>27</v>
      </c>
      <c r="C9" s="214"/>
      <c r="D9" s="198"/>
      <c r="E9" s="366" t="s">
        <v>25</v>
      </c>
      <c r="F9" s="366"/>
      <c r="G9" s="366"/>
      <c r="Q9" s="367"/>
      <c r="S9" s="54" t="s">
        <v>27</v>
      </c>
      <c r="T9" s="198"/>
      <c r="U9" s="366" t="s">
        <v>25</v>
      </c>
      <c r="X9" s="207"/>
      <c r="Y9" s="207"/>
      <c r="Z9" s="207"/>
      <c r="AA9" s="368"/>
    </row>
    <row r="10" spans="1:27" x14ac:dyDescent="0.2">
      <c r="B10" s="54"/>
      <c r="C10" s="214"/>
      <c r="D10" s="198"/>
      <c r="E10" s="366" t="s">
        <v>264</v>
      </c>
      <c r="F10" s="366"/>
      <c r="G10" s="366"/>
      <c r="Q10" s="367"/>
      <c r="S10" s="54"/>
      <c r="T10" s="198"/>
      <c r="U10" s="366"/>
      <c r="X10" s="207"/>
      <c r="Y10" s="207"/>
      <c r="Z10" s="207"/>
      <c r="AA10" s="368"/>
    </row>
    <row r="11" spans="1:27" x14ac:dyDescent="0.2">
      <c r="B11" s="54"/>
      <c r="C11" s="214"/>
      <c r="E11" s="366"/>
      <c r="F11" s="366"/>
      <c r="G11" s="366"/>
      <c r="Q11" s="367"/>
      <c r="S11" s="54"/>
      <c r="T11" s="198"/>
      <c r="U11" s="366"/>
      <c r="X11" s="207"/>
      <c r="Y11" s="207"/>
      <c r="Z11" s="207"/>
      <c r="AA11" s="368"/>
    </row>
    <row r="12" spans="1:27" x14ac:dyDescent="0.2">
      <c r="B12" s="54"/>
      <c r="C12" s="214"/>
      <c r="D12" s="198" t="s">
        <v>247</v>
      </c>
      <c r="E12" s="492">
        <f>'Full Assumptions '!C110</f>
        <v>7500</v>
      </c>
      <c r="F12" s="366">
        <f>E12*3</f>
        <v>22500</v>
      </c>
      <c r="G12" s="366">
        <f t="shared" ref="G12:I14" si="0">F12</f>
        <v>22500</v>
      </c>
      <c r="H12" s="366">
        <f t="shared" si="0"/>
        <v>22500</v>
      </c>
      <c r="I12" s="366">
        <f t="shared" si="0"/>
        <v>22500</v>
      </c>
      <c r="J12" s="366">
        <f>E12*(1+'Full Assumptions '!H131)*3</f>
        <v>23625</v>
      </c>
      <c r="K12" s="366">
        <f t="shared" ref="K12:M16" si="1">J12</f>
        <v>23625</v>
      </c>
      <c r="L12" s="366">
        <f t="shared" si="1"/>
        <v>23625</v>
      </c>
      <c r="M12" s="366">
        <f t="shared" si="1"/>
        <v>23625</v>
      </c>
      <c r="N12" s="366">
        <f>E12*((1+'Full Assumptions '!H131)^2)*3</f>
        <v>24806.25</v>
      </c>
      <c r="O12" s="366">
        <f t="shared" ref="O12:Q16" si="2">N12</f>
        <v>24806.25</v>
      </c>
      <c r="P12" s="366">
        <f t="shared" si="2"/>
        <v>24806.25</v>
      </c>
      <c r="Q12" s="490">
        <f t="shared" si="2"/>
        <v>24806.25</v>
      </c>
      <c r="S12" s="54"/>
      <c r="T12" s="198" t="str">
        <f>D12</f>
        <v>You</v>
      </c>
      <c r="U12" s="366"/>
      <c r="W12" s="353">
        <f t="shared" ref="W12:W18" si="3">SUM(F12:I12)</f>
        <v>90000</v>
      </c>
      <c r="X12" s="353">
        <f t="shared" ref="X12:X18" si="4">SUM(J12:M12)</f>
        <v>94500</v>
      </c>
      <c r="Y12" s="353">
        <f t="shared" ref="Y12:Y18" si="5">SUM(N12:Q12)</f>
        <v>99225</v>
      </c>
      <c r="Z12" s="353">
        <f>Y12*(1+'Full Assumptions '!H131)</f>
        <v>104186.25</v>
      </c>
      <c r="AA12" s="491">
        <f>Z12*(1+'Full Assumptions '!H131)</f>
        <v>109395.5625</v>
      </c>
    </row>
    <row r="13" spans="1:27" x14ac:dyDescent="0.2">
      <c r="B13" s="54"/>
      <c r="C13" s="214"/>
      <c r="D13" s="2" t="s">
        <v>255</v>
      </c>
      <c r="E13" s="492">
        <f>'Full Assumptions '!C111</f>
        <v>0</v>
      </c>
      <c r="F13" s="366">
        <f>E13*3</f>
        <v>0</v>
      </c>
      <c r="G13" s="366">
        <f t="shared" si="0"/>
        <v>0</v>
      </c>
      <c r="H13" s="366">
        <f t="shared" si="0"/>
        <v>0</v>
      </c>
      <c r="I13" s="366">
        <f t="shared" si="0"/>
        <v>0</v>
      </c>
      <c r="J13" s="366">
        <f>E13*(1+'Full Assumptions '!H132)*3</f>
        <v>0</v>
      </c>
      <c r="K13" s="366">
        <f t="shared" si="1"/>
        <v>0</v>
      </c>
      <c r="L13" s="366">
        <f t="shared" si="1"/>
        <v>0</v>
      </c>
      <c r="M13" s="366">
        <f t="shared" si="1"/>
        <v>0</v>
      </c>
      <c r="N13" s="366">
        <f>E13*((1+'Full Assumptions '!H132)^2)*3</f>
        <v>0</v>
      </c>
      <c r="O13" s="366">
        <f t="shared" si="2"/>
        <v>0</v>
      </c>
      <c r="P13" s="366">
        <f t="shared" si="2"/>
        <v>0</v>
      </c>
      <c r="Q13" s="490">
        <f t="shared" si="2"/>
        <v>0</v>
      </c>
      <c r="S13" s="54"/>
      <c r="T13" s="198" t="str">
        <f t="shared" ref="T13:T18" si="6">D13</f>
        <v>Manager/Person #1</v>
      </c>
      <c r="U13" s="366"/>
      <c r="W13" s="353">
        <f t="shared" si="3"/>
        <v>0</v>
      </c>
      <c r="X13" s="353">
        <f t="shared" si="4"/>
        <v>0</v>
      </c>
      <c r="Y13" s="353">
        <f t="shared" si="5"/>
        <v>0</v>
      </c>
      <c r="Z13" s="353">
        <f>Y13*(1+'Full Assumptions '!H132)</f>
        <v>0</v>
      </c>
      <c r="AA13" s="491">
        <f>Z13*(1+'Full Assumptions '!H132)</f>
        <v>0</v>
      </c>
    </row>
    <row r="14" spans="1:27" x14ac:dyDescent="0.2">
      <c r="B14" s="54"/>
      <c r="C14" s="214"/>
      <c r="D14" s="2" t="s">
        <v>256</v>
      </c>
      <c r="E14" s="492">
        <f>'Full Assumptions '!C112</f>
        <v>0</v>
      </c>
      <c r="F14" s="366">
        <f>E14*3</f>
        <v>0</v>
      </c>
      <c r="G14" s="366">
        <f t="shared" si="0"/>
        <v>0</v>
      </c>
      <c r="H14" s="366">
        <f t="shared" si="0"/>
        <v>0</v>
      </c>
      <c r="I14" s="366">
        <f t="shared" si="0"/>
        <v>0</v>
      </c>
      <c r="J14" s="366">
        <f>E14*(1+'Full Assumptions '!H132)*3</f>
        <v>0</v>
      </c>
      <c r="K14" s="366">
        <f t="shared" si="1"/>
        <v>0</v>
      </c>
      <c r="L14" s="366">
        <f t="shared" si="1"/>
        <v>0</v>
      </c>
      <c r="M14" s="366">
        <f t="shared" si="1"/>
        <v>0</v>
      </c>
      <c r="N14" s="366">
        <f>E14*((1+'Full Assumptions '!H132)^2)*3</f>
        <v>0</v>
      </c>
      <c r="O14" s="366">
        <f t="shared" si="2"/>
        <v>0</v>
      </c>
      <c r="P14" s="366">
        <f t="shared" si="2"/>
        <v>0</v>
      </c>
      <c r="Q14" s="490">
        <f t="shared" si="2"/>
        <v>0</v>
      </c>
      <c r="S14" s="54"/>
      <c r="T14" s="198" t="str">
        <f t="shared" si="6"/>
        <v>Manager/Person #2</v>
      </c>
      <c r="U14" s="366"/>
      <c r="W14" s="353">
        <f t="shared" si="3"/>
        <v>0</v>
      </c>
      <c r="X14" s="353">
        <f t="shared" si="4"/>
        <v>0</v>
      </c>
      <c r="Y14" s="353">
        <f t="shared" si="5"/>
        <v>0</v>
      </c>
      <c r="Z14" s="353">
        <f>Y14*(1+'Full Assumptions '!H132)</f>
        <v>0</v>
      </c>
      <c r="AA14" s="491">
        <f>Z14*(1+'Full Assumptions '!H132)</f>
        <v>0</v>
      </c>
    </row>
    <row r="15" spans="1:27" x14ac:dyDescent="0.2">
      <c r="B15" s="54"/>
      <c r="C15" s="214"/>
      <c r="D15" s="2" t="s">
        <v>257</v>
      </c>
      <c r="E15" s="492">
        <f>'Full Assumptions '!C113</f>
        <v>0</v>
      </c>
      <c r="F15" s="366">
        <f>E15*3</f>
        <v>0</v>
      </c>
      <c r="G15" s="366">
        <f t="shared" ref="G15:I16" si="7">F15</f>
        <v>0</v>
      </c>
      <c r="H15" s="366">
        <f t="shared" si="7"/>
        <v>0</v>
      </c>
      <c r="I15" s="366">
        <f t="shared" si="7"/>
        <v>0</v>
      </c>
      <c r="J15" s="366">
        <f>E15*(1+'Full Assumptions '!H132)*3</f>
        <v>0</v>
      </c>
      <c r="K15" s="366">
        <f t="shared" si="1"/>
        <v>0</v>
      </c>
      <c r="L15" s="366">
        <f t="shared" si="1"/>
        <v>0</v>
      </c>
      <c r="M15" s="366">
        <f t="shared" si="1"/>
        <v>0</v>
      </c>
      <c r="N15" s="366">
        <f>E15*((1+'Full Assumptions '!H132)^2)*3</f>
        <v>0</v>
      </c>
      <c r="O15" s="366">
        <f t="shared" si="2"/>
        <v>0</v>
      </c>
      <c r="P15" s="366">
        <f t="shared" si="2"/>
        <v>0</v>
      </c>
      <c r="Q15" s="490">
        <f t="shared" si="2"/>
        <v>0</v>
      </c>
      <c r="S15" s="54"/>
      <c r="T15" s="198" t="str">
        <f t="shared" si="6"/>
        <v>Manager/Person #3</v>
      </c>
      <c r="U15" s="366"/>
      <c r="W15" s="353">
        <f t="shared" si="3"/>
        <v>0</v>
      </c>
      <c r="X15" s="353">
        <f t="shared" si="4"/>
        <v>0</v>
      </c>
      <c r="Y15" s="353">
        <f t="shared" si="5"/>
        <v>0</v>
      </c>
      <c r="Z15" s="353">
        <f>Y15*(1+'Full Assumptions '!H132)</f>
        <v>0</v>
      </c>
      <c r="AA15" s="491">
        <f>Z15*(1+'Full Assumptions '!H132)</f>
        <v>0</v>
      </c>
    </row>
    <row r="16" spans="1:27" x14ac:dyDescent="0.2">
      <c r="B16" s="54"/>
      <c r="C16" s="214"/>
      <c r="D16" s="2" t="s">
        <v>258</v>
      </c>
      <c r="E16" s="492">
        <f>'Full Assumptions '!C114</f>
        <v>0</v>
      </c>
      <c r="F16" s="366">
        <f>E16*3</f>
        <v>0</v>
      </c>
      <c r="G16" s="366">
        <f t="shared" si="7"/>
        <v>0</v>
      </c>
      <c r="H16" s="366">
        <f t="shared" si="7"/>
        <v>0</v>
      </c>
      <c r="I16" s="366">
        <f t="shared" si="7"/>
        <v>0</v>
      </c>
      <c r="J16" s="366">
        <f>E16*(1+'Full Assumptions '!H132)*3</f>
        <v>0</v>
      </c>
      <c r="K16" s="366">
        <f t="shared" si="1"/>
        <v>0</v>
      </c>
      <c r="L16" s="366">
        <f t="shared" si="1"/>
        <v>0</v>
      </c>
      <c r="M16" s="366">
        <f t="shared" si="1"/>
        <v>0</v>
      </c>
      <c r="N16" s="366">
        <f>E16*((1+'Full Assumptions '!H132)^2)*3</f>
        <v>0</v>
      </c>
      <c r="O16" s="366">
        <f t="shared" si="2"/>
        <v>0</v>
      </c>
      <c r="P16" s="366">
        <f t="shared" si="2"/>
        <v>0</v>
      </c>
      <c r="Q16" s="490">
        <f t="shared" si="2"/>
        <v>0</v>
      </c>
      <c r="S16" s="54"/>
      <c r="T16" s="198" t="str">
        <f t="shared" si="6"/>
        <v>Manager/Person #4</v>
      </c>
      <c r="U16" s="366"/>
      <c r="W16" s="353">
        <f t="shared" si="3"/>
        <v>0</v>
      </c>
      <c r="X16" s="353">
        <f t="shared" si="4"/>
        <v>0</v>
      </c>
      <c r="Y16" s="353">
        <f t="shared" si="5"/>
        <v>0</v>
      </c>
      <c r="Z16" s="353">
        <f>Y16*(1+'Full Assumptions '!H132)</f>
        <v>0</v>
      </c>
      <c r="AA16" s="491">
        <f>Z16*(1+'Full Assumptions '!H132)</f>
        <v>0</v>
      </c>
    </row>
    <row r="17" spans="2:27" x14ac:dyDescent="0.2">
      <c r="B17" s="54"/>
      <c r="C17" s="214"/>
      <c r="D17" s="2" t="s">
        <v>251</v>
      </c>
      <c r="E17" s="492">
        <f>'Full Assumptions '!C115</f>
        <v>0</v>
      </c>
      <c r="F17" s="366">
        <f>F24*F27</f>
        <v>0</v>
      </c>
      <c r="G17" s="366">
        <f t="shared" ref="G17:Q17" si="8">G24*G27</f>
        <v>0</v>
      </c>
      <c r="H17" s="366">
        <f t="shared" si="8"/>
        <v>0</v>
      </c>
      <c r="I17" s="366">
        <f t="shared" si="8"/>
        <v>0</v>
      </c>
      <c r="J17" s="366">
        <f t="shared" si="8"/>
        <v>0</v>
      </c>
      <c r="K17" s="366">
        <f t="shared" si="8"/>
        <v>0</v>
      </c>
      <c r="L17" s="366">
        <f t="shared" si="8"/>
        <v>0</v>
      </c>
      <c r="M17" s="366">
        <f t="shared" si="8"/>
        <v>0</v>
      </c>
      <c r="N17" s="366">
        <f t="shared" si="8"/>
        <v>0</v>
      </c>
      <c r="O17" s="366">
        <f t="shared" si="8"/>
        <v>0</v>
      </c>
      <c r="P17" s="366">
        <f t="shared" si="8"/>
        <v>0</v>
      </c>
      <c r="Q17" s="490">
        <f t="shared" si="8"/>
        <v>0</v>
      </c>
      <c r="S17" s="54"/>
      <c r="T17" s="198" t="str">
        <f t="shared" si="6"/>
        <v>Staff Role #1</v>
      </c>
      <c r="U17" s="366"/>
      <c r="W17" s="353">
        <f t="shared" si="3"/>
        <v>0</v>
      </c>
      <c r="X17" s="353">
        <f t="shared" si="4"/>
        <v>0</v>
      </c>
      <c r="Y17" s="353">
        <f t="shared" si="5"/>
        <v>0</v>
      </c>
      <c r="Z17" s="353">
        <f>Z24*Z27</f>
        <v>0</v>
      </c>
      <c r="AA17" s="491">
        <f>AA24*AA27</f>
        <v>0</v>
      </c>
    </row>
    <row r="18" spans="2:27" x14ac:dyDescent="0.2">
      <c r="B18" s="54"/>
      <c r="C18" s="214"/>
      <c r="D18" s="2" t="s">
        <v>252</v>
      </c>
      <c r="E18" s="492">
        <f>'Full Assumptions '!C116</f>
        <v>0</v>
      </c>
      <c r="F18" s="366">
        <f>F25*F28</f>
        <v>0</v>
      </c>
      <c r="G18" s="366">
        <f t="shared" ref="G18:Q18" si="9">G25*G28</f>
        <v>0</v>
      </c>
      <c r="H18" s="366">
        <f t="shared" si="9"/>
        <v>0</v>
      </c>
      <c r="I18" s="366">
        <f t="shared" si="9"/>
        <v>0</v>
      </c>
      <c r="J18" s="366">
        <f t="shared" si="9"/>
        <v>0</v>
      </c>
      <c r="K18" s="366">
        <f t="shared" si="9"/>
        <v>0</v>
      </c>
      <c r="L18" s="366">
        <f t="shared" si="9"/>
        <v>0</v>
      </c>
      <c r="M18" s="366">
        <f t="shared" si="9"/>
        <v>0</v>
      </c>
      <c r="N18" s="366">
        <f t="shared" si="9"/>
        <v>0</v>
      </c>
      <c r="O18" s="366">
        <f t="shared" si="9"/>
        <v>0</v>
      </c>
      <c r="P18" s="366">
        <f t="shared" si="9"/>
        <v>0</v>
      </c>
      <c r="Q18" s="490">
        <f t="shared" si="9"/>
        <v>0</v>
      </c>
      <c r="S18" s="54"/>
      <c r="T18" s="198" t="str">
        <f t="shared" si="6"/>
        <v>Staff Role #2</v>
      </c>
      <c r="U18" s="366"/>
      <c r="W18" s="353">
        <f t="shared" si="3"/>
        <v>0</v>
      </c>
      <c r="X18" s="353">
        <f t="shared" si="4"/>
        <v>0</v>
      </c>
      <c r="Y18" s="353">
        <f t="shared" si="5"/>
        <v>0</v>
      </c>
      <c r="Z18" s="353">
        <f>Z25*Z28</f>
        <v>0</v>
      </c>
      <c r="AA18" s="491">
        <f>AA25*AA28</f>
        <v>0</v>
      </c>
    </row>
    <row r="19" spans="2:27" x14ac:dyDescent="0.2">
      <c r="B19" s="54"/>
      <c r="C19" s="214"/>
      <c r="D19" s="198" t="s">
        <v>271</v>
      </c>
      <c r="E19" s="366"/>
      <c r="F19" s="366">
        <f>SUM(F12:F18)</f>
        <v>22500</v>
      </c>
      <c r="G19" s="366">
        <f t="shared" ref="G19:Q19" si="10">SUM(G12:G18)</f>
        <v>22500</v>
      </c>
      <c r="H19" s="366">
        <f t="shared" si="10"/>
        <v>22500</v>
      </c>
      <c r="I19" s="366">
        <f t="shared" si="10"/>
        <v>22500</v>
      </c>
      <c r="J19" s="366">
        <f t="shared" si="10"/>
        <v>23625</v>
      </c>
      <c r="K19" s="366">
        <f t="shared" si="10"/>
        <v>23625</v>
      </c>
      <c r="L19" s="366">
        <f t="shared" si="10"/>
        <v>23625</v>
      </c>
      <c r="M19" s="366">
        <f t="shared" si="10"/>
        <v>23625</v>
      </c>
      <c r="N19" s="366">
        <f t="shared" si="10"/>
        <v>24806.25</v>
      </c>
      <c r="O19" s="366">
        <f t="shared" si="10"/>
        <v>24806.25</v>
      </c>
      <c r="P19" s="366">
        <f t="shared" si="10"/>
        <v>24806.25</v>
      </c>
      <c r="Q19" s="490">
        <f t="shared" si="10"/>
        <v>24806.25</v>
      </c>
      <c r="S19" s="54"/>
      <c r="T19" s="198" t="s">
        <v>271</v>
      </c>
      <c r="U19" s="366"/>
      <c r="W19" s="353">
        <f>SUM(W12:W18)</f>
        <v>90000</v>
      </c>
      <c r="X19" s="353">
        <f>SUM(X12:X18)</f>
        <v>94500</v>
      </c>
      <c r="Y19" s="353">
        <f>SUM(Y12:Y18)</f>
        <v>99225</v>
      </c>
      <c r="Z19" s="353">
        <f>SUM(Z12:Z18)</f>
        <v>104186.25</v>
      </c>
      <c r="AA19" s="491">
        <f>SUM(AA12:AA18)</f>
        <v>109395.5625</v>
      </c>
    </row>
    <row r="20" spans="2:27" x14ac:dyDescent="0.2">
      <c r="B20" s="54"/>
      <c r="C20" s="214"/>
      <c r="D20" s="198" t="s">
        <v>270</v>
      </c>
      <c r="E20" s="366"/>
      <c r="F20" s="366">
        <f>MAX(F19,F33)</f>
        <v>58500</v>
      </c>
      <c r="G20" s="366">
        <f t="shared" ref="G20:Q20" si="11">MAX(G19,G33)</f>
        <v>58500</v>
      </c>
      <c r="H20" s="366">
        <f t="shared" si="11"/>
        <v>58500</v>
      </c>
      <c r="I20" s="366">
        <f t="shared" si="11"/>
        <v>58500</v>
      </c>
      <c r="J20" s="366">
        <f t="shared" si="11"/>
        <v>60705</v>
      </c>
      <c r="K20" s="366">
        <f t="shared" si="11"/>
        <v>60705</v>
      </c>
      <c r="L20" s="366">
        <f t="shared" si="11"/>
        <v>60705</v>
      </c>
      <c r="M20" s="366">
        <f t="shared" si="11"/>
        <v>60705</v>
      </c>
      <c r="N20" s="366">
        <f t="shared" si="11"/>
        <v>64144.421999999999</v>
      </c>
      <c r="O20" s="366">
        <f t="shared" si="11"/>
        <v>64144.421999999999</v>
      </c>
      <c r="P20" s="366">
        <f t="shared" si="11"/>
        <v>64144.421999999999</v>
      </c>
      <c r="Q20" s="490">
        <f t="shared" si="11"/>
        <v>64144.421999999999</v>
      </c>
      <c r="S20" s="54"/>
      <c r="T20" s="214" t="s">
        <v>270</v>
      </c>
      <c r="U20" s="366"/>
      <c r="V20" s="380"/>
      <c r="W20" s="366">
        <f>MAX(W19,W33)</f>
        <v>234000</v>
      </c>
      <c r="X20" s="366">
        <f>MAX(X19,X33)</f>
        <v>242820</v>
      </c>
      <c r="Y20" s="366">
        <f>MAX(Y19,Y33)</f>
        <v>256577.68799999999</v>
      </c>
      <c r="Z20" s="366">
        <f>MAX(Z19,Z33)</f>
        <v>269406.5724</v>
      </c>
      <c r="AA20" s="490">
        <f>MAX(AA19,AA33)</f>
        <v>282876.90101999999</v>
      </c>
    </row>
    <row r="21" spans="2:27" x14ac:dyDescent="0.2">
      <c r="B21" s="54"/>
      <c r="C21" s="214"/>
      <c r="D21" s="198"/>
      <c r="E21" s="366"/>
      <c r="F21" s="366"/>
      <c r="G21" s="366"/>
      <c r="Q21" s="367"/>
      <c r="S21" s="54"/>
      <c r="T21" s="198"/>
      <c r="U21" s="366"/>
      <c r="X21" s="207"/>
      <c r="Y21" s="207"/>
      <c r="Z21" s="207"/>
      <c r="AA21" s="368"/>
    </row>
    <row r="22" spans="2:27" x14ac:dyDescent="0.2">
      <c r="B22" s="54"/>
      <c r="C22" s="214"/>
      <c r="D22" s="198" t="s">
        <v>261</v>
      </c>
      <c r="E22" s="366"/>
      <c r="F22" s="366"/>
      <c r="G22" s="366"/>
      <c r="Q22" s="367"/>
      <c r="S22" s="54"/>
      <c r="T22" s="198" t="str">
        <f>D22</f>
        <v>Staff Role Calculations</v>
      </c>
      <c r="U22" s="366"/>
      <c r="X22" s="207"/>
      <c r="Y22" s="207"/>
      <c r="Z22" s="207"/>
      <c r="AA22" s="368"/>
    </row>
    <row r="23" spans="2:27" x14ac:dyDescent="0.2">
      <c r="B23" s="54"/>
      <c r="C23" s="214"/>
      <c r="D23" s="198"/>
      <c r="E23" s="366"/>
      <c r="F23" s="366"/>
      <c r="G23" s="366"/>
      <c r="Q23" s="367"/>
      <c r="S23" s="54"/>
      <c r="T23" s="198"/>
      <c r="U23" s="366"/>
      <c r="X23" s="207"/>
      <c r="Y23" s="207"/>
      <c r="Z23" s="207"/>
      <c r="AA23" s="368"/>
    </row>
    <row r="24" spans="2:27" x14ac:dyDescent="0.2">
      <c r="B24" s="54"/>
      <c r="C24" s="214"/>
      <c r="D24" s="2" t="s">
        <v>262</v>
      </c>
      <c r="E24" s="366"/>
      <c r="F24" s="366">
        <f>'Full Assumptions '!C115*3</f>
        <v>0</v>
      </c>
      <c r="G24" s="366">
        <f t="shared" ref="G24:I25" si="12">F24</f>
        <v>0</v>
      </c>
      <c r="H24" s="366">
        <f t="shared" si="12"/>
        <v>0</v>
      </c>
      <c r="I24" s="366">
        <f t="shared" si="12"/>
        <v>0</v>
      </c>
      <c r="J24" s="366">
        <f>F24*(1+'Full Assumptions '!H133)</f>
        <v>0</v>
      </c>
      <c r="K24" s="366">
        <f t="shared" ref="K24:M25" si="13">J24</f>
        <v>0</v>
      </c>
      <c r="L24" s="366">
        <f t="shared" si="13"/>
        <v>0</v>
      </c>
      <c r="M24" s="366">
        <f t="shared" si="13"/>
        <v>0</v>
      </c>
      <c r="N24" s="366">
        <f>J24*(1+'Full Assumptions '!H133)</f>
        <v>0</v>
      </c>
      <c r="O24" s="366">
        <f t="shared" ref="O24:Q25" si="14">N24</f>
        <v>0</v>
      </c>
      <c r="P24" s="366">
        <f t="shared" si="14"/>
        <v>0</v>
      </c>
      <c r="Q24" s="490">
        <f t="shared" si="14"/>
        <v>0</v>
      </c>
      <c r="S24" s="54"/>
      <c r="T24" s="2" t="s">
        <v>265</v>
      </c>
      <c r="U24" s="366"/>
      <c r="W24" s="353">
        <f>SUM(F24:I24)</f>
        <v>0</v>
      </c>
      <c r="X24" s="353">
        <f>SUM(J24:M24)</f>
        <v>0</v>
      </c>
      <c r="Y24" s="353">
        <f>SUM(N24:Q24)</f>
        <v>0</v>
      </c>
      <c r="Z24" s="353">
        <f>Y24*(1+'Full Assumptions '!H133)</f>
        <v>0</v>
      </c>
      <c r="AA24" s="491">
        <f>Z24*(1+'Full Assumptions '!H133)</f>
        <v>0</v>
      </c>
    </row>
    <row r="25" spans="2:27" x14ac:dyDescent="0.2">
      <c r="B25" s="54"/>
      <c r="C25" s="214"/>
      <c r="D25" s="2" t="s">
        <v>263</v>
      </c>
      <c r="E25" s="366"/>
      <c r="F25" s="366">
        <f>'Full Assumptions '!C116*3</f>
        <v>0</v>
      </c>
      <c r="G25" s="366">
        <f t="shared" si="12"/>
        <v>0</v>
      </c>
      <c r="H25" s="366">
        <f t="shared" si="12"/>
        <v>0</v>
      </c>
      <c r="I25" s="366">
        <f t="shared" si="12"/>
        <v>0</v>
      </c>
      <c r="J25" s="366">
        <f>F25*(1+'Full Assumptions '!H133)</f>
        <v>0</v>
      </c>
      <c r="K25" s="366">
        <f t="shared" si="13"/>
        <v>0</v>
      </c>
      <c r="L25" s="366">
        <f t="shared" si="13"/>
        <v>0</v>
      </c>
      <c r="M25" s="366">
        <f t="shared" si="13"/>
        <v>0</v>
      </c>
      <c r="N25" s="366">
        <f>J25*(1+'Full Assumptions '!H133)</f>
        <v>0</v>
      </c>
      <c r="O25" s="366">
        <f t="shared" si="14"/>
        <v>0</v>
      </c>
      <c r="P25" s="366">
        <f t="shared" si="14"/>
        <v>0</v>
      </c>
      <c r="Q25" s="490">
        <f t="shared" si="14"/>
        <v>0</v>
      </c>
      <c r="S25" s="54"/>
      <c r="T25" s="2" t="s">
        <v>266</v>
      </c>
      <c r="U25" s="366"/>
      <c r="W25" s="353">
        <f>SUM(F25:I25)</f>
        <v>0</v>
      </c>
      <c r="X25" s="353">
        <f>SUM(J25:M25)</f>
        <v>0</v>
      </c>
      <c r="Y25" s="353">
        <f>SUM(N25:Q25)</f>
        <v>0</v>
      </c>
      <c r="Z25" s="353">
        <f>Y25*(1+'Full Assumptions '!H133)</f>
        <v>0</v>
      </c>
      <c r="AA25" s="491">
        <f>Z25*(1+'Full Assumptions '!H133)</f>
        <v>0</v>
      </c>
    </row>
    <row r="26" spans="2:27" x14ac:dyDescent="0.2">
      <c r="B26" s="54"/>
      <c r="C26" s="214"/>
      <c r="D26" s="198"/>
      <c r="E26" s="366"/>
      <c r="F26" s="366"/>
      <c r="G26" s="366"/>
      <c r="Q26" s="367"/>
      <c r="S26" s="54"/>
      <c r="T26" s="198"/>
      <c r="U26" s="366"/>
      <c r="X26" s="207"/>
      <c r="Y26" s="207"/>
      <c r="Z26" s="207"/>
      <c r="AA26" s="368"/>
    </row>
    <row r="27" spans="2:27" x14ac:dyDescent="0.2">
      <c r="B27" s="54"/>
      <c r="C27" s="214"/>
      <c r="D27" s="198" t="s">
        <v>267</v>
      </c>
      <c r="E27" s="366"/>
      <c r="F27" s="493">
        <f>'Full Assumptions '!D119</f>
        <v>1</v>
      </c>
      <c r="G27" s="493">
        <f>'Full Assumptions '!E119</f>
        <v>1</v>
      </c>
      <c r="H27" s="493">
        <f>'Full Assumptions '!F119</f>
        <v>1</v>
      </c>
      <c r="I27" s="493">
        <f>'Full Assumptions '!G119</f>
        <v>1</v>
      </c>
      <c r="J27" s="493">
        <f>'Full Assumptions '!D120</f>
        <v>1</v>
      </c>
      <c r="K27" s="493">
        <f>'Full Assumptions '!E120</f>
        <v>1</v>
      </c>
      <c r="L27" s="493">
        <f>'Full Assumptions '!F120</f>
        <v>1</v>
      </c>
      <c r="M27" s="493">
        <f>'Full Assumptions '!G120</f>
        <v>1</v>
      </c>
      <c r="N27" s="493">
        <f>'Full Assumptions '!D121</f>
        <v>1</v>
      </c>
      <c r="O27" s="493">
        <f>'Full Assumptions '!E121</f>
        <v>1</v>
      </c>
      <c r="P27" s="493">
        <f>'Full Assumptions '!F121</f>
        <v>1</v>
      </c>
      <c r="Q27" s="494">
        <f>'Full Assumptions '!G121</f>
        <v>1</v>
      </c>
      <c r="S27" s="54"/>
      <c r="T27" s="198" t="str">
        <f>D27</f>
        <v># Staff Role 1 Employees</v>
      </c>
      <c r="U27" s="366"/>
      <c r="W27" s="495">
        <f>AVERAGE(F27:I27)</f>
        <v>1</v>
      </c>
      <c r="X27" s="495">
        <f>AVERAGE(J27:M27)</f>
        <v>1</v>
      </c>
      <c r="Y27" s="495">
        <f>AVERAGE(N27:Q27)</f>
        <v>1</v>
      </c>
      <c r="Z27" s="495">
        <f>'Full Assumptions '!H122</f>
        <v>1</v>
      </c>
      <c r="AA27" s="496">
        <f>'Full Assumptions '!H123</f>
        <v>1</v>
      </c>
    </row>
    <row r="28" spans="2:27" x14ac:dyDescent="0.2">
      <c r="B28" s="54"/>
      <c r="C28" s="214"/>
      <c r="D28" s="198" t="s">
        <v>268</v>
      </c>
      <c r="E28" s="366"/>
      <c r="F28" s="493">
        <f>'Full Assumptions '!D125</f>
        <v>1</v>
      </c>
      <c r="G28" s="493">
        <f>'Full Assumptions '!E125</f>
        <v>1</v>
      </c>
      <c r="H28" s="493">
        <f>'Full Assumptions '!F125</f>
        <v>1</v>
      </c>
      <c r="I28" s="493">
        <f>'Full Assumptions '!G125</f>
        <v>1</v>
      </c>
      <c r="J28" s="493">
        <f>'Full Assumptions '!D126</f>
        <v>1</v>
      </c>
      <c r="K28" s="493">
        <f>'Full Assumptions '!E126</f>
        <v>1</v>
      </c>
      <c r="L28" s="493">
        <f>'Full Assumptions '!F126</f>
        <v>1</v>
      </c>
      <c r="M28" s="493">
        <f>'Full Assumptions '!G126</f>
        <v>1</v>
      </c>
      <c r="N28" s="493">
        <f>'Full Assumptions '!D127</f>
        <v>1</v>
      </c>
      <c r="O28" s="493">
        <f>'Full Assumptions '!E127</f>
        <v>1</v>
      </c>
      <c r="P28" s="493">
        <f>'Full Assumptions '!F127</f>
        <v>1</v>
      </c>
      <c r="Q28" s="494">
        <f>'Full Assumptions '!G127</f>
        <v>1</v>
      </c>
      <c r="S28" s="54"/>
      <c r="T28" s="198" t="str">
        <f>D28</f>
        <v># Staff Role 2 Employees</v>
      </c>
      <c r="U28" s="366"/>
      <c r="W28" s="495">
        <f>AVERAGE(F28:I28)</f>
        <v>1</v>
      </c>
      <c r="X28" s="495">
        <f>AVERAGE(J28:M28)</f>
        <v>1</v>
      </c>
      <c r="Y28" s="495">
        <f>AVERAGE(N28:Q28)</f>
        <v>1</v>
      </c>
      <c r="Z28" s="495">
        <f>'Full Assumptions '!H128</f>
        <v>1</v>
      </c>
      <c r="AA28" s="496">
        <f>'Full Assumptions '!H129</f>
        <v>1</v>
      </c>
    </row>
    <row r="29" spans="2:27" x14ac:dyDescent="0.2">
      <c r="B29" s="54"/>
      <c r="C29" s="214"/>
      <c r="D29" s="198"/>
      <c r="E29" s="366"/>
      <c r="F29" s="366"/>
      <c r="G29" s="366"/>
      <c r="Q29" s="367"/>
      <c r="S29" s="54"/>
      <c r="T29" s="198"/>
      <c r="U29" s="366"/>
      <c r="X29" s="207"/>
      <c r="Y29" s="207"/>
      <c r="Z29" s="207"/>
      <c r="AA29" s="368"/>
    </row>
    <row r="30" spans="2:27" x14ac:dyDescent="0.2">
      <c r="B30" s="53"/>
      <c r="C30" s="214"/>
      <c r="D30" s="198" t="s">
        <v>273</v>
      </c>
      <c r="Q30" s="367"/>
      <c r="R30" s="198"/>
      <c r="S30" s="54"/>
      <c r="T30" s="198"/>
      <c r="AA30" s="367"/>
    </row>
    <row r="31" spans="2:27" x14ac:dyDescent="0.2">
      <c r="B31" s="54"/>
      <c r="C31" s="214"/>
      <c r="D31" s="2" t="s">
        <v>247</v>
      </c>
      <c r="E31" s="366"/>
      <c r="F31" s="366">
        <f t="shared" ref="F31:S31" si="15">F12</f>
        <v>22500</v>
      </c>
      <c r="G31" s="366">
        <f t="shared" si="15"/>
        <v>22500</v>
      </c>
      <c r="H31" s="366">
        <f t="shared" si="15"/>
        <v>22500</v>
      </c>
      <c r="I31" s="366">
        <f t="shared" si="15"/>
        <v>22500</v>
      </c>
      <c r="J31" s="366">
        <f t="shared" si="15"/>
        <v>23625</v>
      </c>
      <c r="K31" s="366">
        <f t="shared" si="15"/>
        <v>23625</v>
      </c>
      <c r="L31" s="366">
        <f t="shared" si="15"/>
        <v>23625</v>
      </c>
      <c r="M31" s="366">
        <f t="shared" si="15"/>
        <v>23625</v>
      </c>
      <c r="N31" s="366">
        <f t="shared" si="15"/>
        <v>24806.25</v>
      </c>
      <c r="O31" s="366">
        <f t="shared" si="15"/>
        <v>24806.25</v>
      </c>
      <c r="P31" s="366">
        <f t="shared" si="15"/>
        <v>24806.25</v>
      </c>
      <c r="Q31" s="490">
        <f t="shared" si="15"/>
        <v>24806.25</v>
      </c>
      <c r="R31" s="2">
        <f t="shared" si="15"/>
        <v>0</v>
      </c>
      <c r="S31" s="54">
        <f t="shared" si="15"/>
        <v>0</v>
      </c>
      <c r="T31" s="198" t="str">
        <f>D31</f>
        <v>You</v>
      </c>
      <c r="U31" s="366"/>
      <c r="W31" s="353">
        <f>SUM(F31:I31)</f>
        <v>90000</v>
      </c>
      <c r="X31" s="353">
        <f>SUM(J31:M31)</f>
        <v>94500</v>
      </c>
      <c r="Y31" s="353">
        <f>SUM(N31:Q31)</f>
        <v>99225</v>
      </c>
      <c r="Z31" s="353">
        <f>Y31*(1+'Quick Assumptions'!B21)</f>
        <v>104186.25</v>
      </c>
      <c r="AA31" s="491">
        <f>Z31*(1+'Quick Assumptions'!B21)</f>
        <v>109395.5625</v>
      </c>
    </row>
    <row r="32" spans="2:27" x14ac:dyDescent="0.2">
      <c r="B32" s="50"/>
      <c r="D32" s="198" t="s">
        <v>274</v>
      </c>
      <c r="E32" s="299"/>
      <c r="F32" s="366">
        <f>'Quick Assumptions'!B23*3</f>
        <v>36000</v>
      </c>
      <c r="G32" s="366">
        <f>F32</f>
        <v>36000</v>
      </c>
      <c r="H32" s="366">
        <f>G32</f>
        <v>36000</v>
      </c>
      <c r="I32" s="366">
        <f>H32</f>
        <v>36000</v>
      </c>
      <c r="J32" s="366">
        <f>F32*(1+'Quick Assumptions'!B24)</f>
        <v>37080</v>
      </c>
      <c r="K32" s="366">
        <f>J32</f>
        <v>37080</v>
      </c>
      <c r="L32" s="366">
        <f>K32</f>
        <v>37080</v>
      </c>
      <c r="M32" s="366">
        <f>L32</f>
        <v>37080</v>
      </c>
      <c r="N32" s="366">
        <f>J32*((1+'Quick Assumptions'!B24)^2)</f>
        <v>39338.171999999999</v>
      </c>
      <c r="O32" s="366">
        <f>N32</f>
        <v>39338.171999999999</v>
      </c>
      <c r="P32" s="366">
        <f>O32</f>
        <v>39338.171999999999</v>
      </c>
      <c r="Q32" s="490">
        <f>P32</f>
        <v>39338.171999999999</v>
      </c>
      <c r="S32" s="50"/>
      <c r="T32" s="198" t="str">
        <f>D32</f>
        <v>Rest of Staff</v>
      </c>
      <c r="U32" s="299"/>
      <c r="V32" s="369"/>
      <c r="W32" s="353">
        <f>SUM(F32:I32)</f>
        <v>144000</v>
      </c>
      <c r="X32" s="353">
        <f>SUM(J32:M32)</f>
        <v>148320</v>
      </c>
      <c r="Y32" s="353">
        <f>SUM(N32:Q32)</f>
        <v>157352.68799999999</v>
      </c>
      <c r="Z32" s="353">
        <f>Y32*(1+'Quick Assumptions'!B28)</f>
        <v>165220.3224</v>
      </c>
      <c r="AA32" s="491">
        <f>Z32*(1+'Quick Assumptions'!B28)</f>
        <v>173481.33852000002</v>
      </c>
    </row>
    <row r="33" spans="2:27" x14ac:dyDescent="0.2">
      <c r="B33" s="50"/>
      <c r="D33" s="198" t="s">
        <v>270</v>
      </c>
      <c r="E33" s="299"/>
      <c r="F33" s="366">
        <f>SUM(F31:F32)</f>
        <v>58500</v>
      </c>
      <c r="G33" s="366">
        <f t="shared" ref="G33:Q33" si="16">SUM(G31:G32)</f>
        <v>58500</v>
      </c>
      <c r="H33" s="366">
        <f t="shared" si="16"/>
        <v>58500</v>
      </c>
      <c r="I33" s="366">
        <f t="shared" si="16"/>
        <v>58500</v>
      </c>
      <c r="J33" s="366">
        <f t="shared" si="16"/>
        <v>60705</v>
      </c>
      <c r="K33" s="366">
        <f t="shared" si="16"/>
        <v>60705</v>
      </c>
      <c r="L33" s="366">
        <f t="shared" si="16"/>
        <v>60705</v>
      </c>
      <c r="M33" s="366">
        <f t="shared" si="16"/>
        <v>60705</v>
      </c>
      <c r="N33" s="366">
        <f t="shared" si="16"/>
        <v>64144.421999999999</v>
      </c>
      <c r="O33" s="366">
        <f t="shared" si="16"/>
        <v>64144.421999999999</v>
      </c>
      <c r="P33" s="366">
        <f t="shared" si="16"/>
        <v>64144.421999999999</v>
      </c>
      <c r="Q33" s="490">
        <f t="shared" si="16"/>
        <v>64144.421999999999</v>
      </c>
      <c r="S33" s="50"/>
      <c r="T33" s="198" t="s">
        <v>270</v>
      </c>
      <c r="U33" s="299"/>
      <c r="V33" s="369"/>
      <c r="W33" s="369">
        <f>SUM(W31:W32)</f>
        <v>234000</v>
      </c>
      <c r="X33" s="369">
        <f>SUM(X31:X32)</f>
        <v>242820</v>
      </c>
      <c r="Y33" s="369">
        <f>SUM(Y31:Y32)</f>
        <v>256577.68799999999</v>
      </c>
      <c r="Z33" s="369">
        <f>SUM(Z31:Z32)</f>
        <v>269406.5724</v>
      </c>
      <c r="AA33" s="497">
        <f>SUM(AA31:AA32)</f>
        <v>282876.90101999999</v>
      </c>
    </row>
    <row r="34" spans="2:27" x14ac:dyDescent="0.2">
      <c r="B34" s="50"/>
      <c r="D34" s="198"/>
      <c r="E34" s="299"/>
      <c r="F34" s="370"/>
      <c r="G34" s="370"/>
      <c r="H34" s="370"/>
      <c r="I34" s="370"/>
      <c r="J34" s="370"/>
      <c r="K34" s="370"/>
      <c r="L34" s="370"/>
      <c r="M34" s="370"/>
      <c r="N34" s="370"/>
      <c r="O34" s="370"/>
      <c r="P34" s="370"/>
      <c r="Q34" s="372"/>
      <c r="S34" s="50"/>
      <c r="T34" s="198"/>
      <c r="U34" s="299"/>
      <c r="V34" s="369"/>
      <c r="W34" s="369"/>
      <c r="X34" s="369"/>
      <c r="Y34" s="369"/>
      <c r="Z34" s="369"/>
      <c r="AA34" s="497"/>
    </row>
    <row r="35" spans="2:27" x14ac:dyDescent="0.2">
      <c r="B35" s="50"/>
      <c r="D35" s="198"/>
      <c r="E35" s="371"/>
      <c r="F35" s="322"/>
      <c r="G35" s="322"/>
      <c r="H35" s="370"/>
      <c r="I35" s="370"/>
      <c r="J35" s="370"/>
      <c r="K35" s="370"/>
      <c r="L35" s="370"/>
      <c r="M35" s="370"/>
      <c r="N35" s="370"/>
      <c r="O35" s="370"/>
      <c r="P35" s="370"/>
      <c r="Q35" s="372"/>
      <c r="S35" s="50"/>
      <c r="T35" s="198"/>
      <c r="U35" s="371"/>
      <c r="V35" s="369"/>
      <c r="W35" s="369"/>
      <c r="X35" s="369"/>
      <c r="Y35" s="369"/>
      <c r="Z35" s="369"/>
      <c r="AA35" s="497"/>
    </row>
    <row r="36" spans="2:27" hidden="1" x14ac:dyDescent="0.2">
      <c r="B36" s="50"/>
      <c r="D36" s="214" t="s">
        <v>166</v>
      </c>
      <c r="E36" s="417"/>
      <c r="F36" s="323"/>
      <c r="G36" s="323"/>
      <c r="H36" s="418"/>
      <c r="I36" s="418"/>
      <c r="J36" s="418"/>
      <c r="K36" s="418"/>
      <c r="L36" s="418"/>
      <c r="M36" s="418"/>
      <c r="N36" s="418"/>
      <c r="O36" s="418"/>
      <c r="P36" s="418"/>
      <c r="Q36" s="419"/>
      <c r="S36" s="50"/>
      <c r="T36" s="214" t="str">
        <f>+D36</f>
        <v xml:space="preserve">Salary </v>
      </c>
      <c r="U36" s="417"/>
      <c r="V36" s="420"/>
      <c r="W36" s="420"/>
      <c r="X36" s="420"/>
      <c r="Y36" s="420"/>
      <c r="Z36" s="420"/>
      <c r="AA36" s="498"/>
    </row>
    <row r="37" spans="2:27" hidden="1" x14ac:dyDescent="0.2">
      <c r="B37" s="50"/>
      <c r="D37" s="198" t="s">
        <v>167</v>
      </c>
      <c r="E37" s="417"/>
      <c r="F37" s="323">
        <f>+ROUND((F31*$E$31)/4,-2)</f>
        <v>0</v>
      </c>
      <c r="G37" s="323">
        <f>+ROUND((G31*$E$31)/4,-2)</f>
        <v>0</v>
      </c>
      <c r="H37" s="323">
        <f>+ROUND((H31*$E$31)/4,-2)</f>
        <v>0</v>
      </c>
      <c r="I37" s="323">
        <f>+ROUND((I31*$E$31)/4,-2)</f>
        <v>0</v>
      </c>
      <c r="J37" s="323">
        <f>+ROUND(((J31*$E$31)*(1+'Full Assumptions '!$E$131))/4,-2)</f>
        <v>0</v>
      </c>
      <c r="K37" s="323">
        <f>+ROUND(((K31*$E$31)*(1+'Full Assumptions '!$E$131))/4,-2)</f>
        <v>0</v>
      </c>
      <c r="L37" s="323">
        <f>+ROUND(((L31*$E$31)*(1+'Full Assumptions '!$E$131))/4,-2)</f>
        <v>0</v>
      </c>
      <c r="M37" s="323">
        <f>+ROUND(((M31*$E$31)*(1+'Full Assumptions '!$E$131))/4,-2)</f>
        <v>0</v>
      </c>
      <c r="N37" s="323">
        <f>+ROUND(((N31*$E$31)*(1+'Full Assumptions '!$E$131)*(1+'Full Assumptions '!$F$131))/4,-2)</f>
        <v>0</v>
      </c>
      <c r="O37" s="323">
        <f>+ROUND(((O31*$E$31)*(1+'Full Assumptions '!$E$131)*(1+'Full Assumptions '!$F$131))/4,-2)</f>
        <v>0</v>
      </c>
      <c r="P37" s="323">
        <f>+ROUND(((P31*$E$31)*(1+'Full Assumptions '!$E$131)*(1+'Full Assumptions '!$F$131))/4,-2)</f>
        <v>0</v>
      </c>
      <c r="Q37" s="421">
        <f>+ROUND(((Q31*$E$31)*(1+'Full Assumptions '!$E$131)*(1+'Full Assumptions '!$F$131))/4,-2)</f>
        <v>0</v>
      </c>
      <c r="S37" s="50"/>
      <c r="T37" s="198" t="str">
        <f>+D37</f>
        <v xml:space="preserve">COO </v>
      </c>
      <c r="U37" s="417"/>
      <c r="V37" s="420"/>
      <c r="W37" s="499">
        <f>SUM(F37:I37)</f>
        <v>0</v>
      </c>
      <c r="X37" s="499">
        <f>SUM(J37:M37)</f>
        <v>0</v>
      </c>
      <c r="Y37" s="499">
        <f>SUM(N37:Q37)</f>
        <v>0</v>
      </c>
      <c r="Z37" s="499">
        <f>+ROUND((Z31*$E$31)*(1+'Full Assumptions '!$E$131)*(1+'Full Assumptions '!$F$131)*(1+'Full Assumptions '!$G$131),-2)</f>
        <v>0</v>
      </c>
      <c r="AA37" s="500">
        <f>+ROUND((AA31*$E$31)*(1+'Full Assumptions '!$E$131)*(1+'Full Assumptions '!$F$131)*(1+'Full Assumptions '!$G$131)*(1+'Full Assumptions '!$H$131),-2)</f>
        <v>0</v>
      </c>
    </row>
    <row r="38" spans="2:27" hidden="1" x14ac:dyDescent="0.2">
      <c r="B38" s="50"/>
      <c r="D38" s="198" t="s">
        <v>63</v>
      </c>
      <c r="E38" s="417"/>
      <c r="F38" s="323">
        <f>+ROUND((F32*$E$32)/4,-2)</f>
        <v>0</v>
      </c>
      <c r="G38" s="323">
        <f>+ROUND((G32*$E$32)/4,-2)</f>
        <v>0</v>
      </c>
      <c r="H38" s="323">
        <f>+ROUND((H32*$E$32)/4,-2)</f>
        <v>0</v>
      </c>
      <c r="I38" s="323">
        <f>+ROUND((I32*$E$32)/4,-2)</f>
        <v>0</v>
      </c>
      <c r="J38" s="323">
        <f>+ROUND(((J32*$E$32)*(1+'Full Assumptions '!$E$132))/4,-2)</f>
        <v>0</v>
      </c>
      <c r="K38" s="323">
        <f>+ROUND(((K32*$E$32)*(1+'Full Assumptions '!$E$132))/4,-2)</f>
        <v>0</v>
      </c>
      <c r="L38" s="323">
        <f>+ROUND(((L32*$E$32)*(1+'Full Assumptions '!$E$132))/4,-2)</f>
        <v>0</v>
      </c>
      <c r="M38" s="323">
        <f>+ROUND(((M32*$E$32)*(1+'Full Assumptions '!$E$132))/4,-2)</f>
        <v>0</v>
      </c>
      <c r="N38" s="323">
        <f>+ROUND(((N32*$E$32)*(1+'Full Assumptions '!$E$132)*(1+'Full Assumptions '!$F$132))/4,-2)</f>
        <v>0</v>
      </c>
      <c r="O38" s="323">
        <f>+ROUND(((O32*$E$32)*(1+'Full Assumptions '!$E$132)*(1+'Full Assumptions '!$F$132))/4,-2)</f>
        <v>0</v>
      </c>
      <c r="P38" s="323">
        <f>+ROUND(((P32*$E$32)*(1+'Full Assumptions '!$E$132)*(1+'Full Assumptions '!$F$132))/4,-2)</f>
        <v>0</v>
      </c>
      <c r="Q38" s="421">
        <f>+ROUND(((Q32*$E$32)*(1+'Full Assumptions '!$E$132)*(1+'Full Assumptions '!$F$132))/4,-2)</f>
        <v>0</v>
      </c>
      <c r="S38" s="50"/>
      <c r="T38" s="198" t="str">
        <f>+D38</f>
        <v xml:space="preserve">CFO </v>
      </c>
      <c r="U38" s="417"/>
      <c r="V38" s="420"/>
      <c r="W38" s="499">
        <f>SUM(F38:I38)</f>
        <v>0</v>
      </c>
      <c r="X38" s="499">
        <f>SUM(J38:M38)</f>
        <v>0</v>
      </c>
      <c r="Y38" s="499">
        <f>SUM(N38:Q38)</f>
        <v>0</v>
      </c>
      <c r="Z38" s="499">
        <f>+ROUND((Z32*$E$32)*(1+'Full Assumptions '!$E$132)*(1+'Full Assumptions '!$F$132)*(1+'Full Assumptions '!$G$132),-2)</f>
        <v>0</v>
      </c>
      <c r="AA38" s="500">
        <f>+ROUND((AA32*$E$32)*(1+'Full Assumptions '!$E$132)*(1+'Full Assumptions '!$F$132)*(1+'Full Assumptions '!$G$132)*(1+'Full Assumptions '!$H$132),-2)</f>
        <v>0</v>
      </c>
    </row>
    <row r="39" spans="2:27" hidden="1" x14ac:dyDescent="0.2">
      <c r="B39" s="50"/>
      <c r="D39" s="198" t="s">
        <v>168</v>
      </c>
      <c r="E39" s="417"/>
      <c r="F39" s="322">
        <f>ROUND(SUMPRODUCT($E$33:$E$34,F33:F34)/4,-2)</f>
        <v>0</v>
      </c>
      <c r="G39" s="322">
        <f>ROUND(SUMPRODUCT($E$33:$E$34,G33:G34)/4,-2)</f>
        <v>0</v>
      </c>
      <c r="H39" s="322">
        <f>ROUND(SUMPRODUCT($E$33:$E$34,H33:H34)/4,-2)</f>
        <v>0</v>
      </c>
      <c r="I39" s="322">
        <f>ROUND(SUMPRODUCT($E$33:$E$34,I33:I34)/4,-2)</f>
        <v>0</v>
      </c>
      <c r="J39" s="322">
        <f>ROUND(SUMPRODUCT($E$33:$E$34,J33:J34)*(1+'Full Assumptions '!$E$133)/4,-2)</f>
        <v>0</v>
      </c>
      <c r="K39" s="322">
        <f>ROUND(SUMPRODUCT($E$33:$E$34,K33:K34)*(1+'Full Assumptions '!$E$133)/4,-2)</f>
        <v>0</v>
      </c>
      <c r="L39" s="322">
        <f>ROUND(SUMPRODUCT($E$33:$E$34,L33:L34)*(1+'Full Assumptions '!$E$133)/4,-2)</f>
        <v>0</v>
      </c>
      <c r="M39" s="322">
        <f>ROUND(SUMPRODUCT($E$33:$E$34,M33:M34)*(1+'Full Assumptions '!$E$133)/4,-2)</f>
        <v>0</v>
      </c>
      <c r="N39" s="322">
        <f>ROUND(SUMPRODUCT($E$33:$E$34,N33:N34)*(1+'Full Assumptions '!$E$133)*(1+'Full Assumptions '!$F$133)/4,-2)</f>
        <v>0</v>
      </c>
      <c r="O39" s="323">
        <f>ROUND(SUMPRODUCT($E$33:$E$34,O33:O34)*(1+'Full Assumptions '!$E$133)*(1+'Full Assumptions '!$F$133)/4,-2)</f>
        <v>0</v>
      </c>
      <c r="P39" s="323">
        <f>ROUND(SUMPRODUCT($E$33:$E$34,P33:P34)*(1+'Full Assumptions '!$E$133)*(1+'Full Assumptions '!$F$133)/4,-2)</f>
        <v>0</v>
      </c>
      <c r="Q39" s="421">
        <f>ROUND(SUMPRODUCT($E$33:$E$34,Q33:Q34)*(1+'Full Assumptions '!$E$133)*(1+'Full Assumptions '!$F$133)/4,-2)</f>
        <v>0</v>
      </c>
      <c r="S39" s="50"/>
      <c r="T39" s="198" t="str">
        <f>+D39</f>
        <v>Others</v>
      </c>
      <c r="U39" s="417"/>
      <c r="V39" s="420"/>
      <c r="W39" s="499">
        <f>SUM(F39:I39)</f>
        <v>0</v>
      </c>
      <c r="X39" s="499">
        <f>SUM(J39:M39)</f>
        <v>0</v>
      </c>
      <c r="Y39" s="499">
        <f>SUM(N39:Q39)</f>
        <v>0</v>
      </c>
      <c r="Z39" s="499">
        <f>ROUND(SUMPRODUCT($E$33:$E$34,Z33:Z34)*(1+'Full Assumptions '!$E$133)*(1+'Full Assumptions '!$F$133)*(1+'Full Assumptions '!$G$133),-2)</f>
        <v>0</v>
      </c>
      <c r="AA39" s="501">
        <f>ROUND(SUMPRODUCT($E$33:$E$34,AA33:AA34)*(1+'Full Assumptions '!$E$133)*(1+'Full Assumptions '!$F$133)*(1+'Full Assumptions '!$G$133)*(1+'Full Assumptions '!$H$133),-2)</f>
        <v>0</v>
      </c>
    </row>
    <row r="40" spans="2:27" s="75" customFormat="1" hidden="1" x14ac:dyDescent="0.2">
      <c r="B40" s="73"/>
      <c r="D40" s="214" t="s">
        <v>169</v>
      </c>
      <c r="E40" s="373"/>
      <c r="F40" s="337">
        <f>SUM(F37:F39)</f>
        <v>0</v>
      </c>
      <c r="G40" s="337">
        <f t="shared" ref="G40:Q40" si="17">SUM(G37:G39)</f>
        <v>0</v>
      </c>
      <c r="H40" s="422">
        <f t="shared" si="17"/>
        <v>0</v>
      </c>
      <c r="I40" s="422">
        <f t="shared" si="17"/>
        <v>0</v>
      </c>
      <c r="J40" s="422">
        <f t="shared" si="17"/>
        <v>0</v>
      </c>
      <c r="K40" s="422">
        <f t="shared" si="17"/>
        <v>0</v>
      </c>
      <c r="L40" s="422">
        <f t="shared" si="17"/>
        <v>0</v>
      </c>
      <c r="M40" s="422">
        <f t="shared" si="17"/>
        <v>0</v>
      </c>
      <c r="N40" s="422">
        <f t="shared" si="17"/>
        <v>0</v>
      </c>
      <c r="O40" s="422">
        <f t="shared" si="17"/>
        <v>0</v>
      </c>
      <c r="P40" s="422">
        <f t="shared" si="17"/>
        <v>0</v>
      </c>
      <c r="Q40" s="423">
        <f t="shared" si="17"/>
        <v>0</v>
      </c>
      <c r="S40" s="73"/>
      <c r="T40" s="214" t="str">
        <f>+D40</f>
        <v>Total</v>
      </c>
      <c r="U40" s="373"/>
      <c r="V40" s="375"/>
      <c r="W40" s="502">
        <f>SUM(W37:W39)</f>
        <v>0</v>
      </c>
      <c r="X40" s="502">
        <f>SUM(X37:X39)</f>
        <v>0</v>
      </c>
      <c r="Y40" s="502">
        <f>SUM(Y37:Y39)</f>
        <v>0</v>
      </c>
      <c r="Z40" s="502">
        <f>SUM(Z37:Z39)</f>
        <v>0</v>
      </c>
      <c r="AA40" s="503">
        <f>SUM(AA37:AA39)</f>
        <v>0</v>
      </c>
    </row>
    <row r="41" spans="2:27" hidden="1" x14ac:dyDescent="0.2">
      <c r="B41" s="50"/>
      <c r="C41" s="75"/>
      <c r="D41" s="198"/>
      <c r="E41" s="371"/>
      <c r="F41" s="337"/>
      <c r="G41" s="337"/>
      <c r="H41" s="337"/>
      <c r="I41" s="337"/>
      <c r="J41" s="337"/>
      <c r="K41" s="337"/>
      <c r="L41" s="337"/>
      <c r="M41" s="337"/>
      <c r="N41" s="337"/>
      <c r="O41" s="337"/>
      <c r="P41" s="337"/>
      <c r="Q41" s="338"/>
      <c r="R41" s="374"/>
      <c r="S41" s="50"/>
      <c r="T41" s="75"/>
      <c r="U41" s="371"/>
      <c r="V41" s="369"/>
      <c r="W41" s="369"/>
      <c r="X41" s="369"/>
      <c r="Y41" s="369"/>
      <c r="Z41" s="502"/>
      <c r="AA41" s="503"/>
    </row>
    <row r="42" spans="2:27" x14ac:dyDescent="0.2">
      <c r="C42" s="75"/>
      <c r="S42" s="75"/>
    </row>
    <row r="43" spans="2:27" x14ac:dyDescent="0.2">
      <c r="H43" s="376"/>
      <c r="I43" s="377"/>
      <c r="J43" s="377"/>
      <c r="N43" s="377"/>
    </row>
    <row r="44" spans="2:27" x14ac:dyDescent="0.2">
      <c r="W44" s="378"/>
      <c r="X44" s="378"/>
      <c r="Y44" s="378"/>
      <c r="Z44" s="378"/>
      <c r="AA44" s="378"/>
    </row>
    <row r="46" spans="2:27" x14ac:dyDescent="0.2">
      <c r="I46" s="377"/>
      <c r="J46" s="135"/>
      <c r="N46" s="135"/>
    </row>
    <row r="47" spans="2:27" s="75" customFormat="1" x14ac:dyDescent="0.2">
      <c r="E47" s="379"/>
      <c r="F47" s="379"/>
      <c r="G47" s="379"/>
      <c r="H47" s="380"/>
      <c r="I47" s="381"/>
      <c r="J47" s="380"/>
      <c r="K47" s="380"/>
      <c r="L47" s="380"/>
      <c r="M47" s="380"/>
      <c r="N47" s="380"/>
      <c r="O47" s="380"/>
      <c r="P47" s="380"/>
      <c r="Q47" s="380"/>
      <c r="U47" s="366"/>
      <c r="V47" s="380"/>
      <c r="W47" s="380"/>
      <c r="X47" s="380"/>
      <c r="Y47" s="380"/>
      <c r="Z47" s="380"/>
      <c r="AA47" s="380"/>
    </row>
    <row r="48" spans="2:27" s="382" customFormat="1" x14ac:dyDescent="0.2">
      <c r="C48" s="383"/>
      <c r="E48" s="135"/>
      <c r="F48" s="135"/>
      <c r="G48" s="135"/>
      <c r="H48" s="381"/>
      <c r="I48" s="381"/>
      <c r="J48" s="381"/>
      <c r="K48" s="381"/>
      <c r="L48" s="381"/>
      <c r="M48" s="381"/>
      <c r="N48" s="381"/>
      <c r="O48" s="381"/>
      <c r="P48" s="381"/>
      <c r="Q48" s="381"/>
      <c r="S48" s="383"/>
      <c r="U48" s="353"/>
      <c r="V48" s="377"/>
      <c r="W48" s="381"/>
      <c r="X48" s="381"/>
      <c r="Y48" s="381"/>
      <c r="Z48" s="381"/>
      <c r="AA48" s="381"/>
    </row>
    <row r="50" spans="2:27" x14ac:dyDescent="0.2">
      <c r="B50" s="75"/>
      <c r="H50" s="380"/>
      <c r="I50" s="380"/>
      <c r="J50" s="380"/>
      <c r="K50" s="380"/>
      <c r="L50" s="380"/>
      <c r="M50" s="380"/>
      <c r="N50" s="380"/>
      <c r="O50" s="380"/>
      <c r="P50" s="380"/>
      <c r="Q50" s="380"/>
      <c r="R50" s="75"/>
      <c r="W50" s="380"/>
      <c r="X50" s="380"/>
      <c r="Y50" s="380"/>
      <c r="Z50" s="380"/>
      <c r="AA50" s="380"/>
    </row>
    <row r="51" spans="2:27" s="382" customFormat="1" x14ac:dyDescent="0.2">
      <c r="B51" s="383"/>
      <c r="E51" s="135"/>
      <c r="F51" s="135"/>
      <c r="G51" s="135"/>
      <c r="H51" s="381"/>
      <c r="I51" s="381"/>
      <c r="J51" s="381"/>
      <c r="K51" s="381"/>
      <c r="L51" s="381"/>
      <c r="M51" s="381"/>
      <c r="N51" s="381"/>
      <c r="O51" s="381"/>
      <c r="P51" s="381"/>
      <c r="Q51" s="381"/>
      <c r="R51" s="383"/>
      <c r="U51" s="353"/>
      <c r="V51" s="377"/>
      <c r="W51" s="381"/>
      <c r="X51" s="381"/>
      <c r="Y51" s="381"/>
      <c r="Z51" s="381"/>
      <c r="AA51" s="381"/>
    </row>
  </sheetData>
  <mergeCells count="4">
    <mergeCell ref="J7:M7"/>
    <mergeCell ref="N7:Q7"/>
    <mergeCell ref="F7:I7"/>
    <mergeCell ref="A2:P2"/>
  </mergeCells>
  <phoneticPr fontId="0" type="noConversion"/>
  <printOptions horizontalCentered="1"/>
  <pageMargins left="0.75" right="0.75" top="1" bottom="1" header="0.5" footer="0.5"/>
  <pageSetup scale="66" pageOrder="overThenDown" orientation="landscape" r:id="rId1"/>
  <headerFooter alignWithMargins="0"/>
  <colBreaks count="1" manualBreakCount="1">
    <brk id="18" max="22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K791"/>
  <sheetViews>
    <sheetView workbookViewId="0">
      <selection activeCell="A2" sqref="A2:H2"/>
    </sheetView>
  </sheetViews>
  <sheetFormatPr defaultColWidth="9.109375" defaultRowHeight="10.199999999999999" x14ac:dyDescent="0.2"/>
  <cols>
    <col min="1" max="1" width="2.109375" style="2" customWidth="1"/>
    <col min="2" max="2" width="38" style="2" customWidth="1"/>
    <col min="3" max="3" width="17.6640625" style="2" bestFit="1" customWidth="1"/>
    <col min="4" max="4" width="12.109375" style="3" bestFit="1" customWidth="1"/>
    <col min="5" max="5" width="11.44140625" style="3" bestFit="1" customWidth="1"/>
    <col min="6" max="7" width="11.6640625" style="3" bestFit="1" customWidth="1"/>
    <col min="8" max="8" width="16.5546875" style="3" bestFit="1" customWidth="1"/>
    <col min="9" max="9" width="8.5546875" style="2" bestFit="1" customWidth="1"/>
    <col min="10" max="12" width="9.109375" style="2"/>
    <col min="13" max="13" width="8.33203125" style="2" customWidth="1"/>
    <col min="14" max="16384" width="9.109375" style="2"/>
  </cols>
  <sheetData>
    <row r="1" spans="1:8" ht="8.25" customHeight="1" x14ac:dyDescent="0.2"/>
    <row r="2" spans="1:8" ht="47.25" customHeight="1" x14ac:dyDescent="0.3">
      <c r="A2" s="577" t="s">
        <v>294</v>
      </c>
      <c r="B2" s="578"/>
      <c r="C2" s="578"/>
      <c r="D2" s="579"/>
      <c r="E2" s="579"/>
      <c r="F2" s="579"/>
      <c r="G2" s="579"/>
      <c r="H2" s="579"/>
    </row>
    <row r="3" spans="1:8" ht="47.25" customHeight="1" x14ac:dyDescent="0.3">
      <c r="A3" s="586" t="s">
        <v>428</v>
      </c>
      <c r="B3" s="587"/>
      <c r="C3" s="587"/>
      <c r="D3" s="587"/>
      <c r="E3" s="587"/>
      <c r="F3" s="587"/>
      <c r="G3" s="587"/>
      <c r="H3" s="587"/>
    </row>
    <row r="4" spans="1:8" ht="19.5" customHeight="1" x14ac:dyDescent="0.2">
      <c r="B4" s="165" t="s">
        <v>229</v>
      </c>
      <c r="C4" s="165"/>
    </row>
    <row r="5" spans="1:8" s="1" customFormat="1" x14ac:dyDescent="0.2">
      <c r="B5" s="91" t="s">
        <v>107</v>
      </c>
      <c r="C5" s="6"/>
      <c r="D5" s="86" t="s">
        <v>67</v>
      </c>
      <c r="E5" s="86" t="s">
        <v>68</v>
      </c>
      <c r="F5" s="86" t="s">
        <v>69</v>
      </c>
      <c r="G5" s="86" t="s">
        <v>70</v>
      </c>
      <c r="H5" s="84" t="s">
        <v>108</v>
      </c>
    </row>
    <row r="6" spans="1:8" s="1" customFormat="1" ht="13.5" customHeight="1" x14ac:dyDescent="0.2">
      <c r="B6" s="7"/>
      <c r="C6" s="5"/>
      <c r="D6" s="87"/>
      <c r="E6" s="87"/>
      <c r="F6" s="87"/>
      <c r="G6" s="87"/>
      <c r="H6" s="85"/>
    </row>
    <row r="7" spans="1:8" x14ac:dyDescent="0.2">
      <c r="B7" s="77"/>
      <c r="C7" s="78"/>
      <c r="D7" s="79"/>
      <c r="E7" s="79"/>
      <c r="F7" s="79"/>
      <c r="G7" s="79"/>
      <c r="H7" s="80"/>
    </row>
    <row r="8" spans="1:8" x14ac:dyDescent="0.2">
      <c r="B8" s="72" t="s">
        <v>109</v>
      </c>
      <c r="C8" s="88"/>
      <c r="D8" s="89"/>
      <c r="E8" s="89"/>
      <c r="F8" s="89"/>
      <c r="G8" s="89"/>
      <c r="H8" s="90"/>
    </row>
    <row r="9" spans="1:8" ht="10.8" thickBot="1" x14ac:dyDescent="0.25">
      <c r="B9" s="72"/>
      <c r="C9" s="88"/>
      <c r="D9" s="89"/>
      <c r="E9" s="89"/>
      <c r="F9" s="89"/>
      <c r="G9" s="89"/>
      <c r="H9" s="90"/>
    </row>
    <row r="10" spans="1:8" ht="13.2" x14ac:dyDescent="0.25">
      <c r="B10" s="516" t="s">
        <v>275</v>
      </c>
      <c r="C10" s="517"/>
      <c r="D10" s="518"/>
      <c r="E10" s="519"/>
      <c r="F10" s="519"/>
      <c r="G10" s="519"/>
      <c r="H10" s="520"/>
    </row>
    <row r="11" spans="1:8" x14ac:dyDescent="0.2">
      <c r="B11" s="521"/>
      <c r="C11" s="88"/>
      <c r="D11" s="435"/>
      <c r="E11" s="89"/>
      <c r="F11" s="89"/>
      <c r="G11" s="89"/>
      <c r="H11" s="522"/>
    </row>
    <row r="12" spans="1:8" x14ac:dyDescent="0.2">
      <c r="B12" s="523" t="s">
        <v>296</v>
      </c>
      <c r="C12" s="88"/>
      <c r="D12" s="89"/>
      <c r="E12" s="89"/>
      <c r="F12" s="89"/>
      <c r="G12" s="89"/>
      <c r="H12" s="522"/>
    </row>
    <row r="13" spans="1:8" x14ac:dyDescent="0.2">
      <c r="B13" s="523" t="s">
        <v>50</v>
      </c>
      <c r="C13" s="88"/>
      <c r="D13" s="449">
        <f>'Full Assumptions '!D12</f>
        <v>7500</v>
      </c>
      <c r="E13" s="441">
        <f>(D13)*(1+E14)</f>
        <v>7687.4999999999991</v>
      </c>
      <c r="F13" s="441">
        <f>(E13)*(1+F14)</f>
        <v>7879.6874999999982</v>
      </c>
      <c r="G13" s="441">
        <f>(F13)*(1+G14)</f>
        <v>8076.6796874999973</v>
      </c>
      <c r="H13" s="143">
        <f>SUM(D13:G13)</f>
        <v>31143.867187499996</v>
      </c>
    </row>
    <row r="14" spans="1:8" x14ac:dyDescent="0.2">
      <c r="B14" s="524" t="s">
        <v>177</v>
      </c>
      <c r="C14" s="438"/>
      <c r="D14" s="439"/>
      <c r="E14" s="484">
        <f>'Full Assumptions '!E13</f>
        <v>2.5000000000000001E-2</v>
      </c>
      <c r="F14" s="485">
        <f>+E14</f>
        <v>2.5000000000000001E-2</v>
      </c>
      <c r="G14" s="485">
        <f>+F14</f>
        <v>2.5000000000000001E-2</v>
      </c>
      <c r="H14" s="440"/>
    </row>
    <row r="15" spans="1:8" x14ac:dyDescent="0.2">
      <c r="B15" s="523" t="s">
        <v>78</v>
      </c>
      <c r="C15" s="88"/>
      <c r="D15" s="441">
        <f>G13*(1+D16)</f>
        <v>8278.5966796874964</v>
      </c>
      <c r="E15" s="441">
        <f>(D15)*(1+E16)</f>
        <v>8485.5615966796831</v>
      </c>
      <c r="F15" s="441">
        <f>(E15)*(1+F16)</f>
        <v>8697.7006365966736</v>
      </c>
      <c r="G15" s="441">
        <f>(F15)*(1+G16)</f>
        <v>8915.1431525115895</v>
      </c>
      <c r="H15" s="143">
        <f>SUM(D15:G15)</f>
        <v>34377.002065475441</v>
      </c>
    </row>
    <row r="16" spans="1:8" s="436" customFormat="1" x14ac:dyDescent="0.2">
      <c r="B16" s="524" t="s">
        <v>177</v>
      </c>
      <c r="C16" s="438"/>
      <c r="D16" s="485">
        <f>+G14</f>
        <v>2.5000000000000001E-2</v>
      </c>
      <c r="E16" s="485">
        <f>+D16</f>
        <v>2.5000000000000001E-2</v>
      </c>
      <c r="F16" s="485">
        <f>+E16</f>
        <v>2.5000000000000001E-2</v>
      </c>
      <c r="G16" s="485">
        <f>+F16</f>
        <v>2.5000000000000001E-2</v>
      </c>
      <c r="H16" s="442">
        <f>+H15/H13-1</f>
        <v>0.10381289062499932</v>
      </c>
    </row>
    <row r="17" spans="2:8" x14ac:dyDescent="0.2">
      <c r="B17" s="523" t="s">
        <v>79</v>
      </c>
      <c r="C17" s="88"/>
      <c r="D17" s="441">
        <f>G15*(1+D18)</f>
        <v>9138.0217313243793</v>
      </c>
      <c r="E17" s="441">
        <f>(D17)*(1+E18)</f>
        <v>9366.4722746074876</v>
      </c>
      <c r="F17" s="441">
        <f>(E17)*(1+F18)</f>
        <v>9600.6340814726736</v>
      </c>
      <c r="G17" s="441">
        <f>(F17)*(1+G18)</f>
        <v>9840.6499335094904</v>
      </c>
      <c r="H17" s="143">
        <f>SUM(D17:G17)</f>
        <v>37945.778020914033</v>
      </c>
    </row>
    <row r="18" spans="2:8" x14ac:dyDescent="0.2">
      <c r="B18" s="524" t="s">
        <v>177</v>
      </c>
      <c r="C18" s="438"/>
      <c r="D18" s="485">
        <f>+G16</f>
        <v>2.5000000000000001E-2</v>
      </c>
      <c r="E18" s="485">
        <f>+D18</f>
        <v>2.5000000000000001E-2</v>
      </c>
      <c r="F18" s="485">
        <f>+E18</f>
        <v>2.5000000000000001E-2</v>
      </c>
      <c r="G18" s="485">
        <f>+F18</f>
        <v>2.5000000000000001E-2</v>
      </c>
      <c r="H18" s="442">
        <f>+H17/H15-1</f>
        <v>0.10381289062499977</v>
      </c>
    </row>
    <row r="19" spans="2:8" x14ac:dyDescent="0.2">
      <c r="B19" s="523" t="s">
        <v>80</v>
      </c>
      <c r="C19" s="88"/>
      <c r="D19" s="441">
        <f>G17*(1+D20)</f>
        <v>10086.666181847228</v>
      </c>
      <c r="E19" s="441">
        <f>(D19)*(1+E20)</f>
        <v>10338.832836393407</v>
      </c>
      <c r="F19" s="441">
        <f>(E19)*(1+F20)</f>
        <v>10597.30365730324</v>
      </c>
      <c r="G19" s="441">
        <f>(F19)*(1+G20)</f>
        <v>10862.23624873582</v>
      </c>
      <c r="H19" s="143">
        <f>+H17*(1+H20)</f>
        <v>41885.038924279703</v>
      </c>
    </row>
    <row r="20" spans="2:8" x14ac:dyDescent="0.2">
      <c r="B20" s="524" t="s">
        <v>177</v>
      </c>
      <c r="C20" s="438"/>
      <c r="D20" s="485">
        <f>+G18</f>
        <v>2.5000000000000001E-2</v>
      </c>
      <c r="E20" s="485">
        <f>+D20</f>
        <v>2.5000000000000001E-2</v>
      </c>
      <c r="F20" s="485">
        <f>+E20</f>
        <v>2.5000000000000001E-2</v>
      </c>
      <c r="G20" s="485">
        <f>+F20</f>
        <v>2.5000000000000001E-2</v>
      </c>
      <c r="H20" s="442">
        <f>+H18</f>
        <v>0.10381289062499977</v>
      </c>
    </row>
    <row r="21" spans="2:8" x14ac:dyDescent="0.2">
      <c r="B21" s="523" t="s">
        <v>81</v>
      </c>
      <c r="C21" s="88"/>
      <c r="D21" s="441">
        <f>G19*(1+D22)</f>
        <v>11133.792154954215</v>
      </c>
      <c r="E21" s="441">
        <f>(D21)*(1+E22)</f>
        <v>11412.13695882807</v>
      </c>
      <c r="F21" s="441">
        <f>(E21)*(1+F22)</f>
        <v>11697.440382798772</v>
      </c>
      <c r="G21" s="441">
        <f>(F21)*(1+G22)</f>
        <v>11989.87639236874</v>
      </c>
      <c r="H21" s="143">
        <f>+H19*(1+H22)</f>
        <v>46233.245888949808</v>
      </c>
    </row>
    <row r="22" spans="2:8" x14ac:dyDescent="0.2">
      <c r="B22" s="524" t="s">
        <v>177</v>
      </c>
      <c r="C22" s="438"/>
      <c r="D22" s="485">
        <f>+G20</f>
        <v>2.5000000000000001E-2</v>
      </c>
      <c r="E22" s="485">
        <f>+D22</f>
        <v>2.5000000000000001E-2</v>
      </c>
      <c r="F22" s="485">
        <f>+E22</f>
        <v>2.5000000000000001E-2</v>
      </c>
      <c r="G22" s="485">
        <f>+F22</f>
        <v>2.5000000000000001E-2</v>
      </c>
      <c r="H22" s="442">
        <f>+H20</f>
        <v>0.10381289062499977</v>
      </c>
    </row>
    <row r="23" spans="2:8" x14ac:dyDescent="0.2">
      <c r="B23" s="523"/>
      <c r="C23" s="88"/>
      <c r="D23" s="55"/>
      <c r="E23" s="55"/>
      <c r="F23" s="55"/>
      <c r="G23" s="55"/>
      <c r="H23" s="68"/>
    </row>
    <row r="24" spans="2:8" x14ac:dyDescent="0.2">
      <c r="B24" s="523" t="s">
        <v>297</v>
      </c>
      <c r="C24" s="88"/>
      <c r="D24" s="55"/>
      <c r="E24" s="55"/>
      <c r="F24" s="55"/>
      <c r="G24" s="55"/>
      <c r="H24" s="68"/>
    </row>
    <row r="25" spans="2:8" x14ac:dyDescent="0.2">
      <c r="B25" s="523" t="s">
        <v>50</v>
      </c>
      <c r="C25" s="88"/>
      <c r="D25" s="450">
        <f>'Full Assumptions '!D24</f>
        <v>20</v>
      </c>
      <c r="E25" s="444">
        <f>(D25)*(1+E26)</f>
        <v>20.5</v>
      </c>
      <c r="F25" s="444">
        <f>(E25)*(1+F26)</f>
        <v>21.012499999999999</v>
      </c>
      <c r="G25" s="444">
        <f>(F25)*(1+G26)</f>
        <v>21.537812499999998</v>
      </c>
      <c r="H25" s="145">
        <f>AVERAGE(D25:G25)</f>
        <v>20.762578125000001</v>
      </c>
    </row>
    <row r="26" spans="2:8" x14ac:dyDescent="0.2">
      <c r="B26" s="524" t="s">
        <v>177</v>
      </c>
      <c r="C26" s="438"/>
      <c r="D26" s="439"/>
      <c r="E26" s="484">
        <f>'Full Assumptions '!E25</f>
        <v>2.5000000000000001E-2</v>
      </c>
      <c r="F26" s="485">
        <f>+E26</f>
        <v>2.5000000000000001E-2</v>
      </c>
      <c r="G26" s="485">
        <f>+F26</f>
        <v>2.5000000000000001E-2</v>
      </c>
      <c r="H26" s="440"/>
    </row>
    <row r="27" spans="2:8" x14ac:dyDescent="0.2">
      <c r="B27" s="523" t="s">
        <v>78</v>
      </c>
      <c r="C27" s="88"/>
      <c r="D27" s="444">
        <f>+G25*(1+D28)</f>
        <v>22.076257812499996</v>
      </c>
      <c r="E27" s="444">
        <f>(D27)*(1+E28)</f>
        <v>22.628164257812493</v>
      </c>
      <c r="F27" s="444">
        <f>(E27)*(1+F28)</f>
        <v>23.193868364257803</v>
      </c>
      <c r="G27" s="444">
        <f>(F27)*(1+G28)</f>
        <v>23.773715073364247</v>
      </c>
      <c r="H27" s="145">
        <f>AVERAGE(D27:G27)</f>
        <v>22.918001376983636</v>
      </c>
    </row>
    <row r="28" spans="2:8" s="436" customFormat="1" x14ac:dyDescent="0.2">
      <c r="B28" s="524" t="s">
        <v>177</v>
      </c>
      <c r="C28" s="438"/>
      <c r="D28" s="485">
        <f>+G26</f>
        <v>2.5000000000000001E-2</v>
      </c>
      <c r="E28" s="485">
        <f>+D28</f>
        <v>2.5000000000000001E-2</v>
      </c>
      <c r="F28" s="485">
        <f>+E28</f>
        <v>2.5000000000000001E-2</v>
      </c>
      <c r="G28" s="485">
        <f>+F28</f>
        <v>2.5000000000000001E-2</v>
      </c>
      <c r="H28" s="442">
        <f>+H27/H25-1</f>
        <v>0.10381289062499954</v>
      </c>
    </row>
    <row r="29" spans="2:8" x14ac:dyDescent="0.2">
      <c r="B29" s="523" t="s">
        <v>79</v>
      </c>
      <c r="C29" s="88"/>
      <c r="D29" s="444">
        <f>+G27*(1+D30)</f>
        <v>24.368057950198352</v>
      </c>
      <c r="E29" s="444">
        <f>(D29)*(1+E30)</f>
        <v>24.977259398953308</v>
      </c>
      <c r="F29" s="444">
        <f>(E29)*(1+F30)</f>
        <v>25.601690883927137</v>
      </c>
      <c r="G29" s="444">
        <f>(F29)*(1+G30)</f>
        <v>26.241733156025312</v>
      </c>
      <c r="H29" s="145">
        <f>AVERAGE(D29:G29)</f>
        <v>25.297185347276027</v>
      </c>
    </row>
    <row r="30" spans="2:8" x14ac:dyDescent="0.2">
      <c r="B30" s="524" t="s">
        <v>177</v>
      </c>
      <c r="C30" s="438"/>
      <c r="D30" s="485">
        <f>+G28</f>
        <v>2.5000000000000001E-2</v>
      </c>
      <c r="E30" s="485">
        <f>+D30</f>
        <v>2.5000000000000001E-2</v>
      </c>
      <c r="F30" s="485">
        <f>+E30</f>
        <v>2.5000000000000001E-2</v>
      </c>
      <c r="G30" s="485">
        <f>+F30</f>
        <v>2.5000000000000001E-2</v>
      </c>
      <c r="H30" s="442">
        <f>+H29/H27-1</f>
        <v>0.10381289062499954</v>
      </c>
    </row>
    <row r="31" spans="2:8" x14ac:dyDescent="0.2">
      <c r="B31" s="523" t="s">
        <v>80</v>
      </c>
      <c r="C31" s="88"/>
      <c r="D31" s="444">
        <f>+G29*(1+D32)</f>
        <v>26.897776484925942</v>
      </c>
      <c r="E31" s="444">
        <f>(D31)*(1+E32)</f>
        <v>27.570220897049087</v>
      </c>
      <c r="F31" s="444">
        <f>(E31)*(1+F32)</f>
        <v>28.259476419475313</v>
      </c>
      <c r="G31" s="444">
        <f>(F31)*(1+G32)</f>
        <v>28.965963329962193</v>
      </c>
      <c r="H31" s="145">
        <f>+H29*(1+H32)</f>
        <v>27.923359282853134</v>
      </c>
    </row>
    <row r="32" spans="2:8" x14ac:dyDescent="0.2">
      <c r="B32" s="524" t="s">
        <v>177</v>
      </c>
      <c r="C32" s="438"/>
      <c r="D32" s="485">
        <f>+G30</f>
        <v>2.5000000000000001E-2</v>
      </c>
      <c r="E32" s="485">
        <f>+D32</f>
        <v>2.5000000000000001E-2</v>
      </c>
      <c r="F32" s="485">
        <f>+E32</f>
        <v>2.5000000000000001E-2</v>
      </c>
      <c r="G32" s="485">
        <f>+F32</f>
        <v>2.5000000000000001E-2</v>
      </c>
      <c r="H32" s="442">
        <f>+H30</f>
        <v>0.10381289062499954</v>
      </c>
    </row>
    <row r="33" spans="2:8" x14ac:dyDescent="0.2">
      <c r="B33" s="523" t="s">
        <v>81</v>
      </c>
      <c r="C33" s="88"/>
      <c r="D33" s="444">
        <f>+G31*(1+D34)</f>
        <v>29.690112413211246</v>
      </c>
      <c r="E33" s="444">
        <f>(D33)*(1+E34)</f>
        <v>30.432365223541524</v>
      </c>
      <c r="F33" s="444">
        <f>(E33)*(1+F34)</f>
        <v>31.193174354130058</v>
      </c>
      <c r="G33" s="444">
        <f>(F33)*(1+G34)</f>
        <v>31.973003712983306</v>
      </c>
      <c r="H33" s="145">
        <f>+H31*(1+H34)</f>
        <v>30.822163925966532</v>
      </c>
    </row>
    <row r="34" spans="2:8" x14ac:dyDescent="0.2">
      <c r="B34" s="524" t="s">
        <v>177</v>
      </c>
      <c r="C34" s="438"/>
      <c r="D34" s="485">
        <f>+G32</f>
        <v>2.5000000000000001E-2</v>
      </c>
      <c r="E34" s="485">
        <f>+D34</f>
        <v>2.5000000000000001E-2</v>
      </c>
      <c r="F34" s="485">
        <f>+E34</f>
        <v>2.5000000000000001E-2</v>
      </c>
      <c r="G34" s="485">
        <f>+F34</f>
        <v>2.5000000000000001E-2</v>
      </c>
      <c r="H34" s="442">
        <f>+H32</f>
        <v>0.10381289062499954</v>
      </c>
    </row>
    <row r="35" spans="2:8" x14ac:dyDescent="0.2">
      <c r="B35" s="523"/>
      <c r="C35" s="88"/>
      <c r="D35" s="55"/>
      <c r="E35" s="55"/>
      <c r="F35" s="55"/>
      <c r="G35" s="55"/>
      <c r="H35" s="68"/>
    </row>
    <row r="36" spans="2:8" x14ac:dyDescent="0.2">
      <c r="B36" s="523" t="s">
        <v>134</v>
      </c>
      <c r="C36" s="88"/>
      <c r="D36" s="55"/>
      <c r="E36" s="55"/>
      <c r="F36" s="55"/>
      <c r="G36" s="55"/>
      <c r="H36" s="68"/>
    </row>
    <row r="37" spans="2:8" x14ac:dyDescent="0.2">
      <c r="B37" s="523" t="s">
        <v>50</v>
      </c>
      <c r="C37" s="88"/>
      <c r="D37" s="65">
        <f>ROUND(+D13*D25,-1)</f>
        <v>150000</v>
      </c>
      <c r="E37" s="65">
        <f>ROUND(+E13*E25,-1)</f>
        <v>157590</v>
      </c>
      <c r="F37" s="65">
        <f>ROUND(+F13*F25,-1)</f>
        <v>165570</v>
      </c>
      <c r="G37" s="65">
        <f>ROUND(+G13*G25,-1)</f>
        <v>173950</v>
      </c>
      <c r="H37" s="66">
        <f>SUM(D37:G37)</f>
        <v>647110</v>
      </c>
    </row>
    <row r="38" spans="2:8" x14ac:dyDescent="0.2">
      <c r="B38" s="523" t="s">
        <v>78</v>
      </c>
      <c r="C38" s="88"/>
      <c r="D38" s="65">
        <f>ROUND(+D15*D27,-1)</f>
        <v>182760</v>
      </c>
      <c r="E38" s="65">
        <f>ROUND(+E15*E27,-1)</f>
        <v>192010</v>
      </c>
      <c r="F38" s="65">
        <f>ROUND(+F15*F27,-1)</f>
        <v>201730</v>
      </c>
      <c r="G38" s="65">
        <f>ROUND(+G15*G27,-1)</f>
        <v>211950</v>
      </c>
      <c r="H38" s="66">
        <f>SUM(D38:G38)</f>
        <v>788450</v>
      </c>
    </row>
    <row r="39" spans="2:8" x14ac:dyDescent="0.2">
      <c r="B39" s="523" t="s">
        <v>79</v>
      </c>
      <c r="C39" s="88"/>
      <c r="D39" s="65">
        <f>ROUND(+D17*D29,-1)</f>
        <v>222680</v>
      </c>
      <c r="E39" s="65">
        <f>ROUND(+E17*E29,-1)</f>
        <v>233950</v>
      </c>
      <c r="F39" s="65">
        <f>ROUND(+F17*F29,-1)</f>
        <v>245790</v>
      </c>
      <c r="G39" s="65">
        <f>ROUND(+G17*G29,-1)</f>
        <v>258240</v>
      </c>
      <c r="H39" s="66">
        <f>SUM(D39:G39)</f>
        <v>960660</v>
      </c>
    </row>
    <row r="40" spans="2:8" x14ac:dyDescent="0.2">
      <c r="B40" s="523" t="s">
        <v>80</v>
      </c>
      <c r="C40" s="88"/>
      <c r="D40" s="65">
        <f>ROUND(+D19*D31,-1)</f>
        <v>271310</v>
      </c>
      <c r="E40" s="65">
        <f>ROUND(+E19*E31,-1)</f>
        <v>285040</v>
      </c>
      <c r="F40" s="65">
        <f>ROUND(+F19*F31,-1)</f>
        <v>299470</v>
      </c>
      <c r="G40" s="65">
        <f>ROUND(+G19*G31,-1)</f>
        <v>314640</v>
      </c>
      <c r="H40" s="66">
        <f>SUM(D40:G40)</f>
        <v>1170460</v>
      </c>
    </row>
    <row r="41" spans="2:8" x14ac:dyDescent="0.2">
      <c r="B41" s="523" t="s">
        <v>81</v>
      </c>
      <c r="C41" s="88"/>
      <c r="D41" s="65">
        <f>ROUND(+D21*D33,-1)</f>
        <v>330560</v>
      </c>
      <c r="E41" s="65">
        <f>ROUND(+E21*E33,-1)</f>
        <v>347300</v>
      </c>
      <c r="F41" s="65">
        <f>ROUND(+F21*F33,-1)</f>
        <v>364880</v>
      </c>
      <c r="G41" s="65">
        <f>ROUND(+G21*G33,-1)</f>
        <v>383350</v>
      </c>
      <c r="H41" s="66">
        <f>SUM(D41:G41)</f>
        <v>1426090</v>
      </c>
    </row>
    <row r="42" spans="2:8" x14ac:dyDescent="0.2">
      <c r="B42" s="523"/>
      <c r="C42" s="88"/>
      <c r="D42" s="65"/>
      <c r="E42" s="65"/>
      <c r="F42" s="65"/>
      <c r="G42" s="65"/>
      <c r="H42" s="68"/>
    </row>
    <row r="43" spans="2:8" x14ac:dyDescent="0.2">
      <c r="B43" s="523"/>
      <c r="C43" s="88"/>
      <c r="H43" s="68"/>
    </row>
    <row r="44" spans="2:8" x14ac:dyDescent="0.2">
      <c r="B44" s="525" t="s">
        <v>110</v>
      </c>
      <c r="C44" s="88"/>
      <c r="D44" s="55"/>
      <c r="E44" s="55"/>
      <c r="F44" s="55"/>
      <c r="G44" s="55"/>
      <c r="H44" s="68"/>
    </row>
    <row r="45" spans="2:8" x14ac:dyDescent="0.2">
      <c r="B45" s="525"/>
      <c r="C45" s="88"/>
      <c r="D45" s="55"/>
      <c r="E45" s="55"/>
      <c r="F45" s="55"/>
      <c r="G45" s="55"/>
      <c r="H45" s="68"/>
    </row>
    <row r="46" spans="2:8" x14ac:dyDescent="0.2">
      <c r="B46" s="521" t="s">
        <v>295</v>
      </c>
      <c r="C46" s="88"/>
      <c r="D46" s="445"/>
      <c r="E46" s="55"/>
      <c r="F46" s="55"/>
      <c r="G46" s="55"/>
      <c r="H46" s="68"/>
    </row>
    <row r="47" spans="2:8" x14ac:dyDescent="0.2">
      <c r="B47" s="525"/>
      <c r="C47" s="88"/>
      <c r="D47" s="55"/>
      <c r="E47" s="55"/>
      <c r="F47" s="55"/>
      <c r="G47" s="55"/>
      <c r="H47" s="68"/>
    </row>
    <row r="48" spans="2:8" x14ac:dyDescent="0.2">
      <c r="B48" s="523" t="s">
        <v>135</v>
      </c>
      <c r="C48" s="88"/>
      <c r="D48" s="55"/>
      <c r="E48" s="55"/>
      <c r="F48" s="55"/>
      <c r="G48" s="55"/>
      <c r="H48" s="68"/>
    </row>
    <row r="49" spans="2:8" x14ac:dyDescent="0.2">
      <c r="B49" s="523" t="s">
        <v>50</v>
      </c>
      <c r="C49" s="88"/>
      <c r="D49" s="450">
        <f>'Full Assumptions '!D48</f>
        <v>5</v>
      </c>
      <c r="E49" s="444">
        <f>(D49)*(1+E50)</f>
        <v>5.125</v>
      </c>
      <c r="F49" s="444">
        <f>(E49)*(1+F50)</f>
        <v>5.2531249999999998</v>
      </c>
      <c r="G49" s="444">
        <f>(F49)*(1+G50)</f>
        <v>5.3844531249999994</v>
      </c>
      <c r="H49" s="145">
        <f>AVERAGE(D49:G49)</f>
        <v>5.1906445312500002</v>
      </c>
    </row>
    <row r="50" spans="2:8" x14ac:dyDescent="0.2">
      <c r="B50" s="524" t="s">
        <v>177</v>
      </c>
      <c r="C50" s="438"/>
      <c r="D50" s="439"/>
      <c r="E50" s="484">
        <f>'Full Assumptions '!E49</f>
        <v>2.5000000000000001E-2</v>
      </c>
      <c r="F50" s="485">
        <f>E50</f>
        <v>2.5000000000000001E-2</v>
      </c>
      <c r="G50" s="485">
        <f>+F50</f>
        <v>2.5000000000000001E-2</v>
      </c>
      <c r="H50" s="440"/>
    </row>
    <row r="51" spans="2:8" x14ac:dyDescent="0.2">
      <c r="B51" s="523" t="s">
        <v>78</v>
      </c>
      <c r="C51" s="88"/>
      <c r="D51" s="444">
        <f>+G49*(1+D52)</f>
        <v>5.519064453124999</v>
      </c>
      <c r="E51" s="444">
        <f>+D51*(1+E52)</f>
        <v>5.6570410644531233</v>
      </c>
      <c r="F51" s="444">
        <f>+E51*(1+F52)</f>
        <v>5.7984670910644507</v>
      </c>
      <c r="G51" s="444">
        <f>+F51*(1+G52)</f>
        <v>5.9434287683410618</v>
      </c>
      <c r="H51" s="145">
        <f>AVERAGE(D51:G51)</f>
        <v>5.7295003442459089</v>
      </c>
    </row>
    <row r="52" spans="2:8" s="436" customFormat="1" x14ac:dyDescent="0.2">
      <c r="B52" s="524" t="s">
        <v>177</v>
      </c>
      <c r="C52" s="438"/>
      <c r="D52" s="485">
        <f>+G50</f>
        <v>2.5000000000000001E-2</v>
      </c>
      <c r="E52" s="485">
        <f>+D52</f>
        <v>2.5000000000000001E-2</v>
      </c>
      <c r="F52" s="485">
        <f>+E52</f>
        <v>2.5000000000000001E-2</v>
      </c>
      <c r="G52" s="485">
        <f>+F52</f>
        <v>2.5000000000000001E-2</v>
      </c>
      <c r="H52" s="442">
        <f>+H51/H49-1</f>
        <v>0.10381289062499954</v>
      </c>
    </row>
    <row r="53" spans="2:8" x14ac:dyDescent="0.2">
      <c r="B53" s="523" t="s">
        <v>79</v>
      </c>
      <c r="C53" s="88"/>
      <c r="D53" s="444">
        <f>+G51*(1+D54)</f>
        <v>6.0920144875495881</v>
      </c>
      <c r="E53" s="444">
        <f>+D53*(1+E54)</f>
        <v>6.244314849738327</v>
      </c>
      <c r="F53" s="444">
        <f>+E53*(1+F54)</f>
        <v>6.4004227209817843</v>
      </c>
      <c r="G53" s="444">
        <f>+F53*(1+G54)</f>
        <v>6.5604332890063279</v>
      </c>
      <c r="H53" s="145">
        <f>AVERAGE(D53:G53)</f>
        <v>6.3242963368190068</v>
      </c>
    </row>
    <row r="54" spans="2:8" x14ac:dyDescent="0.2">
      <c r="B54" s="524" t="s">
        <v>177</v>
      </c>
      <c r="C54" s="438"/>
      <c r="D54" s="485">
        <f>+G52</f>
        <v>2.5000000000000001E-2</v>
      </c>
      <c r="E54" s="485">
        <f>+D54</f>
        <v>2.5000000000000001E-2</v>
      </c>
      <c r="F54" s="485">
        <f>+E54</f>
        <v>2.5000000000000001E-2</v>
      </c>
      <c r="G54" s="485">
        <f>+F54</f>
        <v>2.5000000000000001E-2</v>
      </c>
      <c r="H54" s="442">
        <f>+H53/H51-1</f>
        <v>0.10381289062499954</v>
      </c>
    </row>
    <row r="55" spans="2:8" x14ac:dyDescent="0.2">
      <c r="B55" s="523" t="s">
        <v>80</v>
      </c>
      <c r="C55" s="88"/>
      <c r="D55" s="444">
        <f>+G53*(1+D56)</f>
        <v>6.7244441212314854</v>
      </c>
      <c r="E55" s="444">
        <f>+D55*(1+E56)</f>
        <v>6.8925552242622716</v>
      </c>
      <c r="F55" s="444">
        <f>+E55*(1+F56)</f>
        <v>7.0648691048688281</v>
      </c>
      <c r="G55" s="444">
        <f>+F55*(1+G56)</f>
        <v>7.2414908324905483</v>
      </c>
      <c r="H55" s="145">
        <f>+H53*(1+H56)</f>
        <v>6.9808398207132836</v>
      </c>
    </row>
    <row r="56" spans="2:8" x14ac:dyDescent="0.2">
      <c r="B56" s="524" t="s">
        <v>177</v>
      </c>
      <c r="C56" s="438"/>
      <c r="D56" s="485">
        <f>+G54</f>
        <v>2.5000000000000001E-2</v>
      </c>
      <c r="E56" s="485">
        <f>+D56</f>
        <v>2.5000000000000001E-2</v>
      </c>
      <c r="F56" s="485">
        <f>+E56</f>
        <v>2.5000000000000001E-2</v>
      </c>
      <c r="G56" s="485">
        <f>+F56</f>
        <v>2.5000000000000001E-2</v>
      </c>
      <c r="H56" s="442">
        <f>+H54</f>
        <v>0.10381289062499954</v>
      </c>
    </row>
    <row r="57" spans="2:8" x14ac:dyDescent="0.2">
      <c r="B57" s="523" t="s">
        <v>81</v>
      </c>
      <c r="C57" s="88"/>
      <c r="D57" s="444">
        <f>+G55*(1+D58)</f>
        <v>7.4225281033028114</v>
      </c>
      <c r="E57" s="444">
        <f>+D57*(1+E58)</f>
        <v>7.608091305885381</v>
      </c>
      <c r="F57" s="444">
        <f>+E57*(1+F58)</f>
        <v>7.7982935885325144</v>
      </c>
      <c r="G57" s="444">
        <f>+F57*(1+G58)</f>
        <v>7.9932509282458266</v>
      </c>
      <c r="H57" s="145">
        <f>+H55*(1+H58)</f>
        <v>7.7055409814916329</v>
      </c>
    </row>
    <row r="58" spans="2:8" x14ac:dyDescent="0.2">
      <c r="B58" s="524" t="s">
        <v>177</v>
      </c>
      <c r="C58" s="438"/>
      <c r="D58" s="485">
        <f>+G56</f>
        <v>2.5000000000000001E-2</v>
      </c>
      <c r="E58" s="485">
        <f>+D58</f>
        <v>2.5000000000000001E-2</v>
      </c>
      <c r="F58" s="485">
        <f>+E58</f>
        <v>2.5000000000000001E-2</v>
      </c>
      <c r="G58" s="485">
        <f>+F58</f>
        <v>2.5000000000000001E-2</v>
      </c>
      <c r="H58" s="442">
        <f>+H56</f>
        <v>0.10381289062499954</v>
      </c>
    </row>
    <row r="59" spans="2:8" x14ac:dyDescent="0.2">
      <c r="B59" s="523"/>
      <c r="C59" s="88"/>
      <c r="D59" s="55"/>
      <c r="E59" s="55"/>
      <c r="F59" s="55"/>
      <c r="G59" s="55"/>
      <c r="H59" s="68"/>
    </row>
    <row r="60" spans="2:8" x14ac:dyDescent="0.2">
      <c r="B60" s="523" t="s">
        <v>298</v>
      </c>
      <c r="C60" s="88"/>
      <c r="D60" s="55"/>
      <c r="E60" s="55"/>
      <c r="F60" s="55"/>
      <c r="G60" s="55"/>
      <c r="H60" s="68"/>
    </row>
    <row r="61" spans="2:8" x14ac:dyDescent="0.2">
      <c r="B61" s="523" t="s">
        <v>50</v>
      </c>
      <c r="C61" s="88"/>
      <c r="D61" s="65">
        <f>ROUND(+D13*D49,-1)</f>
        <v>37500</v>
      </c>
      <c r="E61" s="65">
        <f>ROUND(+E13*E49,-1)</f>
        <v>39400</v>
      </c>
      <c r="F61" s="65">
        <f>ROUND(+F13*F49,-1)</f>
        <v>41390</v>
      </c>
      <c r="G61" s="65">
        <f>ROUND(+G13*G49,-1)</f>
        <v>43490</v>
      </c>
      <c r="H61" s="66">
        <f>SUM(D61:G61)</f>
        <v>161780</v>
      </c>
    </row>
    <row r="62" spans="2:8" x14ac:dyDescent="0.2">
      <c r="B62" s="523" t="s">
        <v>78</v>
      </c>
      <c r="C62" s="88"/>
      <c r="D62" s="65">
        <f>ROUND(+D15*D51,-1)</f>
        <v>45690</v>
      </c>
      <c r="E62" s="65">
        <f>ROUND(+E15*E51,-1)</f>
        <v>48000</v>
      </c>
      <c r="F62" s="65">
        <f>ROUND(+F15*F51,-1)</f>
        <v>50430</v>
      </c>
      <c r="G62" s="65">
        <f>ROUND(+G15*G51,-1)</f>
        <v>52990</v>
      </c>
      <c r="H62" s="66">
        <f>SUM(D62:G62)</f>
        <v>197110</v>
      </c>
    </row>
    <row r="63" spans="2:8" x14ac:dyDescent="0.2">
      <c r="B63" s="523" t="s">
        <v>79</v>
      </c>
      <c r="C63" s="88"/>
      <c r="D63" s="65">
        <f>ROUND(+D17*D53,-1)</f>
        <v>55670</v>
      </c>
      <c r="E63" s="65">
        <f>ROUND(+E17*E53,-1)</f>
        <v>58490</v>
      </c>
      <c r="F63" s="65">
        <f>ROUND(+F17*F53,-1)</f>
        <v>61450</v>
      </c>
      <c r="G63" s="65">
        <f>ROUND(+G17*G53,-1)</f>
        <v>64560</v>
      </c>
      <c r="H63" s="66">
        <f>SUM(D63:G63)</f>
        <v>240170</v>
      </c>
    </row>
    <row r="64" spans="2:8" x14ac:dyDescent="0.2">
      <c r="B64" s="523" t="s">
        <v>80</v>
      </c>
      <c r="C64" s="88"/>
      <c r="D64" s="65">
        <f>ROUND(+D19*D55,-1)</f>
        <v>67830</v>
      </c>
      <c r="E64" s="65">
        <f>ROUND(+E19*E55,-1)</f>
        <v>71260</v>
      </c>
      <c r="F64" s="65">
        <f>ROUND(+F19*F55,-1)</f>
        <v>74870</v>
      </c>
      <c r="G64" s="65">
        <f>ROUND(+G19*G55,-1)</f>
        <v>78660</v>
      </c>
      <c r="H64" s="66">
        <f>SUM(D64:G64)</f>
        <v>292620</v>
      </c>
    </row>
    <row r="65" spans="2:8" ht="10.8" thickBot="1" x14ac:dyDescent="0.25">
      <c r="B65" s="526" t="s">
        <v>81</v>
      </c>
      <c r="C65" s="527"/>
      <c r="D65" s="528">
        <f>ROUND(+D21*D57,-1)</f>
        <v>82640</v>
      </c>
      <c r="E65" s="528">
        <f>ROUND(+E21*E57,-1)</f>
        <v>86820</v>
      </c>
      <c r="F65" s="528">
        <f>ROUND(+F21*F57,-1)</f>
        <v>91220</v>
      </c>
      <c r="G65" s="528">
        <f>ROUND(+G21*G57,-1)</f>
        <v>95840</v>
      </c>
      <c r="H65" s="548">
        <f>SUM(D65:G65)</f>
        <v>356520</v>
      </c>
    </row>
    <row r="66" spans="2:8" x14ac:dyDescent="0.2">
      <c r="B66" s="72"/>
      <c r="C66" s="88"/>
      <c r="D66" s="65"/>
      <c r="E66" s="65"/>
      <c r="F66" s="65"/>
      <c r="G66" s="65"/>
      <c r="H66" s="68"/>
    </row>
    <row r="67" spans="2:8" x14ac:dyDescent="0.2">
      <c r="B67" s="72"/>
      <c r="C67" s="88"/>
      <c r="D67" s="65"/>
      <c r="E67" s="65"/>
      <c r="F67" s="65"/>
      <c r="G67" s="65"/>
      <c r="H67" s="68"/>
    </row>
    <row r="68" spans="2:8" ht="13.2" x14ac:dyDescent="0.25">
      <c r="B68" s="529" t="s">
        <v>276</v>
      </c>
      <c r="C68" s="530"/>
      <c r="D68" s="435"/>
      <c r="E68" s="89"/>
      <c r="F68" s="89"/>
      <c r="G68" s="89"/>
      <c r="H68" s="90"/>
    </row>
    <row r="69" spans="2:8" x14ac:dyDescent="0.2">
      <c r="B69" s="107"/>
      <c r="C69" s="88"/>
      <c r="D69" s="435"/>
      <c r="E69" s="89"/>
      <c r="F69" s="89"/>
      <c r="G69" s="89"/>
      <c r="H69" s="90"/>
    </row>
    <row r="70" spans="2:8" x14ac:dyDescent="0.2">
      <c r="B70" s="50" t="s">
        <v>296</v>
      </c>
      <c r="C70" s="88"/>
      <c r="D70" s="89"/>
      <c r="E70" s="89"/>
      <c r="F70" s="89"/>
      <c r="G70" s="89"/>
      <c r="H70" s="90"/>
    </row>
    <row r="71" spans="2:8" x14ac:dyDescent="0.2">
      <c r="B71" s="50" t="s">
        <v>50</v>
      </c>
      <c r="C71" s="88"/>
      <c r="D71" s="449">
        <v>0</v>
      </c>
      <c r="E71" s="441">
        <f>(D71)*(1+E72)</f>
        <v>0</v>
      </c>
      <c r="F71" s="441">
        <f>(E71)*(1+F72)</f>
        <v>0</v>
      </c>
      <c r="G71" s="441">
        <f>(F71)*(1+G72)</f>
        <v>0</v>
      </c>
      <c r="H71" s="143">
        <f>SUM(D71:G71)</f>
        <v>0</v>
      </c>
    </row>
    <row r="72" spans="2:8" x14ac:dyDescent="0.2">
      <c r="B72" s="437" t="s">
        <v>177</v>
      </c>
      <c r="C72" s="438"/>
      <c r="D72" s="439"/>
      <c r="E72" s="484">
        <v>0</v>
      </c>
      <c r="F72" s="485">
        <f>+E72</f>
        <v>0</v>
      </c>
      <c r="G72" s="485">
        <f>+F72</f>
        <v>0</v>
      </c>
      <c r="H72" s="440"/>
    </row>
    <row r="73" spans="2:8" x14ac:dyDescent="0.2">
      <c r="B73" s="50" t="s">
        <v>78</v>
      </c>
      <c r="C73" s="88"/>
      <c r="D73" s="441">
        <f>G71*(1+D74)</f>
        <v>0</v>
      </c>
      <c r="E73" s="441">
        <f>(D73)*(1+E74)</f>
        <v>0</v>
      </c>
      <c r="F73" s="441">
        <f>(E73)*(1+F74)</f>
        <v>0</v>
      </c>
      <c r="G73" s="441">
        <f>(F73)*(1+G74)</f>
        <v>0</v>
      </c>
      <c r="H73" s="143">
        <f>SUM(D73:G73)</f>
        <v>0</v>
      </c>
    </row>
    <row r="74" spans="2:8" x14ac:dyDescent="0.2">
      <c r="B74" s="437" t="s">
        <v>177</v>
      </c>
      <c r="C74" s="438"/>
      <c r="D74" s="485">
        <f>+G72</f>
        <v>0</v>
      </c>
      <c r="E74" s="485">
        <f>+D74</f>
        <v>0</v>
      </c>
      <c r="F74" s="485">
        <f>+E74</f>
        <v>0</v>
      </c>
      <c r="G74" s="485">
        <f>+F74</f>
        <v>0</v>
      </c>
      <c r="H74" s="442" t="e">
        <f>+H73/H71-1</f>
        <v>#DIV/0!</v>
      </c>
    </row>
    <row r="75" spans="2:8" x14ac:dyDescent="0.2">
      <c r="B75" s="50" t="s">
        <v>79</v>
      </c>
      <c r="C75" s="88"/>
      <c r="D75" s="441">
        <f>G73*(1+D76)</f>
        <v>0</v>
      </c>
      <c r="E75" s="441">
        <f>(D75)*(1+E76)</f>
        <v>0</v>
      </c>
      <c r="F75" s="441">
        <f>(E75)*(1+F76)</f>
        <v>0</v>
      </c>
      <c r="G75" s="441">
        <f>(F75)*(1+G76)</f>
        <v>0</v>
      </c>
      <c r="H75" s="143">
        <f>SUM(D75:G75)</f>
        <v>0</v>
      </c>
    </row>
    <row r="76" spans="2:8" x14ac:dyDescent="0.2">
      <c r="B76" s="437" t="s">
        <v>177</v>
      </c>
      <c r="C76" s="438"/>
      <c r="D76" s="485">
        <f>+G74</f>
        <v>0</v>
      </c>
      <c r="E76" s="485">
        <f>+D76</f>
        <v>0</v>
      </c>
      <c r="F76" s="485">
        <f>+E76</f>
        <v>0</v>
      </c>
      <c r="G76" s="485">
        <f>+F76</f>
        <v>0</v>
      </c>
      <c r="H76" s="442" t="e">
        <f>+H75/H73-1</f>
        <v>#DIV/0!</v>
      </c>
    </row>
    <row r="77" spans="2:8" x14ac:dyDescent="0.2">
      <c r="B77" s="50" t="s">
        <v>80</v>
      </c>
      <c r="C77" s="88"/>
      <c r="D77" s="441">
        <f>G75*(1+D78)</f>
        <v>0</v>
      </c>
      <c r="E77" s="441">
        <f>(D77)*(1+E78)</f>
        <v>0</v>
      </c>
      <c r="F77" s="441">
        <f>(E77)*(1+F78)</f>
        <v>0</v>
      </c>
      <c r="G77" s="441">
        <f>(F77)*(1+G78)</f>
        <v>0</v>
      </c>
      <c r="H77" s="143" t="e">
        <f>+H75*(1+H78)</f>
        <v>#DIV/0!</v>
      </c>
    </row>
    <row r="78" spans="2:8" x14ac:dyDescent="0.2">
      <c r="B78" s="437" t="s">
        <v>177</v>
      </c>
      <c r="C78" s="438"/>
      <c r="D78" s="485">
        <f>+G76</f>
        <v>0</v>
      </c>
      <c r="E78" s="485">
        <f>+D78</f>
        <v>0</v>
      </c>
      <c r="F78" s="485">
        <f>+E78</f>
        <v>0</v>
      </c>
      <c r="G78" s="485">
        <f>+F78</f>
        <v>0</v>
      </c>
      <c r="H78" s="442" t="e">
        <f>+H76</f>
        <v>#DIV/0!</v>
      </c>
    </row>
    <row r="79" spans="2:8" x14ac:dyDescent="0.2">
      <c r="B79" s="50" t="s">
        <v>81</v>
      </c>
      <c r="C79" s="88"/>
      <c r="D79" s="441">
        <f>G77*(1+D80)</f>
        <v>0</v>
      </c>
      <c r="E79" s="441">
        <f>(D79)*(1+E80)</f>
        <v>0</v>
      </c>
      <c r="F79" s="441">
        <f>(E79)*(1+F80)</f>
        <v>0</v>
      </c>
      <c r="G79" s="441">
        <f>(F79)*(1+G80)</f>
        <v>0</v>
      </c>
      <c r="H79" s="143" t="e">
        <f>+H77*(1+H80)</f>
        <v>#DIV/0!</v>
      </c>
    </row>
    <row r="80" spans="2:8" x14ac:dyDescent="0.2">
      <c r="B80" s="437" t="s">
        <v>177</v>
      </c>
      <c r="C80" s="438"/>
      <c r="D80" s="485">
        <f>+G78</f>
        <v>0</v>
      </c>
      <c r="E80" s="485">
        <f>+D80</f>
        <v>0</v>
      </c>
      <c r="F80" s="485">
        <f>+E80</f>
        <v>0</v>
      </c>
      <c r="G80" s="485">
        <f>+F80</f>
        <v>0</v>
      </c>
      <c r="H80" s="442" t="e">
        <f>+H78</f>
        <v>#DIV/0!</v>
      </c>
    </row>
    <row r="81" spans="2:8" x14ac:dyDescent="0.2">
      <c r="B81" s="50"/>
      <c r="C81" s="88"/>
      <c r="D81" s="55"/>
      <c r="E81" s="55"/>
      <c r="F81" s="55"/>
      <c r="G81" s="55"/>
      <c r="H81" s="68"/>
    </row>
    <row r="82" spans="2:8" x14ac:dyDescent="0.2">
      <c r="B82" s="50" t="s">
        <v>297</v>
      </c>
      <c r="C82" s="88"/>
      <c r="D82" s="55"/>
      <c r="E82" s="55"/>
      <c r="F82" s="55"/>
      <c r="G82" s="55"/>
      <c r="H82" s="68"/>
    </row>
    <row r="83" spans="2:8" x14ac:dyDescent="0.2">
      <c r="B83" s="50" t="s">
        <v>50</v>
      </c>
      <c r="C83" s="88"/>
      <c r="D83" s="450">
        <v>0</v>
      </c>
      <c r="E83" s="444">
        <f>(D83)*(1+E84)</f>
        <v>0</v>
      </c>
      <c r="F83" s="444">
        <f>(E83)*(1+F84)</f>
        <v>0</v>
      </c>
      <c r="G83" s="444">
        <f>(F83)*(1+G84)</f>
        <v>0</v>
      </c>
      <c r="H83" s="145">
        <f>AVERAGE(D83:G83)</f>
        <v>0</v>
      </c>
    </row>
    <row r="84" spans="2:8" x14ac:dyDescent="0.2">
      <c r="B84" s="437" t="s">
        <v>177</v>
      </c>
      <c r="C84" s="438"/>
      <c r="D84" s="439"/>
      <c r="E84" s="484">
        <v>0</v>
      </c>
      <c r="F84" s="485">
        <f>+E84</f>
        <v>0</v>
      </c>
      <c r="G84" s="485">
        <f>+F84</f>
        <v>0</v>
      </c>
      <c r="H84" s="440"/>
    </row>
    <row r="85" spans="2:8" x14ac:dyDescent="0.2">
      <c r="B85" s="50" t="s">
        <v>78</v>
      </c>
      <c r="C85" s="88"/>
      <c r="D85" s="444">
        <f>+G83*(1+D86)</f>
        <v>0</v>
      </c>
      <c r="E85" s="444">
        <f>(D85)*(1+E86)</f>
        <v>0</v>
      </c>
      <c r="F85" s="444">
        <f>(E85)*(1+F86)</f>
        <v>0</v>
      </c>
      <c r="G85" s="444">
        <f>(F85)*(1+G86)</f>
        <v>0</v>
      </c>
      <c r="H85" s="145">
        <f>AVERAGE(D85:G85)</f>
        <v>0</v>
      </c>
    </row>
    <row r="86" spans="2:8" x14ac:dyDescent="0.2">
      <c r="B86" s="437" t="s">
        <v>177</v>
      </c>
      <c r="C86" s="438"/>
      <c r="D86" s="485">
        <f>+G84</f>
        <v>0</v>
      </c>
      <c r="E86" s="485">
        <f>+D86</f>
        <v>0</v>
      </c>
      <c r="F86" s="485">
        <f>+E86</f>
        <v>0</v>
      </c>
      <c r="G86" s="485">
        <f>+F86</f>
        <v>0</v>
      </c>
      <c r="H86" s="442" t="e">
        <f>+H85/H83-1</f>
        <v>#DIV/0!</v>
      </c>
    </row>
    <row r="87" spans="2:8" x14ac:dyDescent="0.2">
      <c r="B87" s="50" t="s">
        <v>79</v>
      </c>
      <c r="C87" s="88"/>
      <c r="D87" s="444">
        <f>+G85*(1+D88)</f>
        <v>0</v>
      </c>
      <c r="E87" s="444">
        <f>(D87)*(1+E88)</f>
        <v>0</v>
      </c>
      <c r="F87" s="444">
        <f>(E87)*(1+F88)</f>
        <v>0</v>
      </c>
      <c r="G87" s="444">
        <f>(F87)*(1+G88)</f>
        <v>0</v>
      </c>
      <c r="H87" s="145">
        <f>AVERAGE(D87:G87)</f>
        <v>0</v>
      </c>
    </row>
    <row r="88" spans="2:8" x14ac:dyDescent="0.2">
      <c r="B88" s="437" t="s">
        <v>177</v>
      </c>
      <c r="C88" s="438"/>
      <c r="D88" s="485">
        <f>+G86</f>
        <v>0</v>
      </c>
      <c r="E88" s="485">
        <f>+D88</f>
        <v>0</v>
      </c>
      <c r="F88" s="485">
        <f>+E88</f>
        <v>0</v>
      </c>
      <c r="G88" s="485">
        <f>+F88</f>
        <v>0</v>
      </c>
      <c r="H88" s="442" t="e">
        <f>+H87/H85-1</f>
        <v>#DIV/0!</v>
      </c>
    </row>
    <row r="89" spans="2:8" x14ac:dyDescent="0.2">
      <c r="B89" s="50" t="s">
        <v>80</v>
      </c>
      <c r="C89" s="88"/>
      <c r="D89" s="444">
        <f>+G87*(1+D90)</f>
        <v>0</v>
      </c>
      <c r="E89" s="444">
        <f>(D89)*(1+E90)</f>
        <v>0</v>
      </c>
      <c r="F89" s="444">
        <f>(E89)*(1+F90)</f>
        <v>0</v>
      </c>
      <c r="G89" s="444">
        <f>(F89)*(1+G90)</f>
        <v>0</v>
      </c>
      <c r="H89" s="145" t="e">
        <f>+H87*(1+H90)</f>
        <v>#DIV/0!</v>
      </c>
    </row>
    <row r="90" spans="2:8" x14ac:dyDescent="0.2">
      <c r="B90" s="437" t="s">
        <v>177</v>
      </c>
      <c r="C90" s="438"/>
      <c r="D90" s="485">
        <f>+G88</f>
        <v>0</v>
      </c>
      <c r="E90" s="485">
        <f>+D90</f>
        <v>0</v>
      </c>
      <c r="F90" s="485">
        <f>+E90</f>
        <v>0</v>
      </c>
      <c r="G90" s="485">
        <f>+F90</f>
        <v>0</v>
      </c>
      <c r="H90" s="442" t="e">
        <f>+H88</f>
        <v>#DIV/0!</v>
      </c>
    </row>
    <row r="91" spans="2:8" x14ac:dyDescent="0.2">
      <c r="B91" s="50" t="s">
        <v>81</v>
      </c>
      <c r="C91" s="88"/>
      <c r="D91" s="444">
        <f>+G89*(1+D92)</f>
        <v>0</v>
      </c>
      <c r="E91" s="444">
        <f>(D91)*(1+E92)</f>
        <v>0</v>
      </c>
      <c r="F91" s="444">
        <f>(E91)*(1+F92)</f>
        <v>0</v>
      </c>
      <c r="G91" s="444">
        <f>(F91)*(1+G92)</f>
        <v>0</v>
      </c>
      <c r="H91" s="145" t="e">
        <f>+H89*(1+H92)</f>
        <v>#DIV/0!</v>
      </c>
    </row>
    <row r="92" spans="2:8" x14ac:dyDescent="0.2">
      <c r="B92" s="437" t="s">
        <v>177</v>
      </c>
      <c r="C92" s="438"/>
      <c r="D92" s="485">
        <f>+G90</f>
        <v>0</v>
      </c>
      <c r="E92" s="485">
        <f>+D92</f>
        <v>0</v>
      </c>
      <c r="F92" s="485">
        <f>+E92</f>
        <v>0</v>
      </c>
      <c r="G92" s="485">
        <f>+F92</f>
        <v>0</v>
      </c>
      <c r="H92" s="442" t="e">
        <f>+H90</f>
        <v>#DIV/0!</v>
      </c>
    </row>
    <row r="93" spans="2:8" x14ac:dyDescent="0.2">
      <c r="B93" s="50"/>
      <c r="C93" s="88"/>
      <c r="D93" s="55"/>
      <c r="E93" s="55"/>
      <c r="F93" s="55"/>
      <c r="G93" s="55"/>
      <c r="H93" s="68"/>
    </row>
    <row r="94" spans="2:8" x14ac:dyDescent="0.2">
      <c r="B94" s="50" t="s">
        <v>134</v>
      </c>
      <c r="C94" s="88"/>
      <c r="D94" s="55"/>
      <c r="E94" s="55"/>
      <c r="F94" s="55"/>
      <c r="G94" s="55"/>
      <c r="H94" s="68"/>
    </row>
    <row r="95" spans="2:8" x14ac:dyDescent="0.2">
      <c r="B95" s="50" t="s">
        <v>50</v>
      </c>
      <c r="C95" s="88"/>
      <c r="D95" s="65">
        <f>ROUND(+D71*D83,-1)</f>
        <v>0</v>
      </c>
      <c r="E95" s="65">
        <f>ROUND(+E71*E83,-1)</f>
        <v>0</v>
      </c>
      <c r="F95" s="65">
        <f>ROUND(+F71*F83,-1)</f>
        <v>0</v>
      </c>
      <c r="G95" s="65">
        <f>ROUND(+G71*G83,-1)</f>
        <v>0</v>
      </c>
      <c r="H95" s="66">
        <f>SUM(D95:G95)</f>
        <v>0</v>
      </c>
    </row>
    <row r="96" spans="2:8" x14ac:dyDescent="0.2">
      <c r="B96" s="50" t="s">
        <v>78</v>
      </c>
      <c r="C96" s="88"/>
      <c r="D96" s="65">
        <f>ROUND(+D73*D85,-1)</f>
        <v>0</v>
      </c>
      <c r="E96" s="65">
        <f>ROUND(+E73*E85,-1)</f>
        <v>0</v>
      </c>
      <c r="F96" s="65">
        <f>ROUND(+F73*F85,-1)</f>
        <v>0</v>
      </c>
      <c r="G96" s="65">
        <f>ROUND(+G73*G85,-1)</f>
        <v>0</v>
      </c>
      <c r="H96" s="66">
        <f>SUM(D96:G96)</f>
        <v>0</v>
      </c>
    </row>
    <row r="97" spans="2:8" x14ac:dyDescent="0.2">
      <c r="B97" s="50" t="s">
        <v>79</v>
      </c>
      <c r="C97" s="88"/>
      <c r="D97" s="65">
        <f>ROUND(+D75*D87,-1)</f>
        <v>0</v>
      </c>
      <c r="E97" s="65">
        <f>ROUND(+E75*E87,-1)</f>
        <v>0</v>
      </c>
      <c r="F97" s="65">
        <f>ROUND(+F75*F87,-1)</f>
        <v>0</v>
      </c>
      <c r="G97" s="65">
        <f>ROUND(+G75*G87,-1)</f>
        <v>0</v>
      </c>
      <c r="H97" s="66">
        <f>SUM(D97:G97)</f>
        <v>0</v>
      </c>
    </row>
    <row r="98" spans="2:8" x14ac:dyDescent="0.2">
      <c r="B98" s="50" t="s">
        <v>80</v>
      </c>
      <c r="C98" s="88"/>
      <c r="D98" s="65">
        <f>ROUND(+D77*D89,-1)</f>
        <v>0</v>
      </c>
      <c r="E98" s="65">
        <f>ROUND(+E77*E89,-1)</f>
        <v>0</v>
      </c>
      <c r="F98" s="65">
        <f>ROUND(+F77*F89,-1)</f>
        <v>0</v>
      </c>
      <c r="G98" s="65">
        <f>ROUND(+G77*G89,-1)</f>
        <v>0</v>
      </c>
      <c r="H98" s="66">
        <f>SUM(D98:G98)</f>
        <v>0</v>
      </c>
    </row>
    <row r="99" spans="2:8" x14ac:dyDescent="0.2">
      <c r="B99" s="50" t="s">
        <v>81</v>
      </c>
      <c r="C99" s="88"/>
      <c r="D99" s="65">
        <f>ROUND(+D79*D91,-1)</f>
        <v>0</v>
      </c>
      <c r="E99" s="65">
        <f>ROUND(+E79*E91,-1)</f>
        <v>0</v>
      </c>
      <c r="F99" s="65">
        <f>ROUND(+F79*F91,-1)</f>
        <v>0</v>
      </c>
      <c r="G99" s="65">
        <f>ROUND(+G79*G91,-1)</f>
        <v>0</v>
      </c>
      <c r="H99" s="66">
        <f>SUM(D99:G99)</f>
        <v>0</v>
      </c>
    </row>
    <row r="100" spans="2:8" x14ac:dyDescent="0.2">
      <c r="B100" s="50"/>
      <c r="C100" s="88"/>
      <c r="D100" s="65"/>
      <c r="E100" s="65"/>
      <c r="F100" s="65"/>
      <c r="G100" s="65"/>
      <c r="H100" s="68"/>
    </row>
    <row r="101" spans="2:8" x14ac:dyDescent="0.2">
      <c r="B101" s="50"/>
      <c r="C101" s="88"/>
      <c r="H101" s="68"/>
    </row>
    <row r="102" spans="2:8" ht="13.2" x14ac:dyDescent="0.25">
      <c r="B102" s="529" t="s">
        <v>277</v>
      </c>
      <c r="C102" s="530"/>
      <c r="D102" s="55"/>
      <c r="E102" s="55"/>
      <c r="F102" s="55"/>
      <c r="G102" s="55"/>
      <c r="H102" s="68"/>
    </row>
    <row r="103" spans="2:8" x14ac:dyDescent="0.2">
      <c r="B103" s="72"/>
      <c r="C103" s="88"/>
      <c r="D103" s="55"/>
      <c r="E103" s="55"/>
      <c r="F103" s="55"/>
      <c r="G103" s="55"/>
      <c r="H103" s="68"/>
    </row>
    <row r="104" spans="2:8" x14ac:dyDescent="0.2">
      <c r="B104" s="144" t="s">
        <v>232</v>
      </c>
      <c r="C104" s="88"/>
      <c r="D104" s="445"/>
      <c r="E104" s="55"/>
      <c r="F104" s="55"/>
      <c r="G104" s="55"/>
      <c r="H104" s="68"/>
    </row>
    <row r="105" spans="2:8" x14ac:dyDescent="0.2">
      <c r="B105" s="72"/>
      <c r="C105" s="88"/>
      <c r="D105" s="55"/>
      <c r="E105" s="55"/>
      <c r="F105" s="55"/>
      <c r="G105" s="55"/>
      <c r="H105" s="68"/>
    </row>
    <row r="106" spans="2:8" x14ac:dyDescent="0.2">
      <c r="B106" s="50" t="s">
        <v>135</v>
      </c>
      <c r="C106" s="88"/>
      <c r="D106" s="55"/>
      <c r="E106" s="55"/>
      <c r="F106" s="55"/>
      <c r="G106" s="55"/>
      <c r="H106" s="68"/>
    </row>
    <row r="107" spans="2:8" x14ac:dyDescent="0.2">
      <c r="B107" s="50" t="s">
        <v>50</v>
      </c>
      <c r="C107" s="88"/>
      <c r="D107" s="450">
        <v>0</v>
      </c>
      <c r="E107" s="444">
        <f>(D107)*(1+E108)</f>
        <v>0</v>
      </c>
      <c r="F107" s="444">
        <f>(E107)*(1+F108)</f>
        <v>0</v>
      </c>
      <c r="G107" s="444">
        <f>(F107)*(1+G108)</f>
        <v>0</v>
      </c>
      <c r="H107" s="145">
        <f>AVERAGE(D107:G107)</f>
        <v>0</v>
      </c>
    </row>
    <row r="108" spans="2:8" x14ac:dyDescent="0.2">
      <c r="B108" s="437" t="s">
        <v>177</v>
      </c>
      <c r="C108" s="438"/>
      <c r="D108" s="439"/>
      <c r="E108" s="484">
        <v>0</v>
      </c>
      <c r="F108" s="485">
        <f>E108</f>
        <v>0</v>
      </c>
      <c r="G108" s="485">
        <f>+F108</f>
        <v>0</v>
      </c>
      <c r="H108" s="440"/>
    </row>
    <row r="109" spans="2:8" x14ac:dyDescent="0.2">
      <c r="B109" s="50" t="s">
        <v>78</v>
      </c>
      <c r="C109" s="88"/>
      <c r="D109" s="444">
        <f>+G107*(1+D110)</f>
        <v>0</v>
      </c>
      <c r="E109" s="444">
        <f>+D109*(1+E110)</f>
        <v>0</v>
      </c>
      <c r="F109" s="444">
        <f>+E109*(1+F110)</f>
        <v>0</v>
      </c>
      <c r="G109" s="444">
        <f>+F109*(1+G110)</f>
        <v>0</v>
      </c>
      <c r="H109" s="145">
        <f>AVERAGE(D109:G109)</f>
        <v>0</v>
      </c>
    </row>
    <row r="110" spans="2:8" x14ac:dyDescent="0.2">
      <c r="B110" s="437" t="s">
        <v>177</v>
      </c>
      <c r="C110" s="438"/>
      <c r="D110" s="485">
        <f>+G108</f>
        <v>0</v>
      </c>
      <c r="E110" s="485">
        <f>+D110</f>
        <v>0</v>
      </c>
      <c r="F110" s="485">
        <f>+E110</f>
        <v>0</v>
      </c>
      <c r="G110" s="485">
        <f>+F110</f>
        <v>0</v>
      </c>
      <c r="H110" s="442" t="e">
        <f>+H109/H107-1</f>
        <v>#DIV/0!</v>
      </c>
    </row>
    <row r="111" spans="2:8" x14ac:dyDescent="0.2">
      <c r="B111" s="50" t="s">
        <v>79</v>
      </c>
      <c r="C111" s="88"/>
      <c r="D111" s="444">
        <f>+G109*(1+D112)</f>
        <v>0</v>
      </c>
      <c r="E111" s="444">
        <f>+D111*(1+E112)</f>
        <v>0</v>
      </c>
      <c r="F111" s="444">
        <f>+E111*(1+F112)</f>
        <v>0</v>
      </c>
      <c r="G111" s="444">
        <f>+F111*(1+G112)</f>
        <v>0</v>
      </c>
      <c r="H111" s="145">
        <f>AVERAGE(D111:G111)</f>
        <v>0</v>
      </c>
    </row>
    <row r="112" spans="2:8" x14ac:dyDescent="0.2">
      <c r="B112" s="437" t="s">
        <v>177</v>
      </c>
      <c r="C112" s="438"/>
      <c r="D112" s="485">
        <f>+G110</f>
        <v>0</v>
      </c>
      <c r="E112" s="485">
        <f>+D112</f>
        <v>0</v>
      </c>
      <c r="F112" s="485">
        <f>+E112</f>
        <v>0</v>
      </c>
      <c r="G112" s="485">
        <f>+F112</f>
        <v>0</v>
      </c>
      <c r="H112" s="442" t="e">
        <f>+H111/H109-1</f>
        <v>#DIV/0!</v>
      </c>
    </row>
    <row r="113" spans="2:8" x14ac:dyDescent="0.2">
      <c r="B113" s="50" t="s">
        <v>80</v>
      </c>
      <c r="C113" s="88"/>
      <c r="D113" s="444">
        <f>+G111*(1+D114)</f>
        <v>0</v>
      </c>
      <c r="E113" s="444">
        <f>+D113*(1+E114)</f>
        <v>0</v>
      </c>
      <c r="F113" s="444">
        <f>+E113*(1+F114)</f>
        <v>0</v>
      </c>
      <c r="G113" s="444">
        <f>+F113*(1+G114)</f>
        <v>0</v>
      </c>
      <c r="H113" s="145" t="e">
        <f>+H111*(1+H114)</f>
        <v>#DIV/0!</v>
      </c>
    </row>
    <row r="114" spans="2:8" x14ac:dyDescent="0.2">
      <c r="B114" s="437" t="s">
        <v>177</v>
      </c>
      <c r="C114" s="438"/>
      <c r="D114" s="485">
        <f>+G112</f>
        <v>0</v>
      </c>
      <c r="E114" s="485">
        <f>+D114</f>
        <v>0</v>
      </c>
      <c r="F114" s="485">
        <f>+E114</f>
        <v>0</v>
      </c>
      <c r="G114" s="485">
        <f>+F114</f>
        <v>0</v>
      </c>
      <c r="H114" s="442" t="e">
        <f>+H112</f>
        <v>#DIV/0!</v>
      </c>
    </row>
    <row r="115" spans="2:8" x14ac:dyDescent="0.2">
      <c r="B115" s="50" t="s">
        <v>81</v>
      </c>
      <c r="C115" s="88"/>
      <c r="D115" s="444">
        <f>+G113*(1+D116)</f>
        <v>0</v>
      </c>
      <c r="E115" s="444">
        <f>+D115*(1+E116)</f>
        <v>0</v>
      </c>
      <c r="F115" s="444">
        <f>+E115*(1+F116)</f>
        <v>0</v>
      </c>
      <c r="G115" s="444">
        <f>+F115*(1+G116)</f>
        <v>0</v>
      </c>
      <c r="H115" s="145" t="e">
        <f>+H113*(1+H116)</f>
        <v>#DIV/0!</v>
      </c>
    </row>
    <row r="116" spans="2:8" x14ac:dyDescent="0.2">
      <c r="B116" s="437" t="s">
        <v>177</v>
      </c>
      <c r="C116" s="438"/>
      <c r="D116" s="485">
        <f>+G114</f>
        <v>0</v>
      </c>
      <c r="E116" s="485">
        <f>+D116</f>
        <v>0</v>
      </c>
      <c r="F116" s="485">
        <f>+E116</f>
        <v>0</v>
      </c>
      <c r="G116" s="485">
        <f>+F116</f>
        <v>0</v>
      </c>
      <c r="H116" s="442" t="e">
        <f>+H114</f>
        <v>#DIV/0!</v>
      </c>
    </row>
    <row r="117" spans="2:8" x14ac:dyDescent="0.2">
      <c r="B117" s="50"/>
      <c r="C117" s="88"/>
      <c r="D117" s="55"/>
      <c r="E117" s="55"/>
      <c r="F117" s="55"/>
      <c r="G117" s="55"/>
      <c r="H117" s="68"/>
    </row>
    <row r="118" spans="2:8" x14ac:dyDescent="0.2">
      <c r="B118" s="50" t="s">
        <v>298</v>
      </c>
      <c r="C118" s="88"/>
      <c r="D118" s="55"/>
      <c r="E118" s="55"/>
      <c r="F118" s="55"/>
      <c r="G118" s="55"/>
      <c r="H118" s="68"/>
    </row>
    <row r="119" spans="2:8" x14ac:dyDescent="0.2">
      <c r="B119" s="50" t="s">
        <v>50</v>
      </c>
      <c r="C119" s="88"/>
      <c r="D119" s="65">
        <f>ROUND(+D71*D107,-1)</f>
        <v>0</v>
      </c>
      <c r="E119" s="65">
        <f>ROUND(+E71*E107,-1)</f>
        <v>0</v>
      </c>
      <c r="F119" s="65">
        <f>ROUND(+F71*F107,-1)</f>
        <v>0</v>
      </c>
      <c r="G119" s="65">
        <f>ROUND(+G71*G107,-1)</f>
        <v>0</v>
      </c>
      <c r="H119" s="66">
        <f>SUM(D119:G119)</f>
        <v>0</v>
      </c>
    </row>
    <row r="120" spans="2:8" x14ac:dyDescent="0.2">
      <c r="B120" s="50" t="s">
        <v>78</v>
      </c>
      <c r="C120" s="88"/>
      <c r="D120" s="65">
        <f>ROUND(+D73*D109,-1)</f>
        <v>0</v>
      </c>
      <c r="E120" s="65">
        <f>ROUND(+E73*E109,-1)</f>
        <v>0</v>
      </c>
      <c r="F120" s="65">
        <f>ROUND(+F73*F109,-1)</f>
        <v>0</v>
      </c>
      <c r="G120" s="65">
        <f>ROUND(+G73*G109,-1)</f>
        <v>0</v>
      </c>
      <c r="H120" s="66">
        <f>SUM(D120:G120)</f>
        <v>0</v>
      </c>
    </row>
    <row r="121" spans="2:8" x14ac:dyDescent="0.2">
      <c r="B121" s="50" t="s">
        <v>79</v>
      </c>
      <c r="C121" s="88"/>
      <c r="D121" s="65">
        <f>ROUND(+D75*D111,-1)</f>
        <v>0</v>
      </c>
      <c r="E121" s="65">
        <f>ROUND(+E75*E111,-1)</f>
        <v>0</v>
      </c>
      <c r="F121" s="65">
        <f>ROUND(+F75*F111,-1)</f>
        <v>0</v>
      </c>
      <c r="G121" s="65">
        <f>ROUND(+G75*G111,-1)</f>
        <v>0</v>
      </c>
      <c r="H121" s="66">
        <f>SUM(D121:G121)</f>
        <v>0</v>
      </c>
    </row>
    <row r="122" spans="2:8" x14ac:dyDescent="0.2">
      <c r="B122" s="50" t="s">
        <v>80</v>
      </c>
      <c r="C122" s="88"/>
      <c r="D122" s="65">
        <f>ROUND(+D77*D113,-1)</f>
        <v>0</v>
      </c>
      <c r="E122" s="65">
        <f>ROUND(+E77*E113,-1)</f>
        <v>0</v>
      </c>
      <c r="F122" s="65">
        <f>ROUND(+F77*F113,-1)</f>
        <v>0</v>
      </c>
      <c r="G122" s="65">
        <f>ROUND(+G77*G113,-1)</f>
        <v>0</v>
      </c>
      <c r="H122" s="66">
        <f>SUM(D122:G122)</f>
        <v>0</v>
      </c>
    </row>
    <row r="123" spans="2:8" x14ac:dyDescent="0.2">
      <c r="B123" s="50" t="s">
        <v>81</v>
      </c>
      <c r="C123" s="88"/>
      <c r="D123" s="65">
        <f>ROUND(+D79*D115,-1)</f>
        <v>0</v>
      </c>
      <c r="E123" s="65">
        <f>ROUND(+E79*E115,-1)</f>
        <v>0</v>
      </c>
      <c r="F123" s="65">
        <f>ROUND(+F79*F115,-1)</f>
        <v>0</v>
      </c>
      <c r="G123" s="65">
        <f>ROUND(+G79*G115,-1)</f>
        <v>0</v>
      </c>
      <c r="H123" s="66">
        <f>SUM(D123:G123)</f>
        <v>0</v>
      </c>
    </row>
    <row r="124" spans="2:8" x14ac:dyDescent="0.2">
      <c r="B124" s="72"/>
      <c r="C124" s="88"/>
      <c r="D124" s="65"/>
      <c r="E124" s="65"/>
      <c r="F124" s="65"/>
      <c r="G124" s="65"/>
      <c r="H124" s="68"/>
    </row>
    <row r="125" spans="2:8" x14ac:dyDescent="0.2">
      <c r="B125" s="72"/>
      <c r="C125" s="88"/>
      <c r="D125" s="65"/>
      <c r="E125" s="65"/>
      <c r="F125" s="65"/>
      <c r="G125" s="65"/>
      <c r="H125" s="68"/>
    </row>
    <row r="126" spans="2:8" ht="13.2" x14ac:dyDescent="0.25">
      <c r="B126" s="531" t="s">
        <v>278</v>
      </c>
      <c r="C126" s="532"/>
      <c r="D126" s="435"/>
      <c r="E126" s="89"/>
      <c r="F126" s="89"/>
      <c r="G126" s="89"/>
      <c r="H126" s="90"/>
    </row>
    <row r="127" spans="2:8" x14ac:dyDescent="0.2">
      <c r="B127" s="107"/>
      <c r="C127" s="88"/>
      <c r="D127" s="435"/>
      <c r="E127" s="89"/>
      <c r="F127" s="89"/>
      <c r="G127" s="89"/>
      <c r="H127" s="90"/>
    </row>
    <row r="128" spans="2:8" x14ac:dyDescent="0.2">
      <c r="B128" s="50" t="s">
        <v>296</v>
      </c>
      <c r="C128" s="88"/>
      <c r="D128" s="89"/>
      <c r="E128" s="89"/>
      <c r="F128" s="89"/>
      <c r="G128" s="89"/>
      <c r="H128" s="90"/>
    </row>
    <row r="129" spans="2:8" x14ac:dyDescent="0.2">
      <c r="B129" s="50" t="s">
        <v>50</v>
      </c>
      <c r="C129" s="88"/>
      <c r="D129" s="449">
        <v>0</v>
      </c>
      <c r="E129" s="441">
        <f>(D129)*(1+E130)</f>
        <v>0</v>
      </c>
      <c r="F129" s="441">
        <f>(E129)*(1+F130)</f>
        <v>0</v>
      </c>
      <c r="G129" s="441">
        <f>(F129)*(1+G130)</f>
        <v>0</v>
      </c>
      <c r="H129" s="143">
        <f>SUM(D129:G129)</f>
        <v>0</v>
      </c>
    </row>
    <row r="130" spans="2:8" x14ac:dyDescent="0.2">
      <c r="B130" s="437" t="s">
        <v>177</v>
      </c>
      <c r="C130" s="438"/>
      <c r="D130" s="439"/>
      <c r="E130" s="484">
        <v>0</v>
      </c>
      <c r="F130" s="485">
        <f>+E130</f>
        <v>0</v>
      </c>
      <c r="G130" s="485">
        <f>+F130</f>
        <v>0</v>
      </c>
      <c r="H130" s="440"/>
    </row>
    <row r="131" spans="2:8" x14ac:dyDescent="0.2">
      <c r="B131" s="50" t="s">
        <v>78</v>
      </c>
      <c r="C131" s="88"/>
      <c r="D131" s="441">
        <f>G129*(1+D132)</f>
        <v>0</v>
      </c>
      <c r="E131" s="441">
        <f>(D131)*(1+E132)</f>
        <v>0</v>
      </c>
      <c r="F131" s="441">
        <f>(E131)*(1+F132)</f>
        <v>0</v>
      </c>
      <c r="G131" s="441">
        <f>(F131)*(1+G132)</f>
        <v>0</v>
      </c>
      <c r="H131" s="143">
        <f>SUM(D131:G131)</f>
        <v>0</v>
      </c>
    </row>
    <row r="132" spans="2:8" x14ac:dyDescent="0.2">
      <c r="B132" s="437" t="s">
        <v>177</v>
      </c>
      <c r="C132" s="438"/>
      <c r="D132" s="485">
        <f>+G130</f>
        <v>0</v>
      </c>
      <c r="E132" s="485">
        <f>+D132</f>
        <v>0</v>
      </c>
      <c r="F132" s="485">
        <f>+E132</f>
        <v>0</v>
      </c>
      <c r="G132" s="485">
        <f>+F132</f>
        <v>0</v>
      </c>
      <c r="H132" s="442" t="e">
        <f>+H131/H129-1</f>
        <v>#DIV/0!</v>
      </c>
    </row>
    <row r="133" spans="2:8" x14ac:dyDescent="0.2">
      <c r="B133" s="50" t="s">
        <v>79</v>
      </c>
      <c r="C133" s="88"/>
      <c r="D133" s="441">
        <f>G131*(1+D134)</f>
        <v>0</v>
      </c>
      <c r="E133" s="441">
        <f>(D133)*(1+E134)</f>
        <v>0</v>
      </c>
      <c r="F133" s="441">
        <f>(E133)*(1+F134)</f>
        <v>0</v>
      </c>
      <c r="G133" s="441">
        <f>(F133)*(1+G134)</f>
        <v>0</v>
      </c>
      <c r="H133" s="143">
        <f>SUM(D133:G133)</f>
        <v>0</v>
      </c>
    </row>
    <row r="134" spans="2:8" x14ac:dyDescent="0.2">
      <c r="B134" s="437" t="s">
        <v>177</v>
      </c>
      <c r="C134" s="438"/>
      <c r="D134" s="485">
        <f>+G132</f>
        <v>0</v>
      </c>
      <c r="E134" s="485">
        <f>+D134</f>
        <v>0</v>
      </c>
      <c r="F134" s="485">
        <f>+E134</f>
        <v>0</v>
      </c>
      <c r="G134" s="485">
        <f>+F134</f>
        <v>0</v>
      </c>
      <c r="H134" s="442" t="e">
        <f>+H133/H131-1</f>
        <v>#DIV/0!</v>
      </c>
    </row>
    <row r="135" spans="2:8" x14ac:dyDescent="0.2">
      <c r="B135" s="50" t="s">
        <v>80</v>
      </c>
      <c r="C135" s="88"/>
      <c r="D135" s="441">
        <f>G133*(1+D136)</f>
        <v>0</v>
      </c>
      <c r="E135" s="441">
        <f>(D135)*(1+E136)</f>
        <v>0</v>
      </c>
      <c r="F135" s="441">
        <f>(E135)*(1+F136)</f>
        <v>0</v>
      </c>
      <c r="G135" s="441">
        <f>(F135)*(1+G136)</f>
        <v>0</v>
      </c>
      <c r="H135" s="143" t="e">
        <f>+H133*(1+H136)</f>
        <v>#DIV/0!</v>
      </c>
    </row>
    <row r="136" spans="2:8" x14ac:dyDescent="0.2">
      <c r="B136" s="437" t="s">
        <v>177</v>
      </c>
      <c r="C136" s="438"/>
      <c r="D136" s="485">
        <f>+G134</f>
        <v>0</v>
      </c>
      <c r="E136" s="485">
        <f>+D136</f>
        <v>0</v>
      </c>
      <c r="F136" s="485">
        <f>+E136</f>
        <v>0</v>
      </c>
      <c r="G136" s="485">
        <f>+F136</f>
        <v>0</v>
      </c>
      <c r="H136" s="442" t="e">
        <f>+H134</f>
        <v>#DIV/0!</v>
      </c>
    </row>
    <row r="137" spans="2:8" x14ac:dyDescent="0.2">
      <c r="B137" s="50" t="s">
        <v>81</v>
      </c>
      <c r="C137" s="88"/>
      <c r="D137" s="441">
        <f>G135*(1+D138)</f>
        <v>0</v>
      </c>
      <c r="E137" s="441">
        <f>(D137)*(1+E138)</f>
        <v>0</v>
      </c>
      <c r="F137" s="441">
        <f>(E137)*(1+F138)</f>
        <v>0</v>
      </c>
      <c r="G137" s="441">
        <f>(F137)*(1+G138)</f>
        <v>0</v>
      </c>
      <c r="H137" s="143" t="e">
        <f>+H135*(1+H138)</f>
        <v>#DIV/0!</v>
      </c>
    </row>
    <row r="138" spans="2:8" x14ac:dyDescent="0.2">
      <c r="B138" s="437" t="s">
        <v>177</v>
      </c>
      <c r="C138" s="438"/>
      <c r="D138" s="485">
        <f>+G136</f>
        <v>0</v>
      </c>
      <c r="E138" s="485">
        <f>+D138</f>
        <v>0</v>
      </c>
      <c r="F138" s="485">
        <f>+E138</f>
        <v>0</v>
      </c>
      <c r="G138" s="485">
        <f>+F138</f>
        <v>0</v>
      </c>
      <c r="H138" s="442" t="e">
        <f>+H136</f>
        <v>#DIV/0!</v>
      </c>
    </row>
    <row r="139" spans="2:8" x14ac:dyDescent="0.2">
      <c r="B139" s="50"/>
      <c r="C139" s="88"/>
      <c r="D139" s="55"/>
      <c r="E139" s="55"/>
      <c r="F139" s="55"/>
      <c r="G139" s="55"/>
      <c r="H139" s="68"/>
    </row>
    <row r="140" spans="2:8" x14ac:dyDescent="0.2">
      <c r="B140" s="50" t="s">
        <v>297</v>
      </c>
      <c r="C140" s="88"/>
      <c r="D140" s="55"/>
      <c r="E140" s="55"/>
      <c r="F140" s="55"/>
      <c r="G140" s="55"/>
      <c r="H140" s="68"/>
    </row>
    <row r="141" spans="2:8" x14ac:dyDescent="0.2">
      <c r="B141" s="50" t="s">
        <v>50</v>
      </c>
      <c r="C141" s="88"/>
      <c r="D141" s="450">
        <v>0</v>
      </c>
      <c r="E141" s="444">
        <f>(D141)*(1+E142)</f>
        <v>0</v>
      </c>
      <c r="F141" s="444">
        <f>(E141)*(1+F142)</f>
        <v>0</v>
      </c>
      <c r="G141" s="444">
        <f>(F141)*(1+G142)</f>
        <v>0</v>
      </c>
      <c r="H141" s="145">
        <f>AVERAGE(D141:G141)</f>
        <v>0</v>
      </c>
    </row>
    <row r="142" spans="2:8" x14ac:dyDescent="0.2">
      <c r="B142" s="437" t="s">
        <v>177</v>
      </c>
      <c r="C142" s="438"/>
      <c r="D142" s="439"/>
      <c r="E142" s="484">
        <v>0</v>
      </c>
      <c r="F142" s="485">
        <f>+E142</f>
        <v>0</v>
      </c>
      <c r="G142" s="485">
        <f>+F142</f>
        <v>0</v>
      </c>
      <c r="H142" s="440"/>
    </row>
    <row r="143" spans="2:8" x14ac:dyDescent="0.2">
      <c r="B143" s="50" t="s">
        <v>78</v>
      </c>
      <c r="C143" s="88"/>
      <c r="D143" s="444">
        <f>+G141*(1+D144)</f>
        <v>0</v>
      </c>
      <c r="E143" s="444">
        <f>(D143)*(1+E144)</f>
        <v>0</v>
      </c>
      <c r="F143" s="444">
        <f>(E143)*(1+F144)</f>
        <v>0</v>
      </c>
      <c r="G143" s="444">
        <f>(F143)*(1+G144)</f>
        <v>0</v>
      </c>
      <c r="H143" s="145">
        <f>AVERAGE(D143:G143)</f>
        <v>0</v>
      </c>
    </row>
    <row r="144" spans="2:8" x14ac:dyDescent="0.2">
      <c r="B144" s="437" t="s">
        <v>177</v>
      </c>
      <c r="C144" s="438"/>
      <c r="D144" s="485">
        <f>+G142</f>
        <v>0</v>
      </c>
      <c r="E144" s="485">
        <f>+D144</f>
        <v>0</v>
      </c>
      <c r="F144" s="485">
        <f>+E144</f>
        <v>0</v>
      </c>
      <c r="G144" s="485">
        <f>+F144</f>
        <v>0</v>
      </c>
      <c r="H144" s="442" t="e">
        <f>+H143/H141-1</f>
        <v>#DIV/0!</v>
      </c>
    </row>
    <row r="145" spans="2:8" x14ac:dyDescent="0.2">
      <c r="B145" s="50" t="s">
        <v>79</v>
      </c>
      <c r="C145" s="88"/>
      <c r="D145" s="444">
        <f>+G143*(1+D146)</f>
        <v>0</v>
      </c>
      <c r="E145" s="444">
        <f>(D145)*(1+E146)</f>
        <v>0</v>
      </c>
      <c r="F145" s="444">
        <f>(E145)*(1+F146)</f>
        <v>0</v>
      </c>
      <c r="G145" s="444">
        <f>(F145)*(1+G146)</f>
        <v>0</v>
      </c>
      <c r="H145" s="145">
        <f>AVERAGE(D145:G145)</f>
        <v>0</v>
      </c>
    </row>
    <row r="146" spans="2:8" x14ac:dyDescent="0.2">
      <c r="B146" s="437" t="s">
        <v>177</v>
      </c>
      <c r="C146" s="438"/>
      <c r="D146" s="485">
        <f>+G144</f>
        <v>0</v>
      </c>
      <c r="E146" s="485">
        <f>+D146</f>
        <v>0</v>
      </c>
      <c r="F146" s="485">
        <f>+E146</f>
        <v>0</v>
      </c>
      <c r="G146" s="485">
        <f>+F146</f>
        <v>0</v>
      </c>
      <c r="H146" s="442" t="e">
        <f>+H145/H143-1</f>
        <v>#DIV/0!</v>
      </c>
    </row>
    <row r="147" spans="2:8" x14ac:dyDescent="0.2">
      <c r="B147" s="50" t="s">
        <v>80</v>
      </c>
      <c r="C147" s="88"/>
      <c r="D147" s="444">
        <f>+G145*(1+D148)</f>
        <v>0</v>
      </c>
      <c r="E147" s="444">
        <f>(D147)*(1+E148)</f>
        <v>0</v>
      </c>
      <c r="F147" s="444">
        <f>(E147)*(1+F148)</f>
        <v>0</v>
      </c>
      <c r="G147" s="444">
        <f>(F147)*(1+G148)</f>
        <v>0</v>
      </c>
      <c r="H147" s="145" t="e">
        <f>+H145*(1+H148)</f>
        <v>#DIV/0!</v>
      </c>
    </row>
    <row r="148" spans="2:8" x14ac:dyDescent="0.2">
      <c r="B148" s="437" t="s">
        <v>177</v>
      </c>
      <c r="C148" s="438"/>
      <c r="D148" s="485">
        <f>+G146</f>
        <v>0</v>
      </c>
      <c r="E148" s="485">
        <f>+D148</f>
        <v>0</v>
      </c>
      <c r="F148" s="485">
        <f>+E148</f>
        <v>0</v>
      </c>
      <c r="G148" s="485">
        <f>+F148</f>
        <v>0</v>
      </c>
      <c r="H148" s="442" t="e">
        <f>+H146</f>
        <v>#DIV/0!</v>
      </c>
    </row>
    <row r="149" spans="2:8" x14ac:dyDescent="0.2">
      <c r="B149" s="50" t="s">
        <v>81</v>
      </c>
      <c r="C149" s="88"/>
      <c r="D149" s="444">
        <f>+G147*(1+D150)</f>
        <v>0</v>
      </c>
      <c r="E149" s="444">
        <f>(D149)*(1+E150)</f>
        <v>0</v>
      </c>
      <c r="F149" s="444">
        <f>(E149)*(1+F150)</f>
        <v>0</v>
      </c>
      <c r="G149" s="444">
        <f>(F149)*(1+G150)</f>
        <v>0</v>
      </c>
      <c r="H149" s="145" t="e">
        <f>+H147*(1+H150)</f>
        <v>#DIV/0!</v>
      </c>
    </row>
    <row r="150" spans="2:8" x14ac:dyDescent="0.2">
      <c r="B150" s="437" t="s">
        <v>177</v>
      </c>
      <c r="C150" s="438"/>
      <c r="D150" s="485">
        <f>+G148</f>
        <v>0</v>
      </c>
      <c r="E150" s="485">
        <f>+D150</f>
        <v>0</v>
      </c>
      <c r="F150" s="485">
        <f>+E150</f>
        <v>0</v>
      </c>
      <c r="G150" s="485">
        <f>+F150</f>
        <v>0</v>
      </c>
      <c r="H150" s="442" t="e">
        <f>+H148</f>
        <v>#DIV/0!</v>
      </c>
    </row>
    <row r="151" spans="2:8" x14ac:dyDescent="0.2">
      <c r="B151" s="50"/>
      <c r="C151" s="88"/>
      <c r="D151" s="55"/>
      <c r="E151" s="55"/>
      <c r="F151" s="55"/>
      <c r="G151" s="55"/>
      <c r="H151" s="68"/>
    </row>
    <row r="152" spans="2:8" x14ac:dyDescent="0.2">
      <c r="B152" s="50" t="s">
        <v>134</v>
      </c>
      <c r="C152" s="88"/>
      <c r="D152" s="55"/>
      <c r="E152" s="55"/>
      <c r="F152" s="55"/>
      <c r="G152" s="55"/>
      <c r="H152" s="68"/>
    </row>
    <row r="153" spans="2:8" x14ac:dyDescent="0.2">
      <c r="B153" s="50" t="s">
        <v>50</v>
      </c>
      <c r="C153" s="88"/>
      <c r="D153" s="65">
        <f>ROUND(+D129*D141,-1)</f>
        <v>0</v>
      </c>
      <c r="E153" s="65">
        <f>ROUND(+E129*E141,-1)</f>
        <v>0</v>
      </c>
      <c r="F153" s="65">
        <f>ROUND(+F129*F141,-1)</f>
        <v>0</v>
      </c>
      <c r="G153" s="65">
        <f>ROUND(+G129*G141,-1)</f>
        <v>0</v>
      </c>
      <c r="H153" s="66">
        <f>SUM(D153:G153)</f>
        <v>0</v>
      </c>
    </row>
    <row r="154" spans="2:8" x14ac:dyDescent="0.2">
      <c r="B154" s="50" t="s">
        <v>78</v>
      </c>
      <c r="C154" s="88"/>
      <c r="D154" s="65">
        <f>ROUND(+D131*D143,-1)</f>
        <v>0</v>
      </c>
      <c r="E154" s="65">
        <f>ROUND(+E131*E143,-1)</f>
        <v>0</v>
      </c>
      <c r="F154" s="65">
        <f>ROUND(+F131*F143,-1)</f>
        <v>0</v>
      </c>
      <c r="G154" s="65">
        <f>ROUND(+G131*G143,-1)</f>
        <v>0</v>
      </c>
      <c r="H154" s="66">
        <f>SUM(D154:G154)</f>
        <v>0</v>
      </c>
    </row>
    <row r="155" spans="2:8" x14ac:dyDescent="0.2">
      <c r="B155" s="50" t="s">
        <v>79</v>
      </c>
      <c r="C155" s="88"/>
      <c r="D155" s="65">
        <f>ROUND(+D133*D145,-1)</f>
        <v>0</v>
      </c>
      <c r="E155" s="65">
        <f>ROUND(+E133*E145,-1)</f>
        <v>0</v>
      </c>
      <c r="F155" s="65">
        <f>ROUND(+F133*F145,-1)</f>
        <v>0</v>
      </c>
      <c r="G155" s="65">
        <f>ROUND(+G133*G145,-1)</f>
        <v>0</v>
      </c>
      <c r="H155" s="66">
        <f>SUM(D155:G155)</f>
        <v>0</v>
      </c>
    </row>
    <row r="156" spans="2:8" x14ac:dyDescent="0.2">
      <c r="B156" s="50" t="s">
        <v>80</v>
      </c>
      <c r="C156" s="88"/>
      <c r="D156" s="65">
        <f>ROUND(+D135*D147,-1)</f>
        <v>0</v>
      </c>
      <c r="E156" s="65">
        <f>ROUND(+E135*E147,-1)</f>
        <v>0</v>
      </c>
      <c r="F156" s="65">
        <f>ROUND(+F135*F147,-1)</f>
        <v>0</v>
      </c>
      <c r="G156" s="65">
        <f>ROUND(+G135*G147,-1)</f>
        <v>0</v>
      </c>
      <c r="H156" s="66">
        <f>SUM(D156:G156)</f>
        <v>0</v>
      </c>
    </row>
    <row r="157" spans="2:8" x14ac:dyDescent="0.2">
      <c r="B157" s="50" t="s">
        <v>81</v>
      </c>
      <c r="C157" s="88"/>
      <c r="D157" s="65">
        <f>ROUND(+D137*D149,-1)</f>
        <v>0</v>
      </c>
      <c r="E157" s="65">
        <f>ROUND(+E137*E149,-1)</f>
        <v>0</v>
      </c>
      <c r="F157" s="65">
        <f>ROUND(+F137*F149,-1)</f>
        <v>0</v>
      </c>
      <c r="G157" s="65">
        <f>ROUND(+G137*G149,-1)</f>
        <v>0</v>
      </c>
      <c r="H157" s="66">
        <f>SUM(D157:G157)</f>
        <v>0</v>
      </c>
    </row>
    <row r="158" spans="2:8" x14ac:dyDescent="0.2">
      <c r="B158" s="50"/>
      <c r="C158" s="88"/>
      <c r="D158" s="65"/>
      <c r="E158" s="65"/>
      <c r="F158" s="65"/>
      <c r="G158" s="65"/>
      <c r="H158" s="68"/>
    </row>
    <row r="159" spans="2:8" x14ac:dyDescent="0.2">
      <c r="B159" s="50"/>
      <c r="C159" s="88"/>
      <c r="H159" s="68"/>
    </row>
    <row r="160" spans="2:8" ht="13.2" x14ac:dyDescent="0.25">
      <c r="B160" s="531" t="s">
        <v>279</v>
      </c>
      <c r="C160" s="532"/>
      <c r="D160" s="55"/>
      <c r="E160" s="55"/>
      <c r="F160" s="55"/>
      <c r="G160" s="55"/>
      <c r="H160" s="68"/>
    </row>
    <row r="161" spans="2:8" x14ac:dyDescent="0.2">
      <c r="B161" s="72"/>
      <c r="C161" s="88"/>
      <c r="D161" s="55"/>
      <c r="E161" s="55"/>
      <c r="F161" s="55"/>
      <c r="G161" s="55"/>
      <c r="H161" s="68"/>
    </row>
    <row r="162" spans="2:8" x14ac:dyDescent="0.2">
      <c r="B162" s="144" t="s">
        <v>232</v>
      </c>
      <c r="C162" s="88"/>
      <c r="D162" s="445"/>
      <c r="E162" s="55"/>
      <c r="F162" s="55"/>
      <c r="G162" s="55"/>
      <c r="H162" s="68"/>
    </row>
    <row r="163" spans="2:8" x14ac:dyDescent="0.2">
      <c r="B163" s="72"/>
      <c r="C163" s="88"/>
      <c r="D163" s="55"/>
      <c r="E163" s="55"/>
      <c r="F163" s="55"/>
      <c r="G163" s="55"/>
      <c r="H163" s="68"/>
    </row>
    <row r="164" spans="2:8" x14ac:dyDescent="0.2">
      <c r="B164" s="50" t="s">
        <v>135</v>
      </c>
      <c r="C164" s="88"/>
      <c r="D164" s="55"/>
      <c r="E164" s="55"/>
      <c r="F164" s="55"/>
      <c r="G164" s="55"/>
      <c r="H164" s="68"/>
    </row>
    <row r="165" spans="2:8" x14ac:dyDescent="0.2">
      <c r="B165" s="50" t="s">
        <v>50</v>
      </c>
      <c r="C165" s="88"/>
      <c r="D165" s="450">
        <v>0</v>
      </c>
      <c r="E165" s="444">
        <f>(D165)*(1+E166)</f>
        <v>0</v>
      </c>
      <c r="F165" s="444">
        <f>(E165)*(1+F166)</f>
        <v>0</v>
      </c>
      <c r="G165" s="444">
        <f>(F165)*(1+G166)</f>
        <v>0</v>
      </c>
      <c r="H165" s="145">
        <f>AVERAGE(D165:G165)</f>
        <v>0</v>
      </c>
    </row>
    <row r="166" spans="2:8" x14ac:dyDescent="0.2">
      <c r="B166" s="437" t="s">
        <v>177</v>
      </c>
      <c r="C166" s="438"/>
      <c r="D166" s="439"/>
      <c r="E166" s="484">
        <v>0</v>
      </c>
      <c r="F166" s="485">
        <f>E166</f>
        <v>0</v>
      </c>
      <c r="G166" s="485">
        <f>+F166</f>
        <v>0</v>
      </c>
      <c r="H166" s="440"/>
    </row>
    <row r="167" spans="2:8" x14ac:dyDescent="0.2">
      <c r="B167" s="50" t="s">
        <v>78</v>
      </c>
      <c r="C167" s="88"/>
      <c r="D167" s="444">
        <f>+G165*(1+D168)</f>
        <v>0</v>
      </c>
      <c r="E167" s="444">
        <f>+D167*(1+E168)</f>
        <v>0</v>
      </c>
      <c r="F167" s="444">
        <f>+E167*(1+F168)</f>
        <v>0</v>
      </c>
      <c r="G167" s="444">
        <f>+F167*(1+G168)</f>
        <v>0</v>
      </c>
      <c r="H167" s="145">
        <f>AVERAGE(D167:G167)</f>
        <v>0</v>
      </c>
    </row>
    <row r="168" spans="2:8" x14ac:dyDescent="0.2">
      <c r="B168" s="437" t="s">
        <v>177</v>
      </c>
      <c r="C168" s="438"/>
      <c r="D168" s="485">
        <f>+G166</f>
        <v>0</v>
      </c>
      <c r="E168" s="485">
        <f>+D168</f>
        <v>0</v>
      </c>
      <c r="F168" s="485">
        <f>+E168</f>
        <v>0</v>
      </c>
      <c r="G168" s="485">
        <f>+F168</f>
        <v>0</v>
      </c>
      <c r="H168" s="442" t="e">
        <f>+H167/H165-1</f>
        <v>#DIV/0!</v>
      </c>
    </row>
    <row r="169" spans="2:8" x14ac:dyDescent="0.2">
      <c r="B169" s="50" t="s">
        <v>79</v>
      </c>
      <c r="C169" s="88"/>
      <c r="D169" s="444">
        <f>+G167*(1+D170)</f>
        <v>0</v>
      </c>
      <c r="E169" s="444">
        <f>+D169*(1+E170)</f>
        <v>0</v>
      </c>
      <c r="F169" s="444">
        <f>+E169*(1+F170)</f>
        <v>0</v>
      </c>
      <c r="G169" s="444">
        <f>+F169*(1+G170)</f>
        <v>0</v>
      </c>
      <c r="H169" s="145">
        <f>AVERAGE(D169:G169)</f>
        <v>0</v>
      </c>
    </row>
    <row r="170" spans="2:8" x14ac:dyDescent="0.2">
      <c r="B170" s="437" t="s">
        <v>177</v>
      </c>
      <c r="C170" s="438"/>
      <c r="D170" s="485">
        <f>+G168</f>
        <v>0</v>
      </c>
      <c r="E170" s="485">
        <f>+D170</f>
        <v>0</v>
      </c>
      <c r="F170" s="485">
        <f>+E170</f>
        <v>0</v>
      </c>
      <c r="G170" s="485">
        <f>+F170</f>
        <v>0</v>
      </c>
      <c r="H170" s="442" t="e">
        <f>+H169/H167-1</f>
        <v>#DIV/0!</v>
      </c>
    </row>
    <row r="171" spans="2:8" x14ac:dyDescent="0.2">
      <c r="B171" s="50" t="s">
        <v>80</v>
      </c>
      <c r="C171" s="88"/>
      <c r="D171" s="444">
        <f>+G169*(1+D172)</f>
        <v>0</v>
      </c>
      <c r="E171" s="444">
        <f>+D171*(1+E172)</f>
        <v>0</v>
      </c>
      <c r="F171" s="444">
        <f>+E171*(1+F172)</f>
        <v>0</v>
      </c>
      <c r="G171" s="444">
        <f>+F171*(1+G172)</f>
        <v>0</v>
      </c>
      <c r="H171" s="145" t="e">
        <f>+H169*(1+H172)</f>
        <v>#DIV/0!</v>
      </c>
    </row>
    <row r="172" spans="2:8" x14ac:dyDescent="0.2">
      <c r="B172" s="437" t="s">
        <v>177</v>
      </c>
      <c r="C172" s="438"/>
      <c r="D172" s="485">
        <f>+G170</f>
        <v>0</v>
      </c>
      <c r="E172" s="485">
        <f>+D172</f>
        <v>0</v>
      </c>
      <c r="F172" s="485">
        <f>+E172</f>
        <v>0</v>
      </c>
      <c r="G172" s="485">
        <f>+F172</f>
        <v>0</v>
      </c>
      <c r="H172" s="442" t="e">
        <f>+H170</f>
        <v>#DIV/0!</v>
      </c>
    </row>
    <row r="173" spans="2:8" x14ac:dyDescent="0.2">
      <c r="B173" s="50" t="s">
        <v>81</v>
      </c>
      <c r="C173" s="88"/>
      <c r="D173" s="444">
        <f>+G171*(1+D174)</f>
        <v>0</v>
      </c>
      <c r="E173" s="444">
        <f>+D173*(1+E174)</f>
        <v>0</v>
      </c>
      <c r="F173" s="444">
        <f>+E173*(1+F174)</f>
        <v>0</v>
      </c>
      <c r="G173" s="444">
        <f>+F173*(1+G174)</f>
        <v>0</v>
      </c>
      <c r="H173" s="145" t="e">
        <f>+H171*(1+H174)</f>
        <v>#DIV/0!</v>
      </c>
    </row>
    <row r="174" spans="2:8" x14ac:dyDescent="0.2">
      <c r="B174" s="437" t="s">
        <v>177</v>
      </c>
      <c r="C174" s="438"/>
      <c r="D174" s="485">
        <f>+G172</f>
        <v>0</v>
      </c>
      <c r="E174" s="485">
        <f>+D174</f>
        <v>0</v>
      </c>
      <c r="F174" s="485">
        <f>+E174</f>
        <v>0</v>
      </c>
      <c r="G174" s="485">
        <f>+F174</f>
        <v>0</v>
      </c>
      <c r="H174" s="442" t="e">
        <f>+H172</f>
        <v>#DIV/0!</v>
      </c>
    </row>
    <row r="175" spans="2:8" x14ac:dyDescent="0.2">
      <c r="B175" s="50"/>
      <c r="C175" s="88"/>
      <c r="D175" s="55"/>
      <c r="E175" s="55"/>
      <c r="F175" s="55"/>
      <c r="G175" s="55"/>
      <c r="H175" s="68"/>
    </row>
    <row r="176" spans="2:8" x14ac:dyDescent="0.2">
      <c r="B176" s="50" t="s">
        <v>298</v>
      </c>
      <c r="C176" s="88"/>
      <c r="D176" s="55"/>
      <c r="E176" s="55"/>
      <c r="F176" s="55"/>
      <c r="G176" s="55"/>
      <c r="H176" s="68"/>
    </row>
    <row r="177" spans="2:8" x14ac:dyDescent="0.2">
      <c r="B177" s="50" t="s">
        <v>50</v>
      </c>
      <c r="C177" s="88"/>
      <c r="D177" s="65">
        <f>ROUND(+D129*D165,-1)</f>
        <v>0</v>
      </c>
      <c r="E177" s="65">
        <f>ROUND(+E129*E165,-1)</f>
        <v>0</v>
      </c>
      <c r="F177" s="65">
        <f>ROUND(+F129*F165,-1)</f>
        <v>0</v>
      </c>
      <c r="G177" s="65">
        <f>ROUND(+G129*G165,-1)</f>
        <v>0</v>
      </c>
      <c r="H177" s="66">
        <f>SUM(D177:G177)</f>
        <v>0</v>
      </c>
    </row>
    <row r="178" spans="2:8" x14ac:dyDescent="0.2">
      <c r="B178" s="50" t="s">
        <v>78</v>
      </c>
      <c r="C178" s="88"/>
      <c r="D178" s="65">
        <f>ROUND(+D131*D167,-1)</f>
        <v>0</v>
      </c>
      <c r="E178" s="65">
        <f>ROUND(+E131*E167,-1)</f>
        <v>0</v>
      </c>
      <c r="F178" s="65">
        <f>ROUND(+F131*F167,-1)</f>
        <v>0</v>
      </c>
      <c r="G178" s="65">
        <f>ROUND(+G131*G167,-1)</f>
        <v>0</v>
      </c>
      <c r="H178" s="66">
        <f>SUM(D178:G178)</f>
        <v>0</v>
      </c>
    </row>
    <row r="179" spans="2:8" x14ac:dyDescent="0.2">
      <c r="B179" s="50" t="s">
        <v>79</v>
      </c>
      <c r="C179" s="88"/>
      <c r="D179" s="65">
        <f>ROUND(+D133*D169,-1)</f>
        <v>0</v>
      </c>
      <c r="E179" s="65">
        <f>ROUND(+E133*E169,-1)</f>
        <v>0</v>
      </c>
      <c r="F179" s="65">
        <f>ROUND(+F133*F169,-1)</f>
        <v>0</v>
      </c>
      <c r="G179" s="65">
        <f>ROUND(+G133*G169,-1)</f>
        <v>0</v>
      </c>
      <c r="H179" s="66">
        <f>SUM(D179:G179)</f>
        <v>0</v>
      </c>
    </row>
    <row r="180" spans="2:8" x14ac:dyDescent="0.2">
      <c r="B180" s="50" t="s">
        <v>80</v>
      </c>
      <c r="C180" s="88"/>
      <c r="D180" s="65">
        <f>ROUND(+D135*D171,-1)</f>
        <v>0</v>
      </c>
      <c r="E180" s="65">
        <f>ROUND(+E135*E171,-1)</f>
        <v>0</v>
      </c>
      <c r="F180" s="65">
        <f>ROUND(+F135*F171,-1)</f>
        <v>0</v>
      </c>
      <c r="G180" s="65">
        <f>ROUND(+G135*G171,-1)</f>
        <v>0</v>
      </c>
      <c r="H180" s="66">
        <f>SUM(D180:G180)</f>
        <v>0</v>
      </c>
    </row>
    <row r="181" spans="2:8" x14ac:dyDescent="0.2">
      <c r="B181" s="50" t="s">
        <v>81</v>
      </c>
      <c r="C181" s="88"/>
      <c r="D181" s="65">
        <f>ROUND(+D137*D173,-1)</f>
        <v>0</v>
      </c>
      <c r="E181" s="65">
        <f>ROUND(+E137*E173,-1)</f>
        <v>0</v>
      </c>
      <c r="F181" s="65">
        <f>ROUND(+F137*F173,-1)</f>
        <v>0</v>
      </c>
      <c r="G181" s="65">
        <f>ROUND(+G137*G173,-1)</f>
        <v>0</v>
      </c>
      <c r="H181" s="66">
        <f>SUM(D181:G181)</f>
        <v>0</v>
      </c>
    </row>
    <row r="182" spans="2:8" x14ac:dyDescent="0.2">
      <c r="B182" s="72"/>
      <c r="C182" s="88"/>
      <c r="D182" s="65"/>
      <c r="E182" s="65"/>
      <c r="F182" s="65"/>
      <c r="G182" s="65"/>
      <c r="H182" s="68"/>
    </row>
    <row r="183" spans="2:8" x14ac:dyDescent="0.2">
      <c r="B183" s="72"/>
      <c r="C183" s="88"/>
      <c r="D183" s="65"/>
      <c r="E183" s="65"/>
      <c r="F183" s="65"/>
      <c r="G183" s="65"/>
      <c r="H183" s="68"/>
    </row>
    <row r="184" spans="2:8" ht="13.2" x14ac:dyDescent="0.25">
      <c r="B184" s="533" t="s">
        <v>280</v>
      </c>
      <c r="C184" s="534"/>
      <c r="D184" s="435"/>
      <c r="E184" s="89"/>
      <c r="F184" s="89"/>
      <c r="G184" s="89"/>
      <c r="H184" s="90"/>
    </row>
    <row r="185" spans="2:8" x14ac:dyDescent="0.2">
      <c r="B185" s="107"/>
      <c r="C185" s="88"/>
      <c r="D185" s="435"/>
      <c r="E185" s="89"/>
      <c r="F185" s="89"/>
      <c r="G185" s="89"/>
      <c r="H185" s="90"/>
    </row>
    <row r="186" spans="2:8" x14ac:dyDescent="0.2">
      <c r="B186" s="50" t="s">
        <v>296</v>
      </c>
      <c r="C186" s="88"/>
      <c r="D186" s="89"/>
      <c r="E186" s="89"/>
      <c r="F186" s="89"/>
      <c r="G186" s="89"/>
      <c r="H186" s="90"/>
    </row>
    <row r="187" spans="2:8" x14ac:dyDescent="0.2">
      <c r="B187" s="50" t="s">
        <v>50</v>
      </c>
      <c r="C187" s="88"/>
      <c r="D187" s="449">
        <v>0</v>
      </c>
      <c r="E187" s="441">
        <f>(D187)*(1+E188)</f>
        <v>0</v>
      </c>
      <c r="F187" s="441">
        <f>(E187)*(1+F188)</f>
        <v>0</v>
      </c>
      <c r="G187" s="441">
        <f>(F187)*(1+G188)</f>
        <v>0</v>
      </c>
      <c r="H187" s="143">
        <f>SUM(D187:G187)</f>
        <v>0</v>
      </c>
    </row>
    <row r="188" spans="2:8" x14ac:dyDescent="0.2">
      <c r="B188" s="437" t="s">
        <v>177</v>
      </c>
      <c r="C188" s="438"/>
      <c r="D188" s="439"/>
      <c r="E188" s="484">
        <v>0</v>
      </c>
      <c r="F188" s="485">
        <f>+E188</f>
        <v>0</v>
      </c>
      <c r="G188" s="485">
        <f>+F188</f>
        <v>0</v>
      </c>
      <c r="H188" s="440"/>
    </row>
    <row r="189" spans="2:8" x14ac:dyDescent="0.2">
      <c r="B189" s="50" t="s">
        <v>78</v>
      </c>
      <c r="C189" s="88"/>
      <c r="D189" s="441">
        <f>G187*(1+D190)</f>
        <v>0</v>
      </c>
      <c r="E189" s="441">
        <f>(D189)*(1+E190)</f>
        <v>0</v>
      </c>
      <c r="F189" s="441">
        <f>(E189)*(1+F190)</f>
        <v>0</v>
      </c>
      <c r="G189" s="441">
        <f>(F189)*(1+G190)</f>
        <v>0</v>
      </c>
      <c r="H189" s="143">
        <f>SUM(D189:G189)</f>
        <v>0</v>
      </c>
    </row>
    <row r="190" spans="2:8" x14ac:dyDescent="0.2">
      <c r="B190" s="437" t="s">
        <v>177</v>
      </c>
      <c r="C190" s="438"/>
      <c r="D190" s="485">
        <f>+G188</f>
        <v>0</v>
      </c>
      <c r="E190" s="485">
        <f>+D190</f>
        <v>0</v>
      </c>
      <c r="F190" s="485">
        <f>+E190</f>
        <v>0</v>
      </c>
      <c r="G190" s="485">
        <f>+F190</f>
        <v>0</v>
      </c>
      <c r="H190" s="442" t="e">
        <f>+H189/H187-1</f>
        <v>#DIV/0!</v>
      </c>
    </row>
    <row r="191" spans="2:8" x14ac:dyDescent="0.2">
      <c r="B191" s="50" t="s">
        <v>79</v>
      </c>
      <c r="C191" s="88"/>
      <c r="D191" s="441">
        <f>G189*(1+D192)</f>
        <v>0</v>
      </c>
      <c r="E191" s="441">
        <f>(D191)*(1+E192)</f>
        <v>0</v>
      </c>
      <c r="F191" s="441">
        <f>(E191)*(1+F192)</f>
        <v>0</v>
      </c>
      <c r="G191" s="441">
        <f>(F191)*(1+G192)</f>
        <v>0</v>
      </c>
      <c r="H191" s="143">
        <f>SUM(D191:G191)</f>
        <v>0</v>
      </c>
    </row>
    <row r="192" spans="2:8" x14ac:dyDescent="0.2">
      <c r="B192" s="437" t="s">
        <v>177</v>
      </c>
      <c r="C192" s="438"/>
      <c r="D192" s="485">
        <f>+G190</f>
        <v>0</v>
      </c>
      <c r="E192" s="485">
        <f>+D192</f>
        <v>0</v>
      </c>
      <c r="F192" s="485">
        <f>+E192</f>
        <v>0</v>
      </c>
      <c r="G192" s="485">
        <f>+F192</f>
        <v>0</v>
      </c>
      <c r="H192" s="442" t="e">
        <f>+H191/H189-1</f>
        <v>#DIV/0!</v>
      </c>
    </row>
    <row r="193" spans="2:8" x14ac:dyDescent="0.2">
      <c r="B193" s="50" t="s">
        <v>80</v>
      </c>
      <c r="C193" s="88"/>
      <c r="D193" s="441">
        <f>G191*(1+D194)</f>
        <v>0</v>
      </c>
      <c r="E193" s="441">
        <f>(D193)*(1+E194)</f>
        <v>0</v>
      </c>
      <c r="F193" s="441">
        <f>(E193)*(1+F194)</f>
        <v>0</v>
      </c>
      <c r="G193" s="441">
        <f>(F193)*(1+G194)</f>
        <v>0</v>
      </c>
      <c r="H193" s="143" t="e">
        <f>+H191*(1+H194)</f>
        <v>#DIV/0!</v>
      </c>
    </row>
    <row r="194" spans="2:8" x14ac:dyDescent="0.2">
      <c r="B194" s="437" t="s">
        <v>177</v>
      </c>
      <c r="C194" s="438"/>
      <c r="D194" s="485">
        <f>+G192</f>
        <v>0</v>
      </c>
      <c r="E194" s="485">
        <f>+D194</f>
        <v>0</v>
      </c>
      <c r="F194" s="485">
        <f>+E194</f>
        <v>0</v>
      </c>
      <c r="G194" s="485">
        <f>+F194</f>
        <v>0</v>
      </c>
      <c r="H194" s="442" t="e">
        <f>+H192</f>
        <v>#DIV/0!</v>
      </c>
    </row>
    <row r="195" spans="2:8" x14ac:dyDescent="0.2">
      <c r="B195" s="50" t="s">
        <v>81</v>
      </c>
      <c r="C195" s="88"/>
      <c r="D195" s="441">
        <f>G193*(1+D196)</f>
        <v>0</v>
      </c>
      <c r="E195" s="441">
        <f>(D195)*(1+E196)</f>
        <v>0</v>
      </c>
      <c r="F195" s="441">
        <f>(E195)*(1+F196)</f>
        <v>0</v>
      </c>
      <c r="G195" s="441">
        <f>(F195)*(1+G196)</f>
        <v>0</v>
      </c>
      <c r="H195" s="143" t="e">
        <f>+H193*(1+H196)</f>
        <v>#DIV/0!</v>
      </c>
    </row>
    <row r="196" spans="2:8" x14ac:dyDescent="0.2">
      <c r="B196" s="437" t="s">
        <v>177</v>
      </c>
      <c r="C196" s="438"/>
      <c r="D196" s="485">
        <f>+G194</f>
        <v>0</v>
      </c>
      <c r="E196" s="485">
        <f>+D196</f>
        <v>0</v>
      </c>
      <c r="F196" s="485">
        <f>+E196</f>
        <v>0</v>
      </c>
      <c r="G196" s="485">
        <f>+F196</f>
        <v>0</v>
      </c>
      <c r="H196" s="442" t="e">
        <f>+H194</f>
        <v>#DIV/0!</v>
      </c>
    </row>
    <row r="197" spans="2:8" x14ac:dyDescent="0.2">
      <c r="B197" s="50"/>
      <c r="C197" s="88"/>
      <c r="D197" s="55"/>
      <c r="E197" s="55"/>
      <c r="F197" s="55"/>
      <c r="G197" s="55"/>
      <c r="H197" s="68"/>
    </row>
    <row r="198" spans="2:8" x14ac:dyDescent="0.2">
      <c r="B198" s="50" t="s">
        <v>297</v>
      </c>
      <c r="C198" s="88"/>
      <c r="D198" s="55"/>
      <c r="E198" s="55"/>
      <c r="F198" s="55"/>
      <c r="G198" s="55"/>
      <c r="H198" s="68"/>
    </row>
    <row r="199" spans="2:8" x14ac:dyDescent="0.2">
      <c r="B199" s="50" t="s">
        <v>50</v>
      </c>
      <c r="C199" s="88"/>
      <c r="D199" s="450">
        <v>0</v>
      </c>
      <c r="E199" s="444">
        <f>(D199)*(1+E200)</f>
        <v>0</v>
      </c>
      <c r="F199" s="444">
        <f>(E199)*(1+F200)</f>
        <v>0</v>
      </c>
      <c r="G199" s="444">
        <f>(F199)*(1+G200)</f>
        <v>0</v>
      </c>
      <c r="H199" s="145">
        <f>AVERAGE(D199:G199)</f>
        <v>0</v>
      </c>
    </row>
    <row r="200" spans="2:8" x14ac:dyDescent="0.2">
      <c r="B200" s="437" t="s">
        <v>177</v>
      </c>
      <c r="C200" s="438"/>
      <c r="D200" s="439"/>
      <c r="E200" s="484">
        <v>0</v>
      </c>
      <c r="F200" s="485">
        <f>+E200</f>
        <v>0</v>
      </c>
      <c r="G200" s="485">
        <f>+F200</f>
        <v>0</v>
      </c>
      <c r="H200" s="440"/>
    </row>
    <row r="201" spans="2:8" x14ac:dyDescent="0.2">
      <c r="B201" s="50" t="s">
        <v>78</v>
      </c>
      <c r="C201" s="88"/>
      <c r="D201" s="444">
        <f>+G199*(1+D202)</f>
        <v>0</v>
      </c>
      <c r="E201" s="444">
        <f>(D201)*(1+E202)</f>
        <v>0</v>
      </c>
      <c r="F201" s="444">
        <f>(E201)*(1+F202)</f>
        <v>0</v>
      </c>
      <c r="G201" s="444">
        <f>(F201)*(1+G202)</f>
        <v>0</v>
      </c>
      <c r="H201" s="145">
        <f>AVERAGE(D201:G201)</f>
        <v>0</v>
      </c>
    </row>
    <row r="202" spans="2:8" x14ac:dyDescent="0.2">
      <c r="B202" s="437" t="s">
        <v>177</v>
      </c>
      <c r="C202" s="438"/>
      <c r="D202" s="485">
        <f>+G200</f>
        <v>0</v>
      </c>
      <c r="E202" s="485">
        <f>+D202</f>
        <v>0</v>
      </c>
      <c r="F202" s="485">
        <f>+E202</f>
        <v>0</v>
      </c>
      <c r="G202" s="485">
        <f>+F202</f>
        <v>0</v>
      </c>
      <c r="H202" s="442" t="e">
        <f>+H201/H199-1</f>
        <v>#DIV/0!</v>
      </c>
    </row>
    <row r="203" spans="2:8" x14ac:dyDescent="0.2">
      <c r="B203" s="50" t="s">
        <v>79</v>
      </c>
      <c r="C203" s="88"/>
      <c r="D203" s="444">
        <f>+G201*(1+D204)</f>
        <v>0</v>
      </c>
      <c r="E203" s="444">
        <f>(D203)*(1+E204)</f>
        <v>0</v>
      </c>
      <c r="F203" s="444">
        <f>(E203)*(1+F204)</f>
        <v>0</v>
      </c>
      <c r="G203" s="444">
        <f>(F203)*(1+G204)</f>
        <v>0</v>
      </c>
      <c r="H203" s="145">
        <f>AVERAGE(D203:G203)</f>
        <v>0</v>
      </c>
    </row>
    <row r="204" spans="2:8" x14ac:dyDescent="0.2">
      <c r="B204" s="437" t="s">
        <v>177</v>
      </c>
      <c r="C204" s="438"/>
      <c r="D204" s="485">
        <f>+G202</f>
        <v>0</v>
      </c>
      <c r="E204" s="485">
        <f>+D204</f>
        <v>0</v>
      </c>
      <c r="F204" s="485">
        <f>+E204</f>
        <v>0</v>
      </c>
      <c r="G204" s="485">
        <f>+F204</f>
        <v>0</v>
      </c>
      <c r="H204" s="442" t="e">
        <f>+H203/H201-1</f>
        <v>#DIV/0!</v>
      </c>
    </row>
    <row r="205" spans="2:8" x14ac:dyDescent="0.2">
      <c r="B205" s="50" t="s">
        <v>80</v>
      </c>
      <c r="C205" s="88"/>
      <c r="D205" s="444">
        <f>+G203*(1+D206)</f>
        <v>0</v>
      </c>
      <c r="E205" s="444">
        <f>(D205)*(1+E206)</f>
        <v>0</v>
      </c>
      <c r="F205" s="444">
        <f>(E205)*(1+F206)</f>
        <v>0</v>
      </c>
      <c r="G205" s="444">
        <f>(F205)*(1+G206)</f>
        <v>0</v>
      </c>
      <c r="H205" s="145" t="e">
        <f>+H203*(1+H206)</f>
        <v>#DIV/0!</v>
      </c>
    </row>
    <row r="206" spans="2:8" x14ac:dyDescent="0.2">
      <c r="B206" s="437" t="s">
        <v>177</v>
      </c>
      <c r="C206" s="438"/>
      <c r="D206" s="485">
        <f>+G204</f>
        <v>0</v>
      </c>
      <c r="E206" s="485">
        <f>+D206</f>
        <v>0</v>
      </c>
      <c r="F206" s="485">
        <f>+E206</f>
        <v>0</v>
      </c>
      <c r="G206" s="485">
        <f>+F206</f>
        <v>0</v>
      </c>
      <c r="H206" s="442" t="e">
        <f>+H204</f>
        <v>#DIV/0!</v>
      </c>
    </row>
    <row r="207" spans="2:8" x14ac:dyDescent="0.2">
      <c r="B207" s="50" t="s">
        <v>81</v>
      </c>
      <c r="C207" s="88"/>
      <c r="D207" s="444">
        <f>+G205*(1+D208)</f>
        <v>0</v>
      </c>
      <c r="E207" s="444">
        <f>(D207)*(1+E208)</f>
        <v>0</v>
      </c>
      <c r="F207" s="444">
        <f>(E207)*(1+F208)</f>
        <v>0</v>
      </c>
      <c r="G207" s="444">
        <f>(F207)*(1+G208)</f>
        <v>0</v>
      </c>
      <c r="H207" s="145" t="e">
        <f>+H205*(1+H208)</f>
        <v>#DIV/0!</v>
      </c>
    </row>
    <row r="208" spans="2:8" x14ac:dyDescent="0.2">
      <c r="B208" s="437" t="s">
        <v>177</v>
      </c>
      <c r="C208" s="438"/>
      <c r="D208" s="485">
        <f>+G206</f>
        <v>0</v>
      </c>
      <c r="E208" s="485">
        <f>+D208</f>
        <v>0</v>
      </c>
      <c r="F208" s="485">
        <f>+E208</f>
        <v>0</v>
      </c>
      <c r="G208" s="485">
        <f>+F208</f>
        <v>0</v>
      </c>
      <c r="H208" s="442" t="e">
        <f>+H206</f>
        <v>#DIV/0!</v>
      </c>
    </row>
    <row r="209" spans="2:8" x14ac:dyDescent="0.2">
      <c r="B209" s="50"/>
      <c r="C209" s="88"/>
      <c r="D209" s="55"/>
      <c r="E209" s="55"/>
      <c r="F209" s="55"/>
      <c r="G209" s="55"/>
      <c r="H209" s="68"/>
    </row>
    <row r="210" spans="2:8" x14ac:dyDescent="0.2">
      <c r="B210" s="50" t="s">
        <v>134</v>
      </c>
      <c r="C210" s="88"/>
      <c r="D210" s="55"/>
      <c r="E210" s="55"/>
      <c r="F210" s="55"/>
      <c r="G210" s="55"/>
      <c r="H210" s="68"/>
    </row>
    <row r="211" spans="2:8" x14ac:dyDescent="0.2">
      <c r="B211" s="50" t="s">
        <v>50</v>
      </c>
      <c r="C211" s="88"/>
      <c r="D211" s="65">
        <f>ROUND(+D187*D199,-1)</f>
        <v>0</v>
      </c>
      <c r="E211" s="65">
        <f>ROUND(+E187*E199,-1)</f>
        <v>0</v>
      </c>
      <c r="F211" s="65">
        <f>ROUND(+F187*F199,-1)</f>
        <v>0</v>
      </c>
      <c r="G211" s="65">
        <f>ROUND(+G187*G199,-1)</f>
        <v>0</v>
      </c>
      <c r="H211" s="66">
        <f>SUM(D211:G211)</f>
        <v>0</v>
      </c>
    </row>
    <row r="212" spans="2:8" x14ac:dyDescent="0.2">
      <c r="B212" s="50" t="s">
        <v>78</v>
      </c>
      <c r="C212" s="88"/>
      <c r="D212" s="65">
        <f>ROUND(+D189*D201,-1)</f>
        <v>0</v>
      </c>
      <c r="E212" s="65">
        <f>ROUND(+E189*E201,-1)</f>
        <v>0</v>
      </c>
      <c r="F212" s="65">
        <f>ROUND(+F189*F201,-1)</f>
        <v>0</v>
      </c>
      <c r="G212" s="65">
        <f>ROUND(+G189*G201,-1)</f>
        <v>0</v>
      </c>
      <c r="H212" s="66">
        <f>SUM(D212:G212)</f>
        <v>0</v>
      </c>
    </row>
    <row r="213" spans="2:8" x14ac:dyDescent="0.2">
      <c r="B213" s="50" t="s">
        <v>79</v>
      </c>
      <c r="C213" s="88"/>
      <c r="D213" s="65">
        <f>ROUND(+D191*D203,-1)</f>
        <v>0</v>
      </c>
      <c r="E213" s="65">
        <f>ROUND(+E191*E203,-1)</f>
        <v>0</v>
      </c>
      <c r="F213" s="65">
        <f>ROUND(+F191*F203,-1)</f>
        <v>0</v>
      </c>
      <c r="G213" s="65">
        <f>ROUND(+G191*G203,-1)</f>
        <v>0</v>
      </c>
      <c r="H213" s="66">
        <f>SUM(D213:G213)</f>
        <v>0</v>
      </c>
    </row>
    <row r="214" spans="2:8" x14ac:dyDescent="0.2">
      <c r="B214" s="50" t="s">
        <v>80</v>
      </c>
      <c r="C214" s="88"/>
      <c r="D214" s="65">
        <f>ROUND(+D193*D205,-1)</f>
        <v>0</v>
      </c>
      <c r="E214" s="65">
        <f>ROUND(+E193*E205,-1)</f>
        <v>0</v>
      </c>
      <c r="F214" s="65">
        <f>ROUND(+F193*F205,-1)</f>
        <v>0</v>
      </c>
      <c r="G214" s="65">
        <f>ROUND(+G193*G205,-1)</f>
        <v>0</v>
      </c>
      <c r="H214" s="66">
        <f>SUM(D214:G214)</f>
        <v>0</v>
      </c>
    </row>
    <row r="215" spans="2:8" x14ac:dyDescent="0.2">
      <c r="B215" s="50" t="s">
        <v>81</v>
      </c>
      <c r="C215" s="88"/>
      <c r="D215" s="65">
        <f>ROUND(+D195*D207,-1)</f>
        <v>0</v>
      </c>
      <c r="E215" s="65">
        <f>ROUND(+E195*E207,-1)</f>
        <v>0</v>
      </c>
      <c r="F215" s="65">
        <f>ROUND(+F195*F207,-1)</f>
        <v>0</v>
      </c>
      <c r="G215" s="65">
        <f>ROUND(+G195*G207,-1)</f>
        <v>0</v>
      </c>
      <c r="H215" s="66">
        <f>SUM(D215:G215)</f>
        <v>0</v>
      </c>
    </row>
    <row r="216" spans="2:8" x14ac:dyDescent="0.2">
      <c r="B216" s="50"/>
      <c r="C216" s="88"/>
      <c r="D216" s="65"/>
      <c r="E216" s="65"/>
      <c r="F216" s="65"/>
      <c r="G216" s="65"/>
      <c r="H216" s="68"/>
    </row>
    <row r="217" spans="2:8" x14ac:dyDescent="0.2">
      <c r="B217" s="50"/>
      <c r="C217" s="88"/>
      <c r="H217" s="68"/>
    </row>
    <row r="218" spans="2:8" ht="13.2" x14ac:dyDescent="0.25">
      <c r="B218" s="533" t="s">
        <v>281</v>
      </c>
      <c r="C218" s="534"/>
      <c r="D218" s="55"/>
      <c r="E218" s="55"/>
      <c r="F218" s="55"/>
      <c r="G218" s="55"/>
      <c r="H218" s="68"/>
    </row>
    <row r="219" spans="2:8" x14ac:dyDescent="0.2">
      <c r="B219" s="72"/>
      <c r="C219" s="88"/>
      <c r="D219" s="55"/>
      <c r="E219" s="55"/>
      <c r="F219" s="55"/>
      <c r="G219" s="55"/>
      <c r="H219" s="68"/>
    </row>
    <row r="220" spans="2:8" x14ac:dyDescent="0.2">
      <c r="B220" s="144" t="s">
        <v>232</v>
      </c>
      <c r="C220" s="88"/>
      <c r="D220" s="445"/>
      <c r="E220" s="55"/>
      <c r="F220" s="55"/>
      <c r="G220" s="55"/>
      <c r="H220" s="68"/>
    </row>
    <row r="221" spans="2:8" x14ac:dyDescent="0.2">
      <c r="B221" s="72"/>
      <c r="C221" s="88"/>
      <c r="D221" s="55"/>
      <c r="E221" s="55"/>
      <c r="F221" s="55"/>
      <c r="G221" s="55"/>
      <c r="H221" s="68"/>
    </row>
    <row r="222" spans="2:8" x14ac:dyDescent="0.2">
      <c r="B222" s="50" t="s">
        <v>135</v>
      </c>
      <c r="C222" s="88"/>
      <c r="D222" s="55"/>
      <c r="E222" s="55"/>
      <c r="F222" s="55"/>
      <c r="G222" s="55"/>
      <c r="H222" s="68"/>
    </row>
    <row r="223" spans="2:8" x14ac:dyDescent="0.2">
      <c r="B223" s="50" t="s">
        <v>50</v>
      </c>
      <c r="C223" s="88"/>
      <c r="D223" s="450">
        <v>0</v>
      </c>
      <c r="E223" s="444">
        <f>(D223)*(1+E224)</f>
        <v>0</v>
      </c>
      <c r="F223" s="444">
        <f>(E223)*(1+F224)</f>
        <v>0</v>
      </c>
      <c r="G223" s="444">
        <f>(F223)*(1+G224)</f>
        <v>0</v>
      </c>
      <c r="H223" s="145">
        <f>AVERAGE(D223:G223)</f>
        <v>0</v>
      </c>
    </row>
    <row r="224" spans="2:8" x14ac:dyDescent="0.2">
      <c r="B224" s="437" t="s">
        <v>177</v>
      </c>
      <c r="C224" s="438"/>
      <c r="D224" s="439"/>
      <c r="E224" s="484">
        <v>0</v>
      </c>
      <c r="F224" s="485">
        <f>E224</f>
        <v>0</v>
      </c>
      <c r="G224" s="485">
        <f>+F224</f>
        <v>0</v>
      </c>
      <c r="H224" s="440"/>
    </row>
    <row r="225" spans="2:8" x14ac:dyDescent="0.2">
      <c r="B225" s="50" t="s">
        <v>78</v>
      </c>
      <c r="C225" s="88"/>
      <c r="D225" s="444">
        <f>+G223*(1+D226)</f>
        <v>0</v>
      </c>
      <c r="E225" s="444">
        <f>+D225*(1+E226)</f>
        <v>0</v>
      </c>
      <c r="F225" s="444">
        <f>+E225*(1+F226)</f>
        <v>0</v>
      </c>
      <c r="G225" s="444">
        <f>+F225*(1+G226)</f>
        <v>0</v>
      </c>
      <c r="H225" s="145">
        <f>AVERAGE(D225:G225)</f>
        <v>0</v>
      </c>
    </row>
    <row r="226" spans="2:8" x14ac:dyDescent="0.2">
      <c r="B226" s="437" t="s">
        <v>177</v>
      </c>
      <c r="C226" s="438"/>
      <c r="D226" s="485">
        <f>+G224</f>
        <v>0</v>
      </c>
      <c r="E226" s="485">
        <f>+D226</f>
        <v>0</v>
      </c>
      <c r="F226" s="485">
        <f>+E226</f>
        <v>0</v>
      </c>
      <c r="G226" s="485">
        <f>+F226</f>
        <v>0</v>
      </c>
      <c r="H226" s="442" t="e">
        <f>+H225/H223-1</f>
        <v>#DIV/0!</v>
      </c>
    </row>
    <row r="227" spans="2:8" x14ac:dyDescent="0.2">
      <c r="B227" s="50" t="s">
        <v>79</v>
      </c>
      <c r="C227" s="88"/>
      <c r="D227" s="444">
        <f>+G225*(1+D228)</f>
        <v>0</v>
      </c>
      <c r="E227" s="444">
        <f>+D227*(1+E228)</f>
        <v>0</v>
      </c>
      <c r="F227" s="444">
        <f>+E227*(1+F228)</f>
        <v>0</v>
      </c>
      <c r="G227" s="444">
        <f>+F227*(1+G228)</f>
        <v>0</v>
      </c>
      <c r="H227" s="145">
        <f>AVERAGE(D227:G227)</f>
        <v>0</v>
      </c>
    </row>
    <row r="228" spans="2:8" x14ac:dyDescent="0.2">
      <c r="B228" s="437" t="s">
        <v>177</v>
      </c>
      <c r="C228" s="438"/>
      <c r="D228" s="485">
        <f>+G226</f>
        <v>0</v>
      </c>
      <c r="E228" s="485">
        <f>+D228</f>
        <v>0</v>
      </c>
      <c r="F228" s="485">
        <f>+E228</f>
        <v>0</v>
      </c>
      <c r="G228" s="485">
        <f>+F228</f>
        <v>0</v>
      </c>
      <c r="H228" s="442" t="e">
        <f>+H227/H225-1</f>
        <v>#DIV/0!</v>
      </c>
    </row>
    <row r="229" spans="2:8" x14ac:dyDescent="0.2">
      <c r="B229" s="50" t="s">
        <v>80</v>
      </c>
      <c r="C229" s="88"/>
      <c r="D229" s="444">
        <f>+G227*(1+D230)</f>
        <v>0</v>
      </c>
      <c r="E229" s="444">
        <f>+D229*(1+E230)</f>
        <v>0</v>
      </c>
      <c r="F229" s="444">
        <f>+E229*(1+F230)</f>
        <v>0</v>
      </c>
      <c r="G229" s="444">
        <f>+F229*(1+G230)</f>
        <v>0</v>
      </c>
      <c r="H229" s="145" t="e">
        <f>+H227*(1+H230)</f>
        <v>#DIV/0!</v>
      </c>
    </row>
    <row r="230" spans="2:8" x14ac:dyDescent="0.2">
      <c r="B230" s="437" t="s">
        <v>177</v>
      </c>
      <c r="C230" s="438"/>
      <c r="D230" s="485">
        <f>+G228</f>
        <v>0</v>
      </c>
      <c r="E230" s="485">
        <f>+D230</f>
        <v>0</v>
      </c>
      <c r="F230" s="485">
        <f>+E230</f>
        <v>0</v>
      </c>
      <c r="G230" s="485">
        <f>+F230</f>
        <v>0</v>
      </c>
      <c r="H230" s="442" t="e">
        <f>+H228</f>
        <v>#DIV/0!</v>
      </c>
    </row>
    <row r="231" spans="2:8" x14ac:dyDescent="0.2">
      <c r="B231" s="50" t="s">
        <v>81</v>
      </c>
      <c r="C231" s="88"/>
      <c r="D231" s="444">
        <f>+G229*(1+D232)</f>
        <v>0</v>
      </c>
      <c r="E231" s="444">
        <f>+D231*(1+E232)</f>
        <v>0</v>
      </c>
      <c r="F231" s="444">
        <f>+E231*(1+F232)</f>
        <v>0</v>
      </c>
      <c r="G231" s="444">
        <f>+F231*(1+G232)</f>
        <v>0</v>
      </c>
      <c r="H231" s="145" t="e">
        <f>+H229*(1+H232)</f>
        <v>#DIV/0!</v>
      </c>
    </row>
    <row r="232" spans="2:8" x14ac:dyDescent="0.2">
      <c r="B232" s="437" t="s">
        <v>177</v>
      </c>
      <c r="C232" s="438"/>
      <c r="D232" s="485">
        <f>+G230</f>
        <v>0</v>
      </c>
      <c r="E232" s="485">
        <f>+D232</f>
        <v>0</v>
      </c>
      <c r="F232" s="485">
        <f>+E232</f>
        <v>0</v>
      </c>
      <c r="G232" s="485">
        <f>+F232</f>
        <v>0</v>
      </c>
      <c r="H232" s="442" t="e">
        <f>+H230</f>
        <v>#DIV/0!</v>
      </c>
    </row>
    <row r="233" spans="2:8" x14ac:dyDescent="0.2">
      <c r="B233" s="50"/>
      <c r="C233" s="88"/>
      <c r="D233" s="55"/>
      <c r="E233" s="55"/>
      <c r="F233" s="55"/>
      <c r="G233" s="55"/>
      <c r="H233" s="68"/>
    </row>
    <row r="234" spans="2:8" x14ac:dyDescent="0.2">
      <c r="B234" s="50" t="s">
        <v>298</v>
      </c>
      <c r="C234" s="88"/>
      <c r="D234" s="55"/>
      <c r="E234" s="55"/>
      <c r="F234" s="55"/>
      <c r="G234" s="55"/>
      <c r="H234" s="68"/>
    </row>
    <row r="235" spans="2:8" x14ac:dyDescent="0.2">
      <c r="B235" s="50" t="s">
        <v>50</v>
      </c>
      <c r="C235" s="88"/>
      <c r="D235" s="65">
        <f>ROUND(+D187*D223,-1)</f>
        <v>0</v>
      </c>
      <c r="E235" s="65">
        <f>ROUND(+E187*E223,-1)</f>
        <v>0</v>
      </c>
      <c r="F235" s="65">
        <f>ROUND(+F187*F223,-1)</f>
        <v>0</v>
      </c>
      <c r="G235" s="65">
        <f>ROUND(+G187*G223,-1)</f>
        <v>0</v>
      </c>
      <c r="H235" s="66">
        <f>SUM(D235:G235)</f>
        <v>0</v>
      </c>
    </row>
    <row r="236" spans="2:8" x14ac:dyDescent="0.2">
      <c r="B236" s="50" t="s">
        <v>78</v>
      </c>
      <c r="C236" s="88"/>
      <c r="D236" s="65">
        <f>ROUND(+D189*D225,-1)</f>
        <v>0</v>
      </c>
      <c r="E236" s="65">
        <f>ROUND(+E189*E225,-1)</f>
        <v>0</v>
      </c>
      <c r="F236" s="65">
        <f>ROUND(+F189*F225,-1)</f>
        <v>0</v>
      </c>
      <c r="G236" s="65">
        <f>ROUND(+G189*G225,-1)</f>
        <v>0</v>
      </c>
      <c r="H236" s="66">
        <f>SUM(D236:G236)</f>
        <v>0</v>
      </c>
    </row>
    <row r="237" spans="2:8" x14ac:dyDescent="0.2">
      <c r="B237" s="50" t="s">
        <v>79</v>
      </c>
      <c r="C237" s="88"/>
      <c r="D237" s="65">
        <f>ROUND(+D191*D227,-1)</f>
        <v>0</v>
      </c>
      <c r="E237" s="65">
        <f>ROUND(+E191*E227,-1)</f>
        <v>0</v>
      </c>
      <c r="F237" s="65">
        <f>ROUND(+F191*F227,-1)</f>
        <v>0</v>
      </c>
      <c r="G237" s="65">
        <f>ROUND(+G191*G227,-1)</f>
        <v>0</v>
      </c>
      <c r="H237" s="66">
        <f>SUM(D237:G237)</f>
        <v>0</v>
      </c>
    </row>
    <row r="238" spans="2:8" x14ac:dyDescent="0.2">
      <c r="B238" s="50" t="s">
        <v>80</v>
      </c>
      <c r="C238" s="88"/>
      <c r="D238" s="65">
        <f>ROUND(+D193*D229,-1)</f>
        <v>0</v>
      </c>
      <c r="E238" s="65">
        <f>ROUND(+E193*E229,-1)</f>
        <v>0</v>
      </c>
      <c r="F238" s="65">
        <f>ROUND(+F193*F229,-1)</f>
        <v>0</v>
      </c>
      <c r="G238" s="65">
        <f>ROUND(+G193*G229,-1)</f>
        <v>0</v>
      </c>
      <c r="H238" s="66">
        <f>SUM(D238:G238)</f>
        <v>0</v>
      </c>
    </row>
    <row r="239" spans="2:8" x14ac:dyDescent="0.2">
      <c r="B239" s="50" t="s">
        <v>81</v>
      </c>
      <c r="C239" s="88"/>
      <c r="D239" s="65">
        <f>ROUND(+D195*D231,-1)</f>
        <v>0</v>
      </c>
      <c r="E239" s="65">
        <f>ROUND(+E195*E231,-1)</f>
        <v>0</v>
      </c>
      <c r="F239" s="65">
        <f>ROUND(+F195*F231,-1)</f>
        <v>0</v>
      </c>
      <c r="G239" s="65">
        <f>ROUND(+G195*G231,-1)</f>
        <v>0</v>
      </c>
      <c r="H239" s="66">
        <f>SUM(D239:G239)</f>
        <v>0</v>
      </c>
    </row>
    <row r="240" spans="2:8" x14ac:dyDescent="0.2">
      <c r="B240" s="72"/>
      <c r="C240" s="88"/>
      <c r="D240" s="65"/>
      <c r="E240" s="65"/>
      <c r="F240" s="65"/>
      <c r="G240" s="65"/>
      <c r="H240" s="68"/>
    </row>
    <row r="241" spans="2:8" x14ac:dyDescent="0.2">
      <c r="B241" s="72"/>
      <c r="C241" s="88"/>
      <c r="D241" s="65"/>
      <c r="E241" s="65"/>
      <c r="F241" s="65"/>
      <c r="G241" s="65"/>
      <c r="H241" s="68"/>
    </row>
    <row r="242" spans="2:8" ht="13.2" x14ac:dyDescent="0.25">
      <c r="B242" s="535" t="s">
        <v>282</v>
      </c>
      <c r="C242" s="536"/>
      <c r="D242" s="435"/>
      <c r="E242" s="89"/>
      <c r="F242" s="89"/>
      <c r="G242" s="89"/>
      <c r="H242" s="90"/>
    </row>
    <row r="243" spans="2:8" x14ac:dyDescent="0.2">
      <c r="B243" s="107"/>
      <c r="C243" s="88"/>
      <c r="D243" s="435"/>
      <c r="E243" s="89"/>
      <c r="F243" s="89"/>
      <c r="G243" s="89"/>
      <c r="H243" s="90"/>
    </row>
    <row r="244" spans="2:8" x14ac:dyDescent="0.2">
      <c r="B244" s="50" t="s">
        <v>296</v>
      </c>
      <c r="C244" s="88"/>
      <c r="D244" s="89"/>
      <c r="E244" s="89"/>
      <c r="F244" s="89"/>
      <c r="G244" s="89"/>
      <c r="H244" s="90"/>
    </row>
    <row r="245" spans="2:8" x14ac:dyDescent="0.2">
      <c r="B245" s="50" t="s">
        <v>50</v>
      </c>
      <c r="C245" s="88"/>
      <c r="D245" s="449">
        <v>0</v>
      </c>
      <c r="E245" s="441">
        <f>(D245)*(1+E246)</f>
        <v>0</v>
      </c>
      <c r="F245" s="441">
        <f>(E245)*(1+F246)</f>
        <v>0</v>
      </c>
      <c r="G245" s="441">
        <f>(F245)*(1+G246)</f>
        <v>0</v>
      </c>
      <c r="H245" s="143">
        <f>SUM(D245:G245)</f>
        <v>0</v>
      </c>
    </row>
    <row r="246" spans="2:8" x14ac:dyDescent="0.2">
      <c r="B246" s="437" t="s">
        <v>177</v>
      </c>
      <c r="C246" s="438"/>
      <c r="D246" s="439"/>
      <c r="E246" s="484">
        <v>0</v>
      </c>
      <c r="F246" s="485">
        <f>+E246</f>
        <v>0</v>
      </c>
      <c r="G246" s="485">
        <f>+F246</f>
        <v>0</v>
      </c>
      <c r="H246" s="440"/>
    </row>
    <row r="247" spans="2:8" x14ac:dyDescent="0.2">
      <c r="B247" s="50" t="s">
        <v>78</v>
      </c>
      <c r="C247" s="88"/>
      <c r="D247" s="441">
        <f>G245*(1+D248)</f>
        <v>0</v>
      </c>
      <c r="E247" s="441">
        <f>(D247)*(1+E248)</f>
        <v>0</v>
      </c>
      <c r="F247" s="441">
        <f>(E247)*(1+F248)</f>
        <v>0</v>
      </c>
      <c r="G247" s="441">
        <f>(F247)*(1+G248)</f>
        <v>0</v>
      </c>
      <c r="H247" s="143">
        <f>SUM(D247:G247)</f>
        <v>0</v>
      </c>
    </row>
    <row r="248" spans="2:8" x14ac:dyDescent="0.2">
      <c r="B248" s="437" t="s">
        <v>177</v>
      </c>
      <c r="C248" s="438"/>
      <c r="D248" s="485">
        <f>+G246</f>
        <v>0</v>
      </c>
      <c r="E248" s="485">
        <f>+D248</f>
        <v>0</v>
      </c>
      <c r="F248" s="485">
        <f>+E248</f>
        <v>0</v>
      </c>
      <c r="G248" s="485">
        <f>+F248</f>
        <v>0</v>
      </c>
      <c r="H248" s="442" t="e">
        <f>+H247/H245-1</f>
        <v>#DIV/0!</v>
      </c>
    </row>
    <row r="249" spans="2:8" x14ac:dyDescent="0.2">
      <c r="B249" s="50" t="s">
        <v>79</v>
      </c>
      <c r="C249" s="88"/>
      <c r="D249" s="441">
        <f>G247*(1+D250)</f>
        <v>0</v>
      </c>
      <c r="E249" s="441">
        <f>(D249)*(1+E250)</f>
        <v>0</v>
      </c>
      <c r="F249" s="441">
        <f>(E249)*(1+F250)</f>
        <v>0</v>
      </c>
      <c r="G249" s="441">
        <f>(F249)*(1+G250)</f>
        <v>0</v>
      </c>
      <c r="H249" s="143">
        <f>SUM(D249:G249)</f>
        <v>0</v>
      </c>
    </row>
    <row r="250" spans="2:8" x14ac:dyDescent="0.2">
      <c r="B250" s="437" t="s">
        <v>177</v>
      </c>
      <c r="C250" s="438"/>
      <c r="D250" s="485">
        <f>+G248</f>
        <v>0</v>
      </c>
      <c r="E250" s="485">
        <f>+D250</f>
        <v>0</v>
      </c>
      <c r="F250" s="485">
        <f>+E250</f>
        <v>0</v>
      </c>
      <c r="G250" s="485">
        <f>+F250</f>
        <v>0</v>
      </c>
      <c r="H250" s="442" t="e">
        <f>+H249/H247-1</f>
        <v>#DIV/0!</v>
      </c>
    </row>
    <row r="251" spans="2:8" x14ac:dyDescent="0.2">
      <c r="B251" s="50" t="s">
        <v>80</v>
      </c>
      <c r="C251" s="88"/>
      <c r="D251" s="441">
        <f>G249*(1+D252)</f>
        <v>0</v>
      </c>
      <c r="E251" s="441">
        <f>(D251)*(1+E252)</f>
        <v>0</v>
      </c>
      <c r="F251" s="441">
        <f>(E251)*(1+F252)</f>
        <v>0</v>
      </c>
      <c r="G251" s="441">
        <f>(F251)*(1+G252)</f>
        <v>0</v>
      </c>
      <c r="H251" s="143" t="e">
        <f>+H249*(1+H252)</f>
        <v>#DIV/0!</v>
      </c>
    </row>
    <row r="252" spans="2:8" x14ac:dyDescent="0.2">
      <c r="B252" s="437" t="s">
        <v>177</v>
      </c>
      <c r="C252" s="438"/>
      <c r="D252" s="485">
        <f>+G250</f>
        <v>0</v>
      </c>
      <c r="E252" s="485">
        <f>+D252</f>
        <v>0</v>
      </c>
      <c r="F252" s="485">
        <f>+E252</f>
        <v>0</v>
      </c>
      <c r="G252" s="485">
        <f>+F252</f>
        <v>0</v>
      </c>
      <c r="H252" s="442" t="e">
        <f>+H250</f>
        <v>#DIV/0!</v>
      </c>
    </row>
    <row r="253" spans="2:8" x14ac:dyDescent="0.2">
      <c r="B253" s="50" t="s">
        <v>81</v>
      </c>
      <c r="C253" s="88"/>
      <c r="D253" s="441">
        <f>G251*(1+D254)</f>
        <v>0</v>
      </c>
      <c r="E253" s="441">
        <f>(D253)*(1+E254)</f>
        <v>0</v>
      </c>
      <c r="F253" s="441">
        <f>(E253)*(1+F254)</f>
        <v>0</v>
      </c>
      <c r="G253" s="441">
        <f>(F253)*(1+G254)</f>
        <v>0</v>
      </c>
      <c r="H253" s="143" t="e">
        <f>+H251*(1+H254)</f>
        <v>#DIV/0!</v>
      </c>
    </row>
    <row r="254" spans="2:8" x14ac:dyDescent="0.2">
      <c r="B254" s="437" t="s">
        <v>177</v>
      </c>
      <c r="C254" s="438"/>
      <c r="D254" s="485">
        <f>+G252</f>
        <v>0</v>
      </c>
      <c r="E254" s="485">
        <f>+D254</f>
        <v>0</v>
      </c>
      <c r="F254" s="485">
        <f>+E254</f>
        <v>0</v>
      </c>
      <c r="G254" s="485">
        <f>+F254</f>
        <v>0</v>
      </c>
      <c r="H254" s="442" t="e">
        <f>+H252</f>
        <v>#DIV/0!</v>
      </c>
    </row>
    <row r="255" spans="2:8" x14ac:dyDescent="0.2">
      <c r="B255" s="50"/>
      <c r="C255" s="88"/>
      <c r="D255" s="55"/>
      <c r="E255" s="55"/>
      <c r="F255" s="55"/>
      <c r="G255" s="55"/>
      <c r="H255" s="68"/>
    </row>
    <row r="256" spans="2:8" x14ac:dyDescent="0.2">
      <c r="B256" s="50" t="s">
        <v>297</v>
      </c>
      <c r="C256" s="88"/>
      <c r="D256" s="55"/>
      <c r="E256" s="55"/>
      <c r="F256" s="55"/>
      <c r="G256" s="55"/>
      <c r="H256" s="68"/>
    </row>
    <row r="257" spans="2:8" x14ac:dyDescent="0.2">
      <c r="B257" s="50" t="s">
        <v>50</v>
      </c>
      <c r="C257" s="88"/>
      <c r="D257" s="450">
        <v>0</v>
      </c>
      <c r="E257" s="444">
        <f>(D257)*(1+E258)</f>
        <v>0</v>
      </c>
      <c r="F257" s="444">
        <f>(E257)*(1+F258)</f>
        <v>0</v>
      </c>
      <c r="G257" s="444">
        <f>(F257)*(1+G258)</f>
        <v>0</v>
      </c>
      <c r="H257" s="145">
        <f>AVERAGE(D257:G257)</f>
        <v>0</v>
      </c>
    </row>
    <row r="258" spans="2:8" x14ac:dyDescent="0.2">
      <c r="B258" s="437" t="s">
        <v>177</v>
      </c>
      <c r="C258" s="438"/>
      <c r="D258" s="439"/>
      <c r="E258" s="484">
        <v>0</v>
      </c>
      <c r="F258" s="485">
        <f>+E258</f>
        <v>0</v>
      </c>
      <c r="G258" s="485">
        <f>+F258</f>
        <v>0</v>
      </c>
      <c r="H258" s="440"/>
    </row>
    <row r="259" spans="2:8" x14ac:dyDescent="0.2">
      <c r="B259" s="50" t="s">
        <v>78</v>
      </c>
      <c r="C259" s="88"/>
      <c r="D259" s="444">
        <f>+G257*(1+D260)</f>
        <v>0</v>
      </c>
      <c r="E259" s="444">
        <f>(D259)*(1+E260)</f>
        <v>0</v>
      </c>
      <c r="F259" s="444">
        <f>(E259)*(1+F260)</f>
        <v>0</v>
      </c>
      <c r="G259" s="444">
        <f>(F259)*(1+G260)</f>
        <v>0</v>
      </c>
      <c r="H259" s="145">
        <f>AVERAGE(D259:G259)</f>
        <v>0</v>
      </c>
    </row>
    <row r="260" spans="2:8" x14ac:dyDescent="0.2">
      <c r="B260" s="437" t="s">
        <v>177</v>
      </c>
      <c r="C260" s="438"/>
      <c r="D260" s="485">
        <f>+G258</f>
        <v>0</v>
      </c>
      <c r="E260" s="485">
        <f>+D260</f>
        <v>0</v>
      </c>
      <c r="F260" s="485">
        <f>+E260</f>
        <v>0</v>
      </c>
      <c r="G260" s="485">
        <f>+F260</f>
        <v>0</v>
      </c>
      <c r="H260" s="442" t="e">
        <f>+H259/H257-1</f>
        <v>#DIV/0!</v>
      </c>
    </row>
    <row r="261" spans="2:8" x14ac:dyDescent="0.2">
      <c r="B261" s="50" t="s">
        <v>79</v>
      </c>
      <c r="C261" s="88"/>
      <c r="D261" s="444">
        <f>+G259*(1+D262)</f>
        <v>0</v>
      </c>
      <c r="E261" s="444">
        <f>(D261)*(1+E262)</f>
        <v>0</v>
      </c>
      <c r="F261" s="444">
        <f>(E261)*(1+F262)</f>
        <v>0</v>
      </c>
      <c r="G261" s="444">
        <f>(F261)*(1+G262)</f>
        <v>0</v>
      </c>
      <c r="H261" s="145">
        <f>AVERAGE(D261:G261)</f>
        <v>0</v>
      </c>
    </row>
    <row r="262" spans="2:8" x14ac:dyDescent="0.2">
      <c r="B262" s="437" t="s">
        <v>177</v>
      </c>
      <c r="C262" s="438"/>
      <c r="D262" s="485">
        <f>+G260</f>
        <v>0</v>
      </c>
      <c r="E262" s="485">
        <f>+D262</f>
        <v>0</v>
      </c>
      <c r="F262" s="485">
        <f>+E262</f>
        <v>0</v>
      </c>
      <c r="G262" s="485">
        <f>+F262</f>
        <v>0</v>
      </c>
      <c r="H262" s="442" t="e">
        <f>+H261/H259-1</f>
        <v>#DIV/0!</v>
      </c>
    </row>
    <row r="263" spans="2:8" x14ac:dyDescent="0.2">
      <c r="B263" s="50" t="s">
        <v>80</v>
      </c>
      <c r="C263" s="88"/>
      <c r="D263" s="444">
        <f>+G261*(1+D264)</f>
        <v>0</v>
      </c>
      <c r="E263" s="444">
        <f>(D263)*(1+E264)</f>
        <v>0</v>
      </c>
      <c r="F263" s="444">
        <f>(E263)*(1+F264)</f>
        <v>0</v>
      </c>
      <c r="G263" s="444">
        <f>(F263)*(1+G264)</f>
        <v>0</v>
      </c>
      <c r="H263" s="145" t="e">
        <f>+H261*(1+H264)</f>
        <v>#DIV/0!</v>
      </c>
    </row>
    <row r="264" spans="2:8" x14ac:dyDescent="0.2">
      <c r="B264" s="437" t="s">
        <v>177</v>
      </c>
      <c r="C264" s="438"/>
      <c r="D264" s="485">
        <f>+G262</f>
        <v>0</v>
      </c>
      <c r="E264" s="485">
        <f>+D264</f>
        <v>0</v>
      </c>
      <c r="F264" s="485">
        <f>+E264</f>
        <v>0</v>
      </c>
      <c r="G264" s="485">
        <f>+F264</f>
        <v>0</v>
      </c>
      <c r="H264" s="442" t="e">
        <f>+H262</f>
        <v>#DIV/0!</v>
      </c>
    </row>
    <row r="265" spans="2:8" x14ac:dyDescent="0.2">
      <c r="B265" s="50" t="s">
        <v>81</v>
      </c>
      <c r="C265" s="88"/>
      <c r="D265" s="444">
        <f>+G263*(1+D266)</f>
        <v>0</v>
      </c>
      <c r="E265" s="444">
        <f>(D265)*(1+E266)</f>
        <v>0</v>
      </c>
      <c r="F265" s="444">
        <f>(E265)*(1+F266)</f>
        <v>0</v>
      </c>
      <c r="G265" s="444">
        <f>(F265)*(1+G266)</f>
        <v>0</v>
      </c>
      <c r="H265" s="145" t="e">
        <f>+H263*(1+H266)</f>
        <v>#DIV/0!</v>
      </c>
    </row>
    <row r="266" spans="2:8" x14ac:dyDescent="0.2">
      <c r="B266" s="437" t="s">
        <v>177</v>
      </c>
      <c r="C266" s="438"/>
      <c r="D266" s="485">
        <f>+G264</f>
        <v>0</v>
      </c>
      <c r="E266" s="485">
        <f>+D266</f>
        <v>0</v>
      </c>
      <c r="F266" s="485">
        <f>+E266</f>
        <v>0</v>
      </c>
      <c r="G266" s="485">
        <f>+F266</f>
        <v>0</v>
      </c>
      <c r="H266" s="442" t="e">
        <f>+H264</f>
        <v>#DIV/0!</v>
      </c>
    </row>
    <row r="267" spans="2:8" x14ac:dyDescent="0.2">
      <c r="B267" s="50"/>
      <c r="C267" s="88"/>
      <c r="D267" s="55"/>
      <c r="E267" s="55"/>
      <c r="F267" s="55"/>
      <c r="G267" s="55"/>
      <c r="H267" s="68"/>
    </row>
    <row r="268" spans="2:8" x14ac:dyDescent="0.2">
      <c r="B268" s="50" t="s">
        <v>134</v>
      </c>
      <c r="C268" s="88"/>
      <c r="D268" s="55"/>
      <c r="E268" s="55"/>
      <c r="F268" s="55"/>
      <c r="G268" s="55"/>
      <c r="H268" s="68"/>
    </row>
    <row r="269" spans="2:8" x14ac:dyDescent="0.2">
      <c r="B269" s="50" t="s">
        <v>50</v>
      </c>
      <c r="C269" s="88"/>
      <c r="D269" s="65">
        <f>ROUND(+D245*D257,-1)</f>
        <v>0</v>
      </c>
      <c r="E269" s="65">
        <f>ROUND(+E245*E257,-1)</f>
        <v>0</v>
      </c>
      <c r="F269" s="65">
        <f>ROUND(+F245*F257,-1)</f>
        <v>0</v>
      </c>
      <c r="G269" s="65">
        <f>ROUND(+G245*G257,-1)</f>
        <v>0</v>
      </c>
      <c r="H269" s="66">
        <f>SUM(D269:G269)</f>
        <v>0</v>
      </c>
    </row>
    <row r="270" spans="2:8" x14ac:dyDescent="0.2">
      <c r="B270" s="50" t="s">
        <v>78</v>
      </c>
      <c r="C270" s="88"/>
      <c r="D270" s="65">
        <f>ROUND(+D247*D259,-1)</f>
        <v>0</v>
      </c>
      <c r="E270" s="65">
        <f>ROUND(+E247*E259,-1)</f>
        <v>0</v>
      </c>
      <c r="F270" s="65">
        <f>ROUND(+F247*F259,-1)</f>
        <v>0</v>
      </c>
      <c r="G270" s="65">
        <f>ROUND(+G247*G259,-1)</f>
        <v>0</v>
      </c>
      <c r="H270" s="66">
        <f>SUM(D270:G270)</f>
        <v>0</v>
      </c>
    </row>
    <row r="271" spans="2:8" x14ac:dyDescent="0.2">
      <c r="B271" s="50" t="s">
        <v>79</v>
      </c>
      <c r="C271" s="88"/>
      <c r="D271" s="65">
        <f>ROUND(+D249*D261,-1)</f>
        <v>0</v>
      </c>
      <c r="E271" s="65">
        <f>ROUND(+E249*E261,-1)</f>
        <v>0</v>
      </c>
      <c r="F271" s="65">
        <f>ROUND(+F249*F261,-1)</f>
        <v>0</v>
      </c>
      <c r="G271" s="65">
        <f>ROUND(+G249*G261,-1)</f>
        <v>0</v>
      </c>
      <c r="H271" s="66">
        <f>SUM(D271:G271)</f>
        <v>0</v>
      </c>
    </row>
    <row r="272" spans="2:8" x14ac:dyDescent="0.2">
      <c r="B272" s="50" t="s">
        <v>80</v>
      </c>
      <c r="C272" s="88"/>
      <c r="D272" s="65">
        <f>ROUND(+D251*D263,-1)</f>
        <v>0</v>
      </c>
      <c r="E272" s="65">
        <f>ROUND(+E251*E263,-1)</f>
        <v>0</v>
      </c>
      <c r="F272" s="65">
        <f>ROUND(+F251*F263,-1)</f>
        <v>0</v>
      </c>
      <c r="G272" s="65">
        <f>ROUND(+G251*G263,-1)</f>
        <v>0</v>
      </c>
      <c r="H272" s="66">
        <f>SUM(D272:G272)</f>
        <v>0</v>
      </c>
    </row>
    <row r="273" spans="2:8" x14ac:dyDescent="0.2">
      <c r="B273" s="50" t="s">
        <v>81</v>
      </c>
      <c r="C273" s="88"/>
      <c r="D273" s="65">
        <f>ROUND(+D253*D265,-1)</f>
        <v>0</v>
      </c>
      <c r="E273" s="65">
        <f>ROUND(+E253*E265,-1)</f>
        <v>0</v>
      </c>
      <c r="F273" s="65">
        <f>ROUND(+F253*F265,-1)</f>
        <v>0</v>
      </c>
      <c r="G273" s="65">
        <f>ROUND(+G253*G265,-1)</f>
        <v>0</v>
      </c>
      <c r="H273" s="66">
        <f>SUM(D273:G273)</f>
        <v>0</v>
      </c>
    </row>
    <row r="274" spans="2:8" x14ac:dyDescent="0.2">
      <c r="B274" s="50"/>
      <c r="C274" s="88"/>
      <c r="D274" s="65"/>
      <c r="E274" s="65"/>
      <c r="F274" s="65"/>
      <c r="G274" s="65"/>
      <c r="H274" s="68"/>
    </row>
    <row r="275" spans="2:8" x14ac:dyDescent="0.2">
      <c r="B275" s="50"/>
      <c r="C275" s="88"/>
      <c r="H275" s="68"/>
    </row>
    <row r="276" spans="2:8" ht="13.2" x14ac:dyDescent="0.25">
      <c r="B276" s="535" t="s">
        <v>283</v>
      </c>
      <c r="C276" s="536"/>
      <c r="D276" s="55"/>
      <c r="E276" s="55"/>
      <c r="F276" s="55"/>
      <c r="G276" s="55"/>
      <c r="H276" s="68"/>
    </row>
    <row r="277" spans="2:8" x14ac:dyDescent="0.2">
      <c r="B277" s="72"/>
      <c r="C277" s="88"/>
      <c r="D277" s="55"/>
      <c r="E277" s="55"/>
      <c r="F277" s="55"/>
      <c r="G277" s="55"/>
      <c r="H277" s="68"/>
    </row>
    <row r="278" spans="2:8" x14ac:dyDescent="0.2">
      <c r="B278" s="144" t="s">
        <v>232</v>
      </c>
      <c r="C278" s="88"/>
      <c r="D278" s="445"/>
      <c r="E278" s="55"/>
      <c r="F278" s="55"/>
      <c r="G278" s="55"/>
      <c r="H278" s="68"/>
    </row>
    <row r="279" spans="2:8" x14ac:dyDescent="0.2">
      <c r="B279" s="72"/>
      <c r="C279" s="88"/>
      <c r="D279" s="55"/>
      <c r="E279" s="55"/>
      <c r="F279" s="55"/>
      <c r="G279" s="55"/>
      <c r="H279" s="68"/>
    </row>
    <row r="280" spans="2:8" x14ac:dyDescent="0.2">
      <c r="B280" s="50" t="s">
        <v>135</v>
      </c>
      <c r="C280" s="88"/>
      <c r="D280" s="55"/>
      <c r="E280" s="55"/>
      <c r="F280" s="55"/>
      <c r="G280" s="55"/>
      <c r="H280" s="68"/>
    </row>
    <row r="281" spans="2:8" x14ac:dyDescent="0.2">
      <c r="B281" s="50" t="s">
        <v>50</v>
      </c>
      <c r="C281" s="88"/>
      <c r="D281" s="450">
        <v>0</v>
      </c>
      <c r="E281" s="444">
        <f>(D281)*(1+E282)</f>
        <v>0</v>
      </c>
      <c r="F281" s="444">
        <f>(E281)*(1+F282)</f>
        <v>0</v>
      </c>
      <c r="G281" s="444">
        <f>(F281)*(1+G282)</f>
        <v>0</v>
      </c>
      <c r="H281" s="145">
        <f>AVERAGE(D281:G281)</f>
        <v>0</v>
      </c>
    </row>
    <row r="282" spans="2:8" x14ac:dyDescent="0.2">
      <c r="B282" s="437" t="s">
        <v>177</v>
      </c>
      <c r="C282" s="438"/>
      <c r="D282" s="439"/>
      <c r="E282" s="484">
        <v>0</v>
      </c>
      <c r="F282" s="485">
        <f>E282</f>
        <v>0</v>
      </c>
      <c r="G282" s="485">
        <f>+F282</f>
        <v>0</v>
      </c>
      <c r="H282" s="440"/>
    </row>
    <row r="283" spans="2:8" x14ac:dyDescent="0.2">
      <c r="B283" s="50" t="s">
        <v>78</v>
      </c>
      <c r="C283" s="88"/>
      <c r="D283" s="444">
        <f>+G281*(1+D284)</f>
        <v>0</v>
      </c>
      <c r="E283" s="444">
        <f>+D283*(1+E284)</f>
        <v>0</v>
      </c>
      <c r="F283" s="444">
        <f>+E283*(1+F284)</f>
        <v>0</v>
      </c>
      <c r="G283" s="444">
        <f>+F283*(1+G284)</f>
        <v>0</v>
      </c>
      <c r="H283" s="145">
        <f>AVERAGE(D283:G283)</f>
        <v>0</v>
      </c>
    </row>
    <row r="284" spans="2:8" x14ac:dyDescent="0.2">
      <c r="B284" s="437" t="s">
        <v>177</v>
      </c>
      <c r="C284" s="438"/>
      <c r="D284" s="485">
        <f>+G282</f>
        <v>0</v>
      </c>
      <c r="E284" s="485">
        <f>+D284</f>
        <v>0</v>
      </c>
      <c r="F284" s="485">
        <f>+E284</f>
        <v>0</v>
      </c>
      <c r="G284" s="485">
        <f>+F284</f>
        <v>0</v>
      </c>
      <c r="H284" s="442" t="e">
        <f>+H283/H281-1</f>
        <v>#DIV/0!</v>
      </c>
    </row>
    <row r="285" spans="2:8" x14ac:dyDescent="0.2">
      <c r="B285" s="50" t="s">
        <v>79</v>
      </c>
      <c r="C285" s="88"/>
      <c r="D285" s="444">
        <f>+G283*(1+D286)</f>
        <v>0</v>
      </c>
      <c r="E285" s="444">
        <f>+D285*(1+E286)</f>
        <v>0</v>
      </c>
      <c r="F285" s="444">
        <f>+E285*(1+F286)</f>
        <v>0</v>
      </c>
      <c r="G285" s="444">
        <f>+F285*(1+G286)</f>
        <v>0</v>
      </c>
      <c r="H285" s="145">
        <f>AVERAGE(D285:G285)</f>
        <v>0</v>
      </c>
    </row>
    <row r="286" spans="2:8" x14ac:dyDescent="0.2">
      <c r="B286" s="437" t="s">
        <v>177</v>
      </c>
      <c r="C286" s="438"/>
      <c r="D286" s="485">
        <f>+G284</f>
        <v>0</v>
      </c>
      <c r="E286" s="485">
        <f>+D286</f>
        <v>0</v>
      </c>
      <c r="F286" s="485">
        <f>+E286</f>
        <v>0</v>
      </c>
      <c r="G286" s="485">
        <f>+F286</f>
        <v>0</v>
      </c>
      <c r="H286" s="442" t="e">
        <f>+H285/H283-1</f>
        <v>#DIV/0!</v>
      </c>
    </row>
    <row r="287" spans="2:8" x14ac:dyDescent="0.2">
      <c r="B287" s="50" t="s">
        <v>80</v>
      </c>
      <c r="C287" s="88"/>
      <c r="D287" s="444">
        <f>+G285*(1+D288)</f>
        <v>0</v>
      </c>
      <c r="E287" s="444">
        <f>+D287*(1+E288)</f>
        <v>0</v>
      </c>
      <c r="F287" s="444">
        <f>+E287*(1+F288)</f>
        <v>0</v>
      </c>
      <c r="G287" s="444">
        <f>+F287*(1+G288)</f>
        <v>0</v>
      </c>
      <c r="H287" s="145" t="e">
        <f>+H285*(1+H288)</f>
        <v>#DIV/0!</v>
      </c>
    </row>
    <row r="288" spans="2:8" x14ac:dyDescent="0.2">
      <c r="B288" s="437" t="s">
        <v>177</v>
      </c>
      <c r="C288" s="438"/>
      <c r="D288" s="485">
        <f>+G286</f>
        <v>0</v>
      </c>
      <c r="E288" s="485">
        <f>+D288</f>
        <v>0</v>
      </c>
      <c r="F288" s="485">
        <f>+E288</f>
        <v>0</v>
      </c>
      <c r="G288" s="485">
        <f>+F288</f>
        <v>0</v>
      </c>
      <c r="H288" s="442" t="e">
        <f>+H286</f>
        <v>#DIV/0!</v>
      </c>
    </row>
    <row r="289" spans="2:8" x14ac:dyDescent="0.2">
      <c r="B289" s="50" t="s">
        <v>81</v>
      </c>
      <c r="C289" s="88"/>
      <c r="D289" s="444">
        <f>+G287*(1+D290)</f>
        <v>0</v>
      </c>
      <c r="E289" s="444">
        <f>+D289*(1+E290)</f>
        <v>0</v>
      </c>
      <c r="F289" s="444">
        <f>+E289*(1+F290)</f>
        <v>0</v>
      </c>
      <c r="G289" s="444">
        <f>+F289*(1+G290)</f>
        <v>0</v>
      </c>
      <c r="H289" s="145" t="e">
        <f>+H287*(1+H290)</f>
        <v>#DIV/0!</v>
      </c>
    </row>
    <row r="290" spans="2:8" x14ac:dyDescent="0.2">
      <c r="B290" s="437" t="s">
        <v>177</v>
      </c>
      <c r="C290" s="438"/>
      <c r="D290" s="485">
        <f>+G288</f>
        <v>0</v>
      </c>
      <c r="E290" s="485">
        <f>+D290</f>
        <v>0</v>
      </c>
      <c r="F290" s="485">
        <f>+E290</f>
        <v>0</v>
      </c>
      <c r="G290" s="485">
        <f>+F290</f>
        <v>0</v>
      </c>
      <c r="H290" s="442" t="e">
        <f>+H288</f>
        <v>#DIV/0!</v>
      </c>
    </row>
    <row r="291" spans="2:8" x14ac:dyDescent="0.2">
      <c r="B291" s="50"/>
      <c r="C291" s="88"/>
      <c r="D291" s="55"/>
      <c r="E291" s="55"/>
      <c r="F291" s="55"/>
      <c r="G291" s="55"/>
      <c r="H291" s="68"/>
    </row>
    <row r="292" spans="2:8" x14ac:dyDescent="0.2">
      <c r="B292" s="50" t="s">
        <v>298</v>
      </c>
      <c r="C292" s="88"/>
      <c r="D292" s="55"/>
      <c r="E292" s="55"/>
      <c r="F292" s="55"/>
      <c r="G292" s="55"/>
      <c r="H292" s="68"/>
    </row>
    <row r="293" spans="2:8" x14ac:dyDescent="0.2">
      <c r="B293" s="50" t="s">
        <v>50</v>
      </c>
      <c r="C293" s="88"/>
      <c r="D293" s="65">
        <f>ROUND(+D245*D281,-1)</f>
        <v>0</v>
      </c>
      <c r="E293" s="65">
        <f>ROUND(+E245*E281,-1)</f>
        <v>0</v>
      </c>
      <c r="F293" s="65">
        <f>ROUND(+F245*F281,-1)</f>
        <v>0</v>
      </c>
      <c r="G293" s="65">
        <f>ROUND(+G245*G281,-1)</f>
        <v>0</v>
      </c>
      <c r="H293" s="66">
        <f>SUM(D293:G293)</f>
        <v>0</v>
      </c>
    </row>
    <row r="294" spans="2:8" x14ac:dyDescent="0.2">
      <c r="B294" s="50" t="s">
        <v>78</v>
      </c>
      <c r="C294" s="88"/>
      <c r="D294" s="65">
        <f>ROUND(+D247*D283,-1)</f>
        <v>0</v>
      </c>
      <c r="E294" s="65">
        <f>ROUND(+E247*E283,-1)</f>
        <v>0</v>
      </c>
      <c r="F294" s="65">
        <f>ROUND(+F247*F283,-1)</f>
        <v>0</v>
      </c>
      <c r="G294" s="65">
        <f>ROUND(+G247*G283,-1)</f>
        <v>0</v>
      </c>
      <c r="H294" s="66">
        <f>SUM(D294:G294)</f>
        <v>0</v>
      </c>
    </row>
    <row r="295" spans="2:8" x14ac:dyDescent="0.2">
      <c r="B295" s="50" t="s">
        <v>79</v>
      </c>
      <c r="C295" s="88"/>
      <c r="D295" s="65">
        <f>ROUND(+D249*D285,-1)</f>
        <v>0</v>
      </c>
      <c r="E295" s="65">
        <f>ROUND(+E249*E285,-1)</f>
        <v>0</v>
      </c>
      <c r="F295" s="65">
        <f>ROUND(+F249*F285,-1)</f>
        <v>0</v>
      </c>
      <c r="G295" s="65">
        <f>ROUND(+G249*G285,-1)</f>
        <v>0</v>
      </c>
      <c r="H295" s="66">
        <f>SUM(D295:G295)</f>
        <v>0</v>
      </c>
    </row>
    <row r="296" spans="2:8" x14ac:dyDescent="0.2">
      <c r="B296" s="50" t="s">
        <v>80</v>
      </c>
      <c r="C296" s="88"/>
      <c r="D296" s="65">
        <f>ROUND(+D251*D287,-1)</f>
        <v>0</v>
      </c>
      <c r="E296" s="65">
        <f>ROUND(+E251*E287,-1)</f>
        <v>0</v>
      </c>
      <c r="F296" s="65">
        <f>ROUND(+F251*F287,-1)</f>
        <v>0</v>
      </c>
      <c r="G296" s="65">
        <f>ROUND(+G251*G287,-1)</f>
        <v>0</v>
      </c>
      <c r="H296" s="66">
        <f>SUM(D296:G296)</f>
        <v>0</v>
      </c>
    </row>
    <row r="297" spans="2:8" x14ac:dyDescent="0.2">
      <c r="B297" s="50" t="s">
        <v>81</v>
      </c>
      <c r="C297" s="88"/>
      <c r="D297" s="65">
        <f>ROUND(+D253*D289,-1)</f>
        <v>0</v>
      </c>
      <c r="E297" s="65">
        <f>ROUND(+E253*E289,-1)</f>
        <v>0</v>
      </c>
      <c r="F297" s="65">
        <f>ROUND(+F253*F289,-1)</f>
        <v>0</v>
      </c>
      <c r="G297" s="65">
        <f>ROUND(+G253*G289,-1)</f>
        <v>0</v>
      </c>
      <c r="H297" s="66">
        <f>SUM(D297:G297)</f>
        <v>0</v>
      </c>
    </row>
    <row r="298" spans="2:8" x14ac:dyDescent="0.2">
      <c r="B298" s="72"/>
      <c r="C298" s="88"/>
      <c r="D298" s="65"/>
      <c r="E298" s="65"/>
      <c r="F298" s="65"/>
      <c r="G298" s="65"/>
      <c r="H298" s="68"/>
    </row>
    <row r="299" spans="2:8" x14ac:dyDescent="0.2">
      <c r="B299" s="72"/>
      <c r="C299" s="88"/>
      <c r="D299" s="65"/>
      <c r="E299" s="65"/>
      <c r="F299" s="65"/>
      <c r="G299" s="65"/>
      <c r="H299" s="68"/>
    </row>
    <row r="300" spans="2:8" ht="13.2" x14ac:dyDescent="0.25">
      <c r="B300" s="537" t="s">
        <v>284</v>
      </c>
      <c r="C300" s="538"/>
      <c r="D300" s="435"/>
      <c r="E300" s="89"/>
      <c r="F300" s="89"/>
      <c r="G300" s="89"/>
      <c r="H300" s="90"/>
    </row>
    <row r="301" spans="2:8" x14ac:dyDescent="0.2">
      <c r="B301" s="107"/>
      <c r="C301" s="88"/>
      <c r="D301" s="435"/>
      <c r="E301" s="89"/>
      <c r="F301" s="89"/>
      <c r="G301" s="89"/>
      <c r="H301" s="90"/>
    </row>
    <row r="302" spans="2:8" x14ac:dyDescent="0.2">
      <c r="B302" s="50" t="s">
        <v>296</v>
      </c>
      <c r="C302" s="88"/>
      <c r="D302" s="89"/>
      <c r="E302" s="89"/>
      <c r="F302" s="89"/>
      <c r="G302" s="89"/>
      <c r="H302" s="90"/>
    </row>
    <row r="303" spans="2:8" x14ac:dyDescent="0.2">
      <c r="B303" s="50" t="s">
        <v>50</v>
      </c>
      <c r="C303" s="88"/>
      <c r="D303" s="449">
        <v>0</v>
      </c>
      <c r="E303" s="441">
        <f>(D303)*(1+E304)</f>
        <v>0</v>
      </c>
      <c r="F303" s="441">
        <f>(E303)*(1+F304)</f>
        <v>0</v>
      </c>
      <c r="G303" s="441">
        <f>(F303)*(1+G304)</f>
        <v>0</v>
      </c>
      <c r="H303" s="143">
        <f>SUM(D303:G303)</f>
        <v>0</v>
      </c>
    </row>
    <row r="304" spans="2:8" x14ac:dyDescent="0.2">
      <c r="B304" s="437" t="s">
        <v>177</v>
      </c>
      <c r="C304" s="438"/>
      <c r="D304" s="439"/>
      <c r="E304" s="484">
        <v>0</v>
      </c>
      <c r="F304" s="485">
        <f>+E304</f>
        <v>0</v>
      </c>
      <c r="G304" s="485">
        <f>+F304</f>
        <v>0</v>
      </c>
      <c r="H304" s="440"/>
    </row>
    <row r="305" spans="2:8" x14ac:dyDescent="0.2">
      <c r="B305" s="50" t="s">
        <v>78</v>
      </c>
      <c r="C305" s="88"/>
      <c r="D305" s="441">
        <f>G303*(1+D306)</f>
        <v>0</v>
      </c>
      <c r="E305" s="441">
        <f>(D305)*(1+E306)</f>
        <v>0</v>
      </c>
      <c r="F305" s="441">
        <f>(E305)*(1+F306)</f>
        <v>0</v>
      </c>
      <c r="G305" s="441">
        <f>(F305)*(1+G306)</f>
        <v>0</v>
      </c>
      <c r="H305" s="143">
        <f>SUM(D305:G305)</f>
        <v>0</v>
      </c>
    </row>
    <row r="306" spans="2:8" x14ac:dyDescent="0.2">
      <c r="B306" s="437" t="s">
        <v>177</v>
      </c>
      <c r="C306" s="438"/>
      <c r="D306" s="485">
        <f>+G304</f>
        <v>0</v>
      </c>
      <c r="E306" s="485">
        <f>+D306</f>
        <v>0</v>
      </c>
      <c r="F306" s="485">
        <f>+E306</f>
        <v>0</v>
      </c>
      <c r="G306" s="485">
        <f>+F306</f>
        <v>0</v>
      </c>
      <c r="H306" s="442" t="e">
        <f>+H305/H303-1</f>
        <v>#DIV/0!</v>
      </c>
    </row>
    <row r="307" spans="2:8" x14ac:dyDescent="0.2">
      <c r="B307" s="50" t="s">
        <v>79</v>
      </c>
      <c r="C307" s="88"/>
      <c r="D307" s="441">
        <f>G305*(1+D308)</f>
        <v>0</v>
      </c>
      <c r="E307" s="441">
        <f>(D307)*(1+E308)</f>
        <v>0</v>
      </c>
      <c r="F307" s="441">
        <f>(E307)*(1+F308)</f>
        <v>0</v>
      </c>
      <c r="G307" s="441">
        <f>(F307)*(1+G308)</f>
        <v>0</v>
      </c>
      <c r="H307" s="143">
        <f>SUM(D307:G307)</f>
        <v>0</v>
      </c>
    </row>
    <row r="308" spans="2:8" x14ac:dyDescent="0.2">
      <c r="B308" s="437" t="s">
        <v>177</v>
      </c>
      <c r="C308" s="438"/>
      <c r="D308" s="485">
        <f>+G306</f>
        <v>0</v>
      </c>
      <c r="E308" s="485">
        <f>+D308</f>
        <v>0</v>
      </c>
      <c r="F308" s="485">
        <f>+E308</f>
        <v>0</v>
      </c>
      <c r="G308" s="485">
        <f>+F308</f>
        <v>0</v>
      </c>
      <c r="H308" s="442" t="e">
        <f>+H307/H305-1</f>
        <v>#DIV/0!</v>
      </c>
    </row>
    <row r="309" spans="2:8" x14ac:dyDescent="0.2">
      <c r="B309" s="50" t="s">
        <v>80</v>
      </c>
      <c r="C309" s="88"/>
      <c r="D309" s="441">
        <f>G307*(1+D310)</f>
        <v>0</v>
      </c>
      <c r="E309" s="441">
        <f>(D309)*(1+E310)</f>
        <v>0</v>
      </c>
      <c r="F309" s="441">
        <f>(E309)*(1+F310)</f>
        <v>0</v>
      </c>
      <c r="G309" s="441">
        <f>(F309)*(1+G310)</f>
        <v>0</v>
      </c>
      <c r="H309" s="143" t="e">
        <f>+H307*(1+H310)</f>
        <v>#DIV/0!</v>
      </c>
    </row>
    <row r="310" spans="2:8" x14ac:dyDescent="0.2">
      <c r="B310" s="437" t="s">
        <v>177</v>
      </c>
      <c r="C310" s="438"/>
      <c r="D310" s="485">
        <f>+G308</f>
        <v>0</v>
      </c>
      <c r="E310" s="485">
        <f>+D310</f>
        <v>0</v>
      </c>
      <c r="F310" s="485">
        <f>+E310</f>
        <v>0</v>
      </c>
      <c r="G310" s="485">
        <f>+F310</f>
        <v>0</v>
      </c>
      <c r="H310" s="442" t="e">
        <f>+H308</f>
        <v>#DIV/0!</v>
      </c>
    </row>
    <row r="311" spans="2:8" x14ac:dyDescent="0.2">
      <c r="B311" s="50" t="s">
        <v>81</v>
      </c>
      <c r="C311" s="88"/>
      <c r="D311" s="441">
        <f>G309*(1+D312)</f>
        <v>0</v>
      </c>
      <c r="E311" s="441">
        <f>(D311)*(1+E312)</f>
        <v>0</v>
      </c>
      <c r="F311" s="441">
        <f>(E311)*(1+F312)</f>
        <v>0</v>
      </c>
      <c r="G311" s="441">
        <f>(F311)*(1+G312)</f>
        <v>0</v>
      </c>
      <c r="H311" s="143" t="e">
        <f>+H309*(1+H312)</f>
        <v>#DIV/0!</v>
      </c>
    </row>
    <row r="312" spans="2:8" x14ac:dyDescent="0.2">
      <c r="B312" s="437" t="s">
        <v>177</v>
      </c>
      <c r="C312" s="438"/>
      <c r="D312" s="485">
        <f>+G310</f>
        <v>0</v>
      </c>
      <c r="E312" s="485">
        <f>+D312</f>
        <v>0</v>
      </c>
      <c r="F312" s="485">
        <f>+E312</f>
        <v>0</v>
      </c>
      <c r="G312" s="485">
        <f>+F312</f>
        <v>0</v>
      </c>
      <c r="H312" s="442" t="e">
        <f>+H310</f>
        <v>#DIV/0!</v>
      </c>
    </row>
    <row r="313" spans="2:8" x14ac:dyDescent="0.2">
      <c r="B313" s="50"/>
      <c r="C313" s="88"/>
      <c r="D313" s="55"/>
      <c r="E313" s="55"/>
      <c r="F313" s="55"/>
      <c r="G313" s="55"/>
      <c r="H313" s="68"/>
    </row>
    <row r="314" spans="2:8" x14ac:dyDescent="0.2">
      <c r="B314" s="50" t="s">
        <v>297</v>
      </c>
      <c r="C314" s="88"/>
      <c r="D314" s="55"/>
      <c r="E314" s="55"/>
      <c r="F314" s="55"/>
      <c r="G314" s="55"/>
      <c r="H314" s="68"/>
    </row>
    <row r="315" spans="2:8" x14ac:dyDescent="0.2">
      <c r="B315" s="50" t="s">
        <v>50</v>
      </c>
      <c r="C315" s="88"/>
      <c r="D315" s="450">
        <v>0</v>
      </c>
      <c r="E315" s="444">
        <f>(D315)*(1+E316)</f>
        <v>0</v>
      </c>
      <c r="F315" s="444">
        <f>(E315)*(1+F316)</f>
        <v>0</v>
      </c>
      <c r="G315" s="444">
        <f>(F315)*(1+G316)</f>
        <v>0</v>
      </c>
      <c r="H315" s="145">
        <f>AVERAGE(D315:G315)</f>
        <v>0</v>
      </c>
    </row>
    <row r="316" spans="2:8" x14ac:dyDescent="0.2">
      <c r="B316" s="437" t="s">
        <v>177</v>
      </c>
      <c r="C316" s="438"/>
      <c r="D316" s="439"/>
      <c r="E316" s="484">
        <v>0</v>
      </c>
      <c r="F316" s="485">
        <f>+E316</f>
        <v>0</v>
      </c>
      <c r="G316" s="485">
        <f>+F316</f>
        <v>0</v>
      </c>
      <c r="H316" s="440"/>
    </row>
    <row r="317" spans="2:8" x14ac:dyDescent="0.2">
      <c r="B317" s="50" t="s">
        <v>78</v>
      </c>
      <c r="C317" s="88"/>
      <c r="D317" s="444">
        <f>+G315*(1+D318)</f>
        <v>0</v>
      </c>
      <c r="E317" s="444">
        <f>(D317)*(1+E318)</f>
        <v>0</v>
      </c>
      <c r="F317" s="444">
        <f>(E317)*(1+F318)</f>
        <v>0</v>
      </c>
      <c r="G317" s="444">
        <f>(F317)*(1+G318)</f>
        <v>0</v>
      </c>
      <c r="H317" s="145">
        <f>AVERAGE(D317:G317)</f>
        <v>0</v>
      </c>
    </row>
    <row r="318" spans="2:8" x14ac:dyDescent="0.2">
      <c r="B318" s="437" t="s">
        <v>177</v>
      </c>
      <c r="C318" s="438"/>
      <c r="D318" s="485">
        <f>+G316</f>
        <v>0</v>
      </c>
      <c r="E318" s="485">
        <f>+D318</f>
        <v>0</v>
      </c>
      <c r="F318" s="485">
        <f>+E318</f>
        <v>0</v>
      </c>
      <c r="G318" s="485">
        <f>+F318</f>
        <v>0</v>
      </c>
      <c r="H318" s="442" t="e">
        <f>+H317/H315-1</f>
        <v>#DIV/0!</v>
      </c>
    </row>
    <row r="319" spans="2:8" x14ac:dyDescent="0.2">
      <c r="B319" s="50" t="s">
        <v>79</v>
      </c>
      <c r="C319" s="88"/>
      <c r="D319" s="444">
        <f>+G317*(1+D320)</f>
        <v>0</v>
      </c>
      <c r="E319" s="444">
        <f>(D319)*(1+E320)</f>
        <v>0</v>
      </c>
      <c r="F319" s="444">
        <f>(E319)*(1+F320)</f>
        <v>0</v>
      </c>
      <c r="G319" s="444">
        <f>(F319)*(1+G320)</f>
        <v>0</v>
      </c>
      <c r="H319" s="145">
        <f>AVERAGE(D319:G319)</f>
        <v>0</v>
      </c>
    </row>
    <row r="320" spans="2:8" x14ac:dyDescent="0.2">
      <c r="B320" s="437" t="s">
        <v>177</v>
      </c>
      <c r="C320" s="438"/>
      <c r="D320" s="485">
        <f>+G318</f>
        <v>0</v>
      </c>
      <c r="E320" s="485">
        <f>+D320</f>
        <v>0</v>
      </c>
      <c r="F320" s="485">
        <f>+E320</f>
        <v>0</v>
      </c>
      <c r="G320" s="485">
        <f>+F320</f>
        <v>0</v>
      </c>
      <c r="H320" s="442" t="e">
        <f>+H319/H317-1</f>
        <v>#DIV/0!</v>
      </c>
    </row>
    <row r="321" spans="2:8" x14ac:dyDescent="0.2">
      <c r="B321" s="50" t="s">
        <v>80</v>
      </c>
      <c r="C321" s="88"/>
      <c r="D321" s="444">
        <f>+G319*(1+D322)</f>
        <v>0</v>
      </c>
      <c r="E321" s="444">
        <f>(D321)*(1+E322)</f>
        <v>0</v>
      </c>
      <c r="F321" s="444">
        <f>(E321)*(1+F322)</f>
        <v>0</v>
      </c>
      <c r="G321" s="444">
        <f>(F321)*(1+G322)</f>
        <v>0</v>
      </c>
      <c r="H321" s="145" t="e">
        <f>+H319*(1+H322)</f>
        <v>#DIV/0!</v>
      </c>
    </row>
    <row r="322" spans="2:8" x14ac:dyDescent="0.2">
      <c r="B322" s="437" t="s">
        <v>177</v>
      </c>
      <c r="C322" s="438"/>
      <c r="D322" s="485">
        <f>+G320</f>
        <v>0</v>
      </c>
      <c r="E322" s="485">
        <f>+D322</f>
        <v>0</v>
      </c>
      <c r="F322" s="485">
        <f>+E322</f>
        <v>0</v>
      </c>
      <c r="G322" s="485">
        <f>+F322</f>
        <v>0</v>
      </c>
      <c r="H322" s="442" t="e">
        <f>+H320</f>
        <v>#DIV/0!</v>
      </c>
    </row>
    <row r="323" spans="2:8" x14ac:dyDescent="0.2">
      <c r="B323" s="50" t="s">
        <v>81</v>
      </c>
      <c r="C323" s="88"/>
      <c r="D323" s="444">
        <f>+G321*(1+D324)</f>
        <v>0</v>
      </c>
      <c r="E323" s="444">
        <f>(D323)*(1+E324)</f>
        <v>0</v>
      </c>
      <c r="F323" s="444">
        <f>(E323)*(1+F324)</f>
        <v>0</v>
      </c>
      <c r="G323" s="444">
        <f>(F323)*(1+G324)</f>
        <v>0</v>
      </c>
      <c r="H323" s="145" t="e">
        <f>+H321*(1+H324)</f>
        <v>#DIV/0!</v>
      </c>
    </row>
    <row r="324" spans="2:8" x14ac:dyDescent="0.2">
      <c r="B324" s="437" t="s">
        <v>177</v>
      </c>
      <c r="C324" s="438"/>
      <c r="D324" s="485">
        <f>+G322</f>
        <v>0</v>
      </c>
      <c r="E324" s="485">
        <f>+D324</f>
        <v>0</v>
      </c>
      <c r="F324" s="485">
        <f>+E324</f>
        <v>0</v>
      </c>
      <c r="G324" s="485">
        <f>+F324</f>
        <v>0</v>
      </c>
      <c r="H324" s="442" t="e">
        <f>+H322</f>
        <v>#DIV/0!</v>
      </c>
    </row>
    <row r="325" spans="2:8" x14ac:dyDescent="0.2">
      <c r="B325" s="50"/>
      <c r="C325" s="88"/>
      <c r="D325" s="55"/>
      <c r="E325" s="55"/>
      <c r="F325" s="55"/>
      <c r="G325" s="55"/>
      <c r="H325" s="68"/>
    </row>
    <row r="326" spans="2:8" x14ac:dyDescent="0.2">
      <c r="B326" s="50" t="s">
        <v>134</v>
      </c>
      <c r="C326" s="88"/>
      <c r="D326" s="55"/>
      <c r="E326" s="55"/>
      <c r="F326" s="55"/>
      <c r="G326" s="55"/>
      <c r="H326" s="68"/>
    </row>
    <row r="327" spans="2:8" x14ac:dyDescent="0.2">
      <c r="B327" s="50" t="s">
        <v>50</v>
      </c>
      <c r="C327" s="88"/>
      <c r="D327" s="65">
        <f>ROUND(+D303*D315,-1)</f>
        <v>0</v>
      </c>
      <c r="E327" s="65">
        <f>ROUND(+E303*E315,-1)</f>
        <v>0</v>
      </c>
      <c r="F327" s="65">
        <f>ROUND(+F303*F315,-1)</f>
        <v>0</v>
      </c>
      <c r="G327" s="65">
        <f>ROUND(+G303*G315,-1)</f>
        <v>0</v>
      </c>
      <c r="H327" s="66">
        <f>SUM(D327:G327)</f>
        <v>0</v>
      </c>
    </row>
    <row r="328" spans="2:8" x14ac:dyDescent="0.2">
      <c r="B328" s="50" t="s">
        <v>78</v>
      </c>
      <c r="C328" s="88"/>
      <c r="D328" s="65">
        <f>ROUND(+D305*D317,-1)</f>
        <v>0</v>
      </c>
      <c r="E328" s="65">
        <f>ROUND(+E305*E317,-1)</f>
        <v>0</v>
      </c>
      <c r="F328" s="65">
        <f>ROUND(+F305*F317,-1)</f>
        <v>0</v>
      </c>
      <c r="G328" s="65">
        <f>ROUND(+G305*G317,-1)</f>
        <v>0</v>
      </c>
      <c r="H328" s="66">
        <f>SUM(D328:G328)</f>
        <v>0</v>
      </c>
    </row>
    <row r="329" spans="2:8" x14ac:dyDescent="0.2">
      <c r="B329" s="50" t="s">
        <v>79</v>
      </c>
      <c r="C329" s="88"/>
      <c r="D329" s="65">
        <f>ROUND(+D307*D319,-1)</f>
        <v>0</v>
      </c>
      <c r="E329" s="65">
        <f>ROUND(+E307*E319,-1)</f>
        <v>0</v>
      </c>
      <c r="F329" s="65">
        <f>ROUND(+F307*F319,-1)</f>
        <v>0</v>
      </c>
      <c r="G329" s="65">
        <f>ROUND(+G307*G319,-1)</f>
        <v>0</v>
      </c>
      <c r="H329" s="66">
        <f>SUM(D329:G329)</f>
        <v>0</v>
      </c>
    </row>
    <row r="330" spans="2:8" x14ac:dyDescent="0.2">
      <c r="B330" s="50" t="s">
        <v>80</v>
      </c>
      <c r="C330" s="88"/>
      <c r="D330" s="65">
        <f>ROUND(+D309*D321,-1)</f>
        <v>0</v>
      </c>
      <c r="E330" s="65">
        <f>ROUND(+E309*E321,-1)</f>
        <v>0</v>
      </c>
      <c r="F330" s="65">
        <f>ROUND(+F309*F321,-1)</f>
        <v>0</v>
      </c>
      <c r="G330" s="65">
        <f>ROUND(+G309*G321,-1)</f>
        <v>0</v>
      </c>
      <c r="H330" s="66">
        <f>SUM(D330:G330)</f>
        <v>0</v>
      </c>
    </row>
    <row r="331" spans="2:8" x14ac:dyDescent="0.2">
      <c r="B331" s="50" t="s">
        <v>81</v>
      </c>
      <c r="C331" s="88"/>
      <c r="D331" s="65">
        <f>ROUND(+D311*D323,-1)</f>
        <v>0</v>
      </c>
      <c r="E331" s="65">
        <f>ROUND(+E311*E323,-1)</f>
        <v>0</v>
      </c>
      <c r="F331" s="65">
        <f>ROUND(+F311*F323,-1)</f>
        <v>0</v>
      </c>
      <c r="G331" s="65">
        <f>ROUND(+G311*G323,-1)</f>
        <v>0</v>
      </c>
      <c r="H331" s="66">
        <f>SUM(D331:G331)</f>
        <v>0</v>
      </c>
    </row>
    <row r="332" spans="2:8" x14ac:dyDescent="0.2">
      <c r="B332" s="50"/>
      <c r="C332" s="88"/>
      <c r="D332" s="65"/>
      <c r="E332" s="65"/>
      <c r="F332" s="65"/>
      <c r="G332" s="65"/>
      <c r="H332" s="68"/>
    </row>
    <row r="333" spans="2:8" x14ac:dyDescent="0.2">
      <c r="B333" s="50"/>
      <c r="C333" s="88"/>
      <c r="H333" s="68"/>
    </row>
    <row r="334" spans="2:8" ht="13.2" x14ac:dyDescent="0.25">
      <c r="B334" s="537" t="s">
        <v>285</v>
      </c>
      <c r="C334" s="538"/>
      <c r="D334" s="55"/>
      <c r="E334" s="55"/>
      <c r="F334" s="55"/>
      <c r="G334" s="55"/>
      <c r="H334" s="68"/>
    </row>
    <row r="335" spans="2:8" x14ac:dyDescent="0.2">
      <c r="B335" s="72"/>
      <c r="C335" s="88"/>
      <c r="D335" s="55"/>
      <c r="E335" s="55"/>
      <c r="F335" s="55"/>
      <c r="G335" s="55"/>
      <c r="H335" s="68"/>
    </row>
    <row r="336" spans="2:8" x14ac:dyDescent="0.2">
      <c r="B336" s="144" t="s">
        <v>232</v>
      </c>
      <c r="C336" s="88"/>
      <c r="D336" s="445"/>
      <c r="E336" s="55"/>
      <c r="F336" s="55"/>
      <c r="G336" s="55"/>
      <c r="H336" s="68"/>
    </row>
    <row r="337" spans="2:8" x14ac:dyDescent="0.2">
      <c r="B337" s="72"/>
      <c r="C337" s="88"/>
      <c r="D337" s="55"/>
      <c r="E337" s="55"/>
      <c r="F337" s="55"/>
      <c r="G337" s="55"/>
      <c r="H337" s="68"/>
    </row>
    <row r="338" spans="2:8" x14ac:dyDescent="0.2">
      <c r="B338" s="50" t="s">
        <v>135</v>
      </c>
      <c r="C338" s="88"/>
      <c r="D338" s="55"/>
      <c r="E338" s="55"/>
      <c r="F338" s="55"/>
      <c r="G338" s="55"/>
      <c r="H338" s="68"/>
    </row>
    <row r="339" spans="2:8" x14ac:dyDescent="0.2">
      <c r="B339" s="50" t="s">
        <v>50</v>
      </c>
      <c r="C339" s="88"/>
      <c r="D339" s="450">
        <v>0</v>
      </c>
      <c r="E339" s="444">
        <f>(D339)*(1+E340)</f>
        <v>0</v>
      </c>
      <c r="F339" s="444">
        <f>(E339)*(1+F340)</f>
        <v>0</v>
      </c>
      <c r="G339" s="444">
        <f>(F339)*(1+G340)</f>
        <v>0</v>
      </c>
      <c r="H339" s="145">
        <f>AVERAGE(D339:G339)</f>
        <v>0</v>
      </c>
    </row>
    <row r="340" spans="2:8" x14ac:dyDescent="0.2">
      <c r="B340" s="437" t="s">
        <v>177</v>
      </c>
      <c r="C340" s="438"/>
      <c r="D340" s="439"/>
      <c r="E340" s="484">
        <v>0</v>
      </c>
      <c r="F340" s="485">
        <f>E340</f>
        <v>0</v>
      </c>
      <c r="G340" s="485">
        <f>+F340</f>
        <v>0</v>
      </c>
      <c r="H340" s="440"/>
    </row>
    <row r="341" spans="2:8" x14ac:dyDescent="0.2">
      <c r="B341" s="50" t="s">
        <v>78</v>
      </c>
      <c r="C341" s="88"/>
      <c r="D341" s="444">
        <f>+G339*(1+D342)</f>
        <v>0</v>
      </c>
      <c r="E341" s="444">
        <f>+D341*(1+E342)</f>
        <v>0</v>
      </c>
      <c r="F341" s="444">
        <f>+E341*(1+F342)</f>
        <v>0</v>
      </c>
      <c r="G341" s="444">
        <f>+F341*(1+G342)</f>
        <v>0</v>
      </c>
      <c r="H341" s="145">
        <f>AVERAGE(D341:G341)</f>
        <v>0</v>
      </c>
    </row>
    <row r="342" spans="2:8" x14ac:dyDescent="0.2">
      <c r="B342" s="437" t="s">
        <v>177</v>
      </c>
      <c r="C342" s="438"/>
      <c r="D342" s="485">
        <f>+G340</f>
        <v>0</v>
      </c>
      <c r="E342" s="485">
        <f>+D342</f>
        <v>0</v>
      </c>
      <c r="F342" s="485">
        <f>+E342</f>
        <v>0</v>
      </c>
      <c r="G342" s="485">
        <f>+F342</f>
        <v>0</v>
      </c>
      <c r="H342" s="442" t="e">
        <f>+H341/H339-1</f>
        <v>#DIV/0!</v>
      </c>
    </row>
    <row r="343" spans="2:8" x14ac:dyDescent="0.2">
      <c r="B343" s="50" t="s">
        <v>79</v>
      </c>
      <c r="C343" s="88"/>
      <c r="D343" s="444">
        <f>+G341*(1+D344)</f>
        <v>0</v>
      </c>
      <c r="E343" s="444">
        <f>+D343*(1+E344)</f>
        <v>0</v>
      </c>
      <c r="F343" s="444">
        <f>+E343*(1+F344)</f>
        <v>0</v>
      </c>
      <c r="G343" s="444">
        <f>+F343*(1+G344)</f>
        <v>0</v>
      </c>
      <c r="H343" s="145">
        <f>AVERAGE(D343:G343)</f>
        <v>0</v>
      </c>
    </row>
    <row r="344" spans="2:8" x14ac:dyDescent="0.2">
      <c r="B344" s="437" t="s">
        <v>177</v>
      </c>
      <c r="C344" s="438"/>
      <c r="D344" s="485">
        <f>+G342</f>
        <v>0</v>
      </c>
      <c r="E344" s="485">
        <f>+D344</f>
        <v>0</v>
      </c>
      <c r="F344" s="485">
        <f>+E344</f>
        <v>0</v>
      </c>
      <c r="G344" s="485">
        <f>+F344</f>
        <v>0</v>
      </c>
      <c r="H344" s="442" t="e">
        <f>+H343/H341-1</f>
        <v>#DIV/0!</v>
      </c>
    </row>
    <row r="345" spans="2:8" x14ac:dyDescent="0.2">
      <c r="B345" s="50" t="s">
        <v>80</v>
      </c>
      <c r="C345" s="88"/>
      <c r="D345" s="444">
        <f>+G343*(1+D346)</f>
        <v>0</v>
      </c>
      <c r="E345" s="444">
        <f>+D345*(1+E346)</f>
        <v>0</v>
      </c>
      <c r="F345" s="444">
        <f>+E345*(1+F346)</f>
        <v>0</v>
      </c>
      <c r="G345" s="444">
        <f>+F345*(1+G346)</f>
        <v>0</v>
      </c>
      <c r="H345" s="145" t="e">
        <f>+H343*(1+H346)</f>
        <v>#DIV/0!</v>
      </c>
    </row>
    <row r="346" spans="2:8" x14ac:dyDescent="0.2">
      <c r="B346" s="437" t="s">
        <v>177</v>
      </c>
      <c r="C346" s="438"/>
      <c r="D346" s="485">
        <f>+G344</f>
        <v>0</v>
      </c>
      <c r="E346" s="485">
        <f>+D346</f>
        <v>0</v>
      </c>
      <c r="F346" s="485">
        <f>+E346</f>
        <v>0</v>
      </c>
      <c r="G346" s="485">
        <f>+F346</f>
        <v>0</v>
      </c>
      <c r="H346" s="442" t="e">
        <f>+H344</f>
        <v>#DIV/0!</v>
      </c>
    </row>
    <row r="347" spans="2:8" x14ac:dyDescent="0.2">
      <c r="B347" s="50" t="s">
        <v>81</v>
      </c>
      <c r="C347" s="88"/>
      <c r="D347" s="444">
        <f>+G345*(1+D348)</f>
        <v>0</v>
      </c>
      <c r="E347" s="444">
        <f>+D347*(1+E348)</f>
        <v>0</v>
      </c>
      <c r="F347" s="444">
        <f>+E347*(1+F348)</f>
        <v>0</v>
      </c>
      <c r="G347" s="444">
        <f>+F347*(1+G348)</f>
        <v>0</v>
      </c>
      <c r="H347" s="145" t="e">
        <f>+H345*(1+H348)</f>
        <v>#DIV/0!</v>
      </c>
    </row>
    <row r="348" spans="2:8" x14ac:dyDescent="0.2">
      <c r="B348" s="437" t="s">
        <v>177</v>
      </c>
      <c r="C348" s="438"/>
      <c r="D348" s="485">
        <f>+G346</f>
        <v>0</v>
      </c>
      <c r="E348" s="485">
        <f>+D348</f>
        <v>0</v>
      </c>
      <c r="F348" s="485">
        <f>+E348</f>
        <v>0</v>
      </c>
      <c r="G348" s="485">
        <f>+F348</f>
        <v>0</v>
      </c>
      <c r="H348" s="442" t="e">
        <f>+H346</f>
        <v>#DIV/0!</v>
      </c>
    </row>
    <row r="349" spans="2:8" x14ac:dyDescent="0.2">
      <c r="B349" s="50"/>
      <c r="C349" s="88"/>
      <c r="D349" s="55"/>
      <c r="E349" s="55"/>
      <c r="F349" s="55"/>
      <c r="G349" s="55"/>
      <c r="H349" s="68"/>
    </row>
    <row r="350" spans="2:8" x14ac:dyDescent="0.2">
      <c r="B350" s="50" t="s">
        <v>298</v>
      </c>
      <c r="C350" s="88"/>
      <c r="D350" s="55"/>
      <c r="E350" s="55"/>
      <c r="F350" s="55"/>
      <c r="G350" s="55"/>
      <c r="H350" s="68"/>
    </row>
    <row r="351" spans="2:8" x14ac:dyDescent="0.2">
      <c r="B351" s="50" t="s">
        <v>50</v>
      </c>
      <c r="C351" s="88"/>
      <c r="D351" s="65">
        <f>ROUND(+D303*D339,-1)</f>
        <v>0</v>
      </c>
      <c r="E351" s="65">
        <f>ROUND(+E303*E339,-1)</f>
        <v>0</v>
      </c>
      <c r="F351" s="65">
        <f>ROUND(+F303*F339,-1)</f>
        <v>0</v>
      </c>
      <c r="G351" s="65">
        <f>ROUND(+G303*G339,-1)</f>
        <v>0</v>
      </c>
      <c r="H351" s="66">
        <f>SUM(D351:G351)</f>
        <v>0</v>
      </c>
    </row>
    <row r="352" spans="2:8" x14ac:dyDescent="0.2">
      <c r="B352" s="50" t="s">
        <v>78</v>
      </c>
      <c r="C352" s="88"/>
      <c r="D352" s="65">
        <f>ROUND(+D305*D341,-1)</f>
        <v>0</v>
      </c>
      <c r="E352" s="65">
        <f>ROUND(+E305*E341,-1)</f>
        <v>0</v>
      </c>
      <c r="F352" s="65">
        <f>ROUND(+F305*F341,-1)</f>
        <v>0</v>
      </c>
      <c r="G352" s="65">
        <f>ROUND(+G305*G341,-1)</f>
        <v>0</v>
      </c>
      <c r="H352" s="66">
        <f>SUM(D352:G352)</f>
        <v>0</v>
      </c>
    </row>
    <row r="353" spans="2:8" x14ac:dyDescent="0.2">
      <c r="B353" s="50" t="s">
        <v>79</v>
      </c>
      <c r="C353" s="88"/>
      <c r="D353" s="65">
        <f>ROUND(+D307*D343,-1)</f>
        <v>0</v>
      </c>
      <c r="E353" s="65">
        <f>ROUND(+E307*E343,-1)</f>
        <v>0</v>
      </c>
      <c r="F353" s="65">
        <f>ROUND(+F307*F343,-1)</f>
        <v>0</v>
      </c>
      <c r="G353" s="65">
        <f>ROUND(+G307*G343,-1)</f>
        <v>0</v>
      </c>
      <c r="H353" s="66">
        <f>SUM(D353:G353)</f>
        <v>0</v>
      </c>
    </row>
    <row r="354" spans="2:8" x14ac:dyDescent="0.2">
      <c r="B354" s="50" t="s">
        <v>80</v>
      </c>
      <c r="C354" s="88"/>
      <c r="D354" s="65">
        <f>ROUND(+D309*D345,-1)</f>
        <v>0</v>
      </c>
      <c r="E354" s="65">
        <f>ROUND(+E309*E345,-1)</f>
        <v>0</v>
      </c>
      <c r="F354" s="65">
        <f>ROUND(+F309*F345,-1)</f>
        <v>0</v>
      </c>
      <c r="G354" s="65">
        <f>ROUND(+G309*G345,-1)</f>
        <v>0</v>
      </c>
      <c r="H354" s="66">
        <f>SUM(D354:G354)</f>
        <v>0</v>
      </c>
    </row>
    <row r="355" spans="2:8" x14ac:dyDescent="0.2">
      <c r="B355" s="50" t="s">
        <v>81</v>
      </c>
      <c r="C355" s="88"/>
      <c r="D355" s="65">
        <f>ROUND(+D311*D347,-1)</f>
        <v>0</v>
      </c>
      <c r="E355" s="65">
        <f>ROUND(+E311*E347,-1)</f>
        <v>0</v>
      </c>
      <c r="F355" s="65">
        <f>ROUND(+F311*F347,-1)</f>
        <v>0</v>
      </c>
      <c r="G355" s="65">
        <f>ROUND(+G311*G347,-1)</f>
        <v>0</v>
      </c>
      <c r="H355" s="66">
        <f>SUM(D355:G355)</f>
        <v>0</v>
      </c>
    </row>
    <row r="356" spans="2:8" x14ac:dyDescent="0.2">
      <c r="B356" s="72"/>
      <c r="C356" s="88"/>
      <c r="D356" s="65"/>
      <c r="E356" s="65"/>
      <c r="F356" s="65"/>
      <c r="G356" s="65"/>
      <c r="H356" s="68"/>
    </row>
    <row r="357" spans="2:8" x14ac:dyDescent="0.2">
      <c r="B357" s="72"/>
      <c r="C357" s="88"/>
      <c r="D357" s="65"/>
      <c r="E357" s="65"/>
      <c r="F357" s="65"/>
      <c r="G357" s="65"/>
      <c r="H357" s="68"/>
    </row>
    <row r="358" spans="2:8" ht="13.2" x14ac:dyDescent="0.25">
      <c r="B358" s="539" t="s">
        <v>286</v>
      </c>
      <c r="C358" s="540"/>
      <c r="D358" s="435"/>
      <c r="E358" s="89"/>
      <c r="F358" s="89"/>
      <c r="G358" s="89"/>
      <c r="H358" s="90"/>
    </row>
    <row r="359" spans="2:8" x14ac:dyDescent="0.2">
      <c r="B359" s="107"/>
      <c r="C359" s="88"/>
      <c r="D359" s="435"/>
      <c r="E359" s="89"/>
      <c r="F359" s="89"/>
      <c r="G359" s="89"/>
      <c r="H359" s="90"/>
    </row>
    <row r="360" spans="2:8" x14ac:dyDescent="0.2">
      <c r="B360" s="50" t="s">
        <v>296</v>
      </c>
      <c r="C360" s="88"/>
      <c r="D360" s="89"/>
      <c r="E360" s="89"/>
      <c r="F360" s="89"/>
      <c r="G360" s="89"/>
      <c r="H360" s="90"/>
    </row>
    <row r="361" spans="2:8" x14ac:dyDescent="0.2">
      <c r="B361" s="50" t="s">
        <v>50</v>
      </c>
      <c r="C361" s="88"/>
      <c r="D361" s="449">
        <v>0</v>
      </c>
      <c r="E361" s="441">
        <f>(D361)*(1+E362)</f>
        <v>0</v>
      </c>
      <c r="F361" s="441">
        <f>(E361)*(1+F362)</f>
        <v>0</v>
      </c>
      <c r="G361" s="441">
        <f>(F361)*(1+G362)</f>
        <v>0</v>
      </c>
      <c r="H361" s="143">
        <f>SUM(D361:G361)</f>
        <v>0</v>
      </c>
    </row>
    <row r="362" spans="2:8" x14ac:dyDescent="0.2">
      <c r="B362" s="437" t="s">
        <v>177</v>
      </c>
      <c r="C362" s="438"/>
      <c r="D362" s="439"/>
      <c r="E362" s="484">
        <v>0</v>
      </c>
      <c r="F362" s="485">
        <f>+E362</f>
        <v>0</v>
      </c>
      <c r="G362" s="485">
        <f>+F362</f>
        <v>0</v>
      </c>
      <c r="H362" s="440"/>
    </row>
    <row r="363" spans="2:8" x14ac:dyDescent="0.2">
      <c r="B363" s="50" t="s">
        <v>78</v>
      </c>
      <c r="C363" s="88"/>
      <c r="D363" s="441">
        <f>G361*(1+D364)</f>
        <v>0</v>
      </c>
      <c r="E363" s="441">
        <f>(D363)*(1+E364)</f>
        <v>0</v>
      </c>
      <c r="F363" s="441">
        <f>(E363)*(1+F364)</f>
        <v>0</v>
      </c>
      <c r="G363" s="441">
        <f>(F363)*(1+G364)</f>
        <v>0</v>
      </c>
      <c r="H363" s="143">
        <f>SUM(D363:G363)</f>
        <v>0</v>
      </c>
    </row>
    <row r="364" spans="2:8" x14ac:dyDescent="0.2">
      <c r="B364" s="437" t="s">
        <v>177</v>
      </c>
      <c r="C364" s="438"/>
      <c r="D364" s="485">
        <f>+G362</f>
        <v>0</v>
      </c>
      <c r="E364" s="485">
        <f>+D364</f>
        <v>0</v>
      </c>
      <c r="F364" s="485">
        <f>+E364</f>
        <v>0</v>
      </c>
      <c r="G364" s="485">
        <f>+F364</f>
        <v>0</v>
      </c>
      <c r="H364" s="442" t="e">
        <f>+H363/H361-1</f>
        <v>#DIV/0!</v>
      </c>
    </row>
    <row r="365" spans="2:8" x14ac:dyDescent="0.2">
      <c r="B365" s="50" t="s">
        <v>79</v>
      </c>
      <c r="C365" s="88"/>
      <c r="D365" s="441">
        <f>G363*(1+D366)</f>
        <v>0</v>
      </c>
      <c r="E365" s="441">
        <f>(D365)*(1+E366)</f>
        <v>0</v>
      </c>
      <c r="F365" s="441">
        <f>(E365)*(1+F366)</f>
        <v>0</v>
      </c>
      <c r="G365" s="441">
        <f>(F365)*(1+G366)</f>
        <v>0</v>
      </c>
      <c r="H365" s="143">
        <f>SUM(D365:G365)</f>
        <v>0</v>
      </c>
    </row>
    <row r="366" spans="2:8" x14ac:dyDescent="0.2">
      <c r="B366" s="437" t="s">
        <v>177</v>
      </c>
      <c r="C366" s="438"/>
      <c r="D366" s="485">
        <f>+G364</f>
        <v>0</v>
      </c>
      <c r="E366" s="485">
        <f>+D366</f>
        <v>0</v>
      </c>
      <c r="F366" s="485">
        <f>+E366</f>
        <v>0</v>
      </c>
      <c r="G366" s="485">
        <f>+F366</f>
        <v>0</v>
      </c>
      <c r="H366" s="442" t="e">
        <f>+H365/H363-1</f>
        <v>#DIV/0!</v>
      </c>
    </row>
    <row r="367" spans="2:8" x14ac:dyDescent="0.2">
      <c r="B367" s="50" t="s">
        <v>80</v>
      </c>
      <c r="C367" s="88"/>
      <c r="D367" s="441">
        <f>G365*(1+D368)</f>
        <v>0</v>
      </c>
      <c r="E367" s="441">
        <f>(D367)*(1+E368)</f>
        <v>0</v>
      </c>
      <c r="F367" s="441">
        <f>(E367)*(1+F368)</f>
        <v>0</v>
      </c>
      <c r="G367" s="441">
        <f>(F367)*(1+G368)</f>
        <v>0</v>
      </c>
      <c r="H367" s="143" t="e">
        <f>+H365*(1+H368)</f>
        <v>#DIV/0!</v>
      </c>
    </row>
    <row r="368" spans="2:8" x14ac:dyDescent="0.2">
      <c r="B368" s="437" t="s">
        <v>177</v>
      </c>
      <c r="C368" s="438"/>
      <c r="D368" s="485">
        <f>+G366</f>
        <v>0</v>
      </c>
      <c r="E368" s="485">
        <f>+D368</f>
        <v>0</v>
      </c>
      <c r="F368" s="485">
        <f>+E368</f>
        <v>0</v>
      </c>
      <c r="G368" s="485">
        <f>+F368</f>
        <v>0</v>
      </c>
      <c r="H368" s="442" t="e">
        <f>+H366</f>
        <v>#DIV/0!</v>
      </c>
    </row>
    <row r="369" spans="2:8" x14ac:dyDescent="0.2">
      <c r="B369" s="50" t="s">
        <v>81</v>
      </c>
      <c r="C369" s="88"/>
      <c r="D369" s="441">
        <f>G367*(1+D370)</f>
        <v>0</v>
      </c>
      <c r="E369" s="441">
        <f>(D369)*(1+E370)</f>
        <v>0</v>
      </c>
      <c r="F369" s="441">
        <f>(E369)*(1+F370)</f>
        <v>0</v>
      </c>
      <c r="G369" s="441">
        <f>(F369)*(1+G370)</f>
        <v>0</v>
      </c>
      <c r="H369" s="143" t="e">
        <f>+H367*(1+H370)</f>
        <v>#DIV/0!</v>
      </c>
    </row>
    <row r="370" spans="2:8" x14ac:dyDescent="0.2">
      <c r="B370" s="437" t="s">
        <v>177</v>
      </c>
      <c r="C370" s="438"/>
      <c r="D370" s="485">
        <f>+G368</f>
        <v>0</v>
      </c>
      <c r="E370" s="485">
        <f>+D370</f>
        <v>0</v>
      </c>
      <c r="F370" s="485">
        <f>+E370</f>
        <v>0</v>
      </c>
      <c r="G370" s="485">
        <f>+F370</f>
        <v>0</v>
      </c>
      <c r="H370" s="442" t="e">
        <f>+H368</f>
        <v>#DIV/0!</v>
      </c>
    </row>
    <row r="371" spans="2:8" x14ac:dyDescent="0.2">
      <c r="B371" s="50"/>
      <c r="C371" s="88"/>
      <c r="D371" s="55"/>
      <c r="E371" s="55"/>
      <c r="F371" s="55"/>
      <c r="G371" s="55"/>
      <c r="H371" s="68"/>
    </row>
    <row r="372" spans="2:8" x14ac:dyDescent="0.2">
      <c r="B372" s="50" t="s">
        <v>297</v>
      </c>
      <c r="C372" s="88"/>
      <c r="D372" s="55"/>
      <c r="E372" s="55"/>
      <c r="F372" s="55"/>
      <c r="G372" s="55"/>
      <c r="H372" s="68"/>
    </row>
    <row r="373" spans="2:8" x14ac:dyDescent="0.2">
      <c r="B373" s="50" t="s">
        <v>50</v>
      </c>
      <c r="C373" s="88"/>
      <c r="D373" s="450">
        <v>0</v>
      </c>
      <c r="E373" s="444">
        <f>(D373)*(1+E374)</f>
        <v>0</v>
      </c>
      <c r="F373" s="444">
        <f>(E373)*(1+F374)</f>
        <v>0</v>
      </c>
      <c r="G373" s="444">
        <f>(F373)*(1+G374)</f>
        <v>0</v>
      </c>
      <c r="H373" s="145">
        <f>AVERAGE(D373:G373)</f>
        <v>0</v>
      </c>
    </row>
    <row r="374" spans="2:8" x14ac:dyDescent="0.2">
      <c r="B374" s="437" t="s">
        <v>177</v>
      </c>
      <c r="C374" s="438"/>
      <c r="D374" s="439"/>
      <c r="E374" s="484">
        <v>0</v>
      </c>
      <c r="F374" s="485">
        <f>+E374</f>
        <v>0</v>
      </c>
      <c r="G374" s="485">
        <f>+F374</f>
        <v>0</v>
      </c>
      <c r="H374" s="440"/>
    </row>
    <row r="375" spans="2:8" x14ac:dyDescent="0.2">
      <c r="B375" s="50" t="s">
        <v>78</v>
      </c>
      <c r="C375" s="88"/>
      <c r="D375" s="444">
        <f>+G373*(1+D376)</f>
        <v>0</v>
      </c>
      <c r="E375" s="444">
        <f>(D375)*(1+E376)</f>
        <v>0</v>
      </c>
      <c r="F375" s="444">
        <f>(E375)*(1+F376)</f>
        <v>0</v>
      </c>
      <c r="G375" s="444">
        <f>(F375)*(1+G376)</f>
        <v>0</v>
      </c>
      <c r="H375" s="145">
        <f>AVERAGE(D375:G375)</f>
        <v>0</v>
      </c>
    </row>
    <row r="376" spans="2:8" x14ac:dyDescent="0.2">
      <c r="B376" s="437" t="s">
        <v>177</v>
      </c>
      <c r="C376" s="438"/>
      <c r="D376" s="485">
        <f>+G374</f>
        <v>0</v>
      </c>
      <c r="E376" s="485">
        <f>+D376</f>
        <v>0</v>
      </c>
      <c r="F376" s="485">
        <f>+E376</f>
        <v>0</v>
      </c>
      <c r="G376" s="485">
        <f>+F376</f>
        <v>0</v>
      </c>
      <c r="H376" s="442" t="e">
        <f>+H375/H373-1</f>
        <v>#DIV/0!</v>
      </c>
    </row>
    <row r="377" spans="2:8" x14ac:dyDescent="0.2">
      <c r="B377" s="50" t="s">
        <v>79</v>
      </c>
      <c r="C377" s="88"/>
      <c r="D377" s="444">
        <f>+G375*(1+D378)</f>
        <v>0</v>
      </c>
      <c r="E377" s="444">
        <f>(D377)*(1+E378)</f>
        <v>0</v>
      </c>
      <c r="F377" s="444">
        <f>(E377)*(1+F378)</f>
        <v>0</v>
      </c>
      <c r="G377" s="444">
        <f>(F377)*(1+G378)</f>
        <v>0</v>
      </c>
      <c r="H377" s="145">
        <f>AVERAGE(D377:G377)</f>
        <v>0</v>
      </c>
    </row>
    <row r="378" spans="2:8" x14ac:dyDescent="0.2">
      <c r="B378" s="437" t="s">
        <v>177</v>
      </c>
      <c r="C378" s="438"/>
      <c r="D378" s="485">
        <f>+G376</f>
        <v>0</v>
      </c>
      <c r="E378" s="485">
        <f>+D378</f>
        <v>0</v>
      </c>
      <c r="F378" s="485">
        <f>+E378</f>
        <v>0</v>
      </c>
      <c r="G378" s="485">
        <f>+F378</f>
        <v>0</v>
      </c>
      <c r="H378" s="442" t="e">
        <f>+H377/H375-1</f>
        <v>#DIV/0!</v>
      </c>
    </row>
    <row r="379" spans="2:8" x14ac:dyDescent="0.2">
      <c r="B379" s="50" t="s">
        <v>80</v>
      </c>
      <c r="C379" s="88"/>
      <c r="D379" s="444">
        <f>+G377*(1+D380)</f>
        <v>0</v>
      </c>
      <c r="E379" s="444">
        <f>(D379)*(1+E380)</f>
        <v>0</v>
      </c>
      <c r="F379" s="444">
        <f>(E379)*(1+F380)</f>
        <v>0</v>
      </c>
      <c r="G379" s="444">
        <f>(F379)*(1+G380)</f>
        <v>0</v>
      </c>
      <c r="H379" s="145" t="e">
        <f>+H377*(1+H380)</f>
        <v>#DIV/0!</v>
      </c>
    </row>
    <row r="380" spans="2:8" x14ac:dyDescent="0.2">
      <c r="B380" s="437" t="s">
        <v>177</v>
      </c>
      <c r="C380" s="438"/>
      <c r="D380" s="485">
        <f>+G378</f>
        <v>0</v>
      </c>
      <c r="E380" s="485">
        <f>+D380</f>
        <v>0</v>
      </c>
      <c r="F380" s="485">
        <f>+E380</f>
        <v>0</v>
      </c>
      <c r="G380" s="485">
        <f>+F380</f>
        <v>0</v>
      </c>
      <c r="H380" s="442" t="e">
        <f>+H378</f>
        <v>#DIV/0!</v>
      </c>
    </row>
    <row r="381" spans="2:8" x14ac:dyDescent="0.2">
      <c r="B381" s="50" t="s">
        <v>81</v>
      </c>
      <c r="C381" s="88"/>
      <c r="D381" s="444">
        <f>+G379*(1+D382)</f>
        <v>0</v>
      </c>
      <c r="E381" s="444">
        <f>(D381)*(1+E382)</f>
        <v>0</v>
      </c>
      <c r="F381" s="444">
        <f>(E381)*(1+F382)</f>
        <v>0</v>
      </c>
      <c r="G381" s="444">
        <f>(F381)*(1+G382)</f>
        <v>0</v>
      </c>
      <c r="H381" s="145" t="e">
        <f>+H379*(1+H382)</f>
        <v>#DIV/0!</v>
      </c>
    </row>
    <row r="382" spans="2:8" x14ac:dyDescent="0.2">
      <c r="B382" s="437" t="s">
        <v>177</v>
      </c>
      <c r="C382" s="438"/>
      <c r="D382" s="485">
        <f>+G380</f>
        <v>0</v>
      </c>
      <c r="E382" s="485">
        <f>+D382</f>
        <v>0</v>
      </c>
      <c r="F382" s="485">
        <f>+E382</f>
        <v>0</v>
      </c>
      <c r="G382" s="485">
        <f>+F382</f>
        <v>0</v>
      </c>
      <c r="H382" s="442" t="e">
        <f>+H380</f>
        <v>#DIV/0!</v>
      </c>
    </row>
    <row r="383" spans="2:8" x14ac:dyDescent="0.2">
      <c r="B383" s="50"/>
      <c r="C383" s="88"/>
      <c r="D383" s="55"/>
      <c r="E383" s="55"/>
      <c r="F383" s="55"/>
      <c r="G383" s="55"/>
      <c r="H383" s="68"/>
    </row>
    <row r="384" spans="2:8" x14ac:dyDescent="0.2">
      <c r="B384" s="50" t="s">
        <v>134</v>
      </c>
      <c r="C384" s="88"/>
      <c r="D384" s="55"/>
      <c r="E384" s="55"/>
      <c r="F384" s="55"/>
      <c r="G384" s="55"/>
      <c r="H384" s="68"/>
    </row>
    <row r="385" spans="2:8" x14ac:dyDescent="0.2">
      <c r="B385" s="50" t="s">
        <v>50</v>
      </c>
      <c r="C385" s="88"/>
      <c r="D385" s="65">
        <f>ROUND(+D361*D373,-1)</f>
        <v>0</v>
      </c>
      <c r="E385" s="65">
        <f>ROUND(+E361*E373,-1)</f>
        <v>0</v>
      </c>
      <c r="F385" s="65">
        <f>ROUND(+F361*F373,-1)</f>
        <v>0</v>
      </c>
      <c r="G385" s="65">
        <f>ROUND(+G361*G373,-1)</f>
        <v>0</v>
      </c>
      <c r="H385" s="66">
        <f>SUM(D385:G385)</f>
        <v>0</v>
      </c>
    </row>
    <row r="386" spans="2:8" x14ac:dyDescent="0.2">
      <c r="B386" s="50" t="s">
        <v>78</v>
      </c>
      <c r="C386" s="88"/>
      <c r="D386" s="65">
        <f>ROUND(+D363*D375,-1)</f>
        <v>0</v>
      </c>
      <c r="E386" s="65">
        <f>ROUND(+E363*E375,-1)</f>
        <v>0</v>
      </c>
      <c r="F386" s="65">
        <f>ROUND(+F363*F375,-1)</f>
        <v>0</v>
      </c>
      <c r="G386" s="65">
        <f>ROUND(+G363*G375,-1)</f>
        <v>0</v>
      </c>
      <c r="H386" s="66">
        <f>SUM(D386:G386)</f>
        <v>0</v>
      </c>
    </row>
    <row r="387" spans="2:8" x14ac:dyDescent="0.2">
      <c r="B387" s="50" t="s">
        <v>79</v>
      </c>
      <c r="C387" s="88"/>
      <c r="D387" s="65">
        <f>ROUND(+D365*D377,-1)</f>
        <v>0</v>
      </c>
      <c r="E387" s="65">
        <f>ROUND(+E365*E377,-1)</f>
        <v>0</v>
      </c>
      <c r="F387" s="65">
        <f>ROUND(+F365*F377,-1)</f>
        <v>0</v>
      </c>
      <c r="G387" s="65">
        <f>ROUND(+G365*G377,-1)</f>
        <v>0</v>
      </c>
      <c r="H387" s="66">
        <f>SUM(D387:G387)</f>
        <v>0</v>
      </c>
    </row>
    <row r="388" spans="2:8" x14ac:dyDescent="0.2">
      <c r="B388" s="50" t="s">
        <v>80</v>
      </c>
      <c r="C388" s="88"/>
      <c r="D388" s="65">
        <f>ROUND(+D367*D379,-1)</f>
        <v>0</v>
      </c>
      <c r="E388" s="65">
        <f>ROUND(+E367*E379,-1)</f>
        <v>0</v>
      </c>
      <c r="F388" s="65">
        <f>ROUND(+F367*F379,-1)</f>
        <v>0</v>
      </c>
      <c r="G388" s="65">
        <f>ROUND(+G367*G379,-1)</f>
        <v>0</v>
      </c>
      <c r="H388" s="66">
        <f>SUM(D388:G388)</f>
        <v>0</v>
      </c>
    </row>
    <row r="389" spans="2:8" x14ac:dyDescent="0.2">
      <c r="B389" s="50" t="s">
        <v>81</v>
      </c>
      <c r="C389" s="88"/>
      <c r="D389" s="65">
        <f>ROUND(+D369*D381,-1)</f>
        <v>0</v>
      </c>
      <c r="E389" s="65">
        <f>ROUND(+E369*E381,-1)</f>
        <v>0</v>
      </c>
      <c r="F389" s="65">
        <f>ROUND(+F369*F381,-1)</f>
        <v>0</v>
      </c>
      <c r="G389" s="65">
        <f>ROUND(+G369*G381,-1)</f>
        <v>0</v>
      </c>
      <c r="H389" s="66">
        <f>SUM(D389:G389)</f>
        <v>0</v>
      </c>
    </row>
    <row r="390" spans="2:8" x14ac:dyDescent="0.2">
      <c r="B390" s="50"/>
      <c r="C390" s="88"/>
      <c r="D390" s="65"/>
      <c r="E390" s="65"/>
      <c r="F390" s="65"/>
      <c r="G390" s="65"/>
      <c r="H390" s="68"/>
    </row>
    <row r="391" spans="2:8" x14ac:dyDescent="0.2">
      <c r="B391" s="50"/>
      <c r="C391" s="88"/>
      <c r="H391" s="68"/>
    </row>
    <row r="392" spans="2:8" ht="13.2" x14ac:dyDescent="0.25">
      <c r="B392" s="539" t="s">
        <v>287</v>
      </c>
      <c r="C392" s="540"/>
      <c r="D392" s="55"/>
      <c r="E392" s="55"/>
      <c r="F392" s="55"/>
      <c r="G392" s="55"/>
      <c r="H392" s="68"/>
    </row>
    <row r="393" spans="2:8" x14ac:dyDescent="0.2">
      <c r="B393" s="72"/>
      <c r="C393" s="88"/>
      <c r="D393" s="55"/>
      <c r="E393" s="55"/>
      <c r="F393" s="55"/>
      <c r="G393" s="55"/>
      <c r="H393" s="68"/>
    </row>
    <row r="394" spans="2:8" x14ac:dyDescent="0.2">
      <c r="B394" s="144" t="s">
        <v>232</v>
      </c>
      <c r="C394" s="88"/>
      <c r="D394" s="445"/>
      <c r="E394" s="55"/>
      <c r="F394" s="55"/>
      <c r="G394" s="55"/>
      <c r="H394" s="68"/>
    </row>
    <row r="395" spans="2:8" x14ac:dyDescent="0.2">
      <c r="B395" s="72"/>
      <c r="C395" s="88"/>
      <c r="D395" s="55"/>
      <c r="E395" s="55"/>
      <c r="F395" s="55"/>
      <c r="G395" s="55"/>
      <c r="H395" s="68"/>
    </row>
    <row r="396" spans="2:8" x14ac:dyDescent="0.2">
      <c r="B396" s="50" t="s">
        <v>135</v>
      </c>
      <c r="C396" s="88"/>
      <c r="D396" s="55"/>
      <c r="E396" s="55"/>
      <c r="F396" s="55"/>
      <c r="G396" s="55"/>
      <c r="H396" s="68"/>
    </row>
    <row r="397" spans="2:8" x14ac:dyDescent="0.2">
      <c r="B397" s="50" t="s">
        <v>50</v>
      </c>
      <c r="C397" s="88"/>
      <c r="D397" s="450">
        <v>0</v>
      </c>
      <c r="E397" s="444">
        <f>(D397)*(1+E398)</f>
        <v>0</v>
      </c>
      <c r="F397" s="444">
        <f>(E397)*(1+F398)</f>
        <v>0</v>
      </c>
      <c r="G397" s="444">
        <f>(F397)*(1+G398)</f>
        <v>0</v>
      </c>
      <c r="H397" s="145">
        <f>AVERAGE(D397:G397)</f>
        <v>0</v>
      </c>
    </row>
    <row r="398" spans="2:8" x14ac:dyDescent="0.2">
      <c r="B398" s="437" t="s">
        <v>177</v>
      </c>
      <c r="C398" s="438"/>
      <c r="D398" s="439"/>
      <c r="E398" s="484">
        <v>0</v>
      </c>
      <c r="F398" s="485">
        <f>E398</f>
        <v>0</v>
      </c>
      <c r="G398" s="485">
        <f>+F398</f>
        <v>0</v>
      </c>
      <c r="H398" s="440"/>
    </row>
    <row r="399" spans="2:8" x14ac:dyDescent="0.2">
      <c r="B399" s="50" t="s">
        <v>78</v>
      </c>
      <c r="C399" s="88"/>
      <c r="D399" s="444">
        <f>+G397*(1+D400)</f>
        <v>0</v>
      </c>
      <c r="E399" s="444">
        <f>+D399*(1+E400)</f>
        <v>0</v>
      </c>
      <c r="F399" s="444">
        <f>+E399*(1+F400)</f>
        <v>0</v>
      </c>
      <c r="G399" s="444">
        <f>+F399*(1+G400)</f>
        <v>0</v>
      </c>
      <c r="H399" s="145">
        <f>AVERAGE(D399:G399)</f>
        <v>0</v>
      </c>
    </row>
    <row r="400" spans="2:8" x14ac:dyDescent="0.2">
      <c r="B400" s="437" t="s">
        <v>177</v>
      </c>
      <c r="C400" s="438"/>
      <c r="D400" s="485">
        <f>+G398</f>
        <v>0</v>
      </c>
      <c r="E400" s="485">
        <f>+D400</f>
        <v>0</v>
      </c>
      <c r="F400" s="485">
        <f>+E400</f>
        <v>0</v>
      </c>
      <c r="G400" s="485">
        <f>+F400</f>
        <v>0</v>
      </c>
      <c r="H400" s="442" t="e">
        <f>+H399/H397-1</f>
        <v>#DIV/0!</v>
      </c>
    </row>
    <row r="401" spans="2:8" x14ac:dyDescent="0.2">
      <c r="B401" s="50" t="s">
        <v>79</v>
      </c>
      <c r="C401" s="88"/>
      <c r="D401" s="444">
        <f>+G399*(1+D402)</f>
        <v>0</v>
      </c>
      <c r="E401" s="444">
        <f>+D401*(1+E402)</f>
        <v>0</v>
      </c>
      <c r="F401" s="444">
        <f>+E401*(1+F402)</f>
        <v>0</v>
      </c>
      <c r="G401" s="444">
        <f>+F401*(1+G402)</f>
        <v>0</v>
      </c>
      <c r="H401" s="145">
        <f>AVERAGE(D401:G401)</f>
        <v>0</v>
      </c>
    </row>
    <row r="402" spans="2:8" x14ac:dyDescent="0.2">
      <c r="B402" s="437" t="s">
        <v>177</v>
      </c>
      <c r="C402" s="438"/>
      <c r="D402" s="485">
        <f>+G400</f>
        <v>0</v>
      </c>
      <c r="E402" s="485">
        <f>+D402</f>
        <v>0</v>
      </c>
      <c r="F402" s="485">
        <f>+E402</f>
        <v>0</v>
      </c>
      <c r="G402" s="485">
        <f>+F402</f>
        <v>0</v>
      </c>
      <c r="H402" s="442" t="e">
        <f>+H401/H399-1</f>
        <v>#DIV/0!</v>
      </c>
    </row>
    <row r="403" spans="2:8" x14ac:dyDescent="0.2">
      <c r="B403" s="50" t="s">
        <v>80</v>
      </c>
      <c r="C403" s="88"/>
      <c r="D403" s="444">
        <f>+G401*(1+D404)</f>
        <v>0</v>
      </c>
      <c r="E403" s="444">
        <f>+D403*(1+E404)</f>
        <v>0</v>
      </c>
      <c r="F403" s="444">
        <f>+E403*(1+F404)</f>
        <v>0</v>
      </c>
      <c r="G403" s="444">
        <f>+F403*(1+G404)</f>
        <v>0</v>
      </c>
      <c r="H403" s="145" t="e">
        <f>+H401*(1+H404)</f>
        <v>#DIV/0!</v>
      </c>
    </row>
    <row r="404" spans="2:8" x14ac:dyDescent="0.2">
      <c r="B404" s="437" t="s">
        <v>177</v>
      </c>
      <c r="C404" s="438"/>
      <c r="D404" s="485">
        <f>+G402</f>
        <v>0</v>
      </c>
      <c r="E404" s="485">
        <f>+D404</f>
        <v>0</v>
      </c>
      <c r="F404" s="485">
        <f>+E404</f>
        <v>0</v>
      </c>
      <c r="G404" s="485">
        <f>+F404</f>
        <v>0</v>
      </c>
      <c r="H404" s="442" t="e">
        <f>+H402</f>
        <v>#DIV/0!</v>
      </c>
    </row>
    <row r="405" spans="2:8" x14ac:dyDescent="0.2">
      <c r="B405" s="50" t="s">
        <v>81</v>
      </c>
      <c r="C405" s="88"/>
      <c r="D405" s="444">
        <f>+G403*(1+D406)</f>
        <v>0</v>
      </c>
      <c r="E405" s="444">
        <f>+D405*(1+E406)</f>
        <v>0</v>
      </c>
      <c r="F405" s="444">
        <f>+E405*(1+F406)</f>
        <v>0</v>
      </c>
      <c r="G405" s="444">
        <f>+F405*(1+G406)</f>
        <v>0</v>
      </c>
      <c r="H405" s="145" t="e">
        <f>+H403*(1+H406)</f>
        <v>#DIV/0!</v>
      </c>
    </row>
    <row r="406" spans="2:8" x14ac:dyDescent="0.2">
      <c r="B406" s="437" t="s">
        <v>177</v>
      </c>
      <c r="C406" s="438"/>
      <c r="D406" s="485">
        <f>+G404</f>
        <v>0</v>
      </c>
      <c r="E406" s="485">
        <f>+D406</f>
        <v>0</v>
      </c>
      <c r="F406" s="485">
        <f>+E406</f>
        <v>0</v>
      </c>
      <c r="G406" s="485">
        <f>+F406</f>
        <v>0</v>
      </c>
      <c r="H406" s="442" t="e">
        <f>+H404</f>
        <v>#DIV/0!</v>
      </c>
    </row>
    <row r="407" spans="2:8" x14ac:dyDescent="0.2">
      <c r="B407" s="50"/>
      <c r="C407" s="88"/>
      <c r="D407" s="55"/>
      <c r="E407" s="55"/>
      <c r="F407" s="55"/>
      <c r="G407" s="55"/>
      <c r="H407" s="68"/>
    </row>
    <row r="408" spans="2:8" x14ac:dyDescent="0.2">
      <c r="B408" s="50" t="s">
        <v>298</v>
      </c>
      <c r="C408" s="88"/>
      <c r="D408" s="55"/>
      <c r="E408" s="55"/>
      <c r="F408" s="55"/>
      <c r="G408" s="55"/>
      <c r="H408" s="68"/>
    </row>
    <row r="409" spans="2:8" x14ac:dyDescent="0.2">
      <c r="B409" s="50" t="s">
        <v>50</v>
      </c>
      <c r="C409" s="88"/>
      <c r="D409" s="65">
        <f>ROUND(+D361*D397,-1)</f>
        <v>0</v>
      </c>
      <c r="E409" s="65">
        <f>ROUND(+E361*E397,-1)</f>
        <v>0</v>
      </c>
      <c r="F409" s="65">
        <f>ROUND(+F361*F397,-1)</f>
        <v>0</v>
      </c>
      <c r="G409" s="65">
        <f>ROUND(+G361*G397,-1)</f>
        <v>0</v>
      </c>
      <c r="H409" s="66">
        <f>SUM(D409:G409)</f>
        <v>0</v>
      </c>
    </row>
    <row r="410" spans="2:8" x14ac:dyDescent="0.2">
      <c r="B410" s="50" t="s">
        <v>78</v>
      </c>
      <c r="C410" s="88"/>
      <c r="D410" s="65">
        <f>ROUND(+D363*D399,-1)</f>
        <v>0</v>
      </c>
      <c r="E410" s="65">
        <f>ROUND(+E363*E399,-1)</f>
        <v>0</v>
      </c>
      <c r="F410" s="65">
        <f>ROUND(+F363*F399,-1)</f>
        <v>0</v>
      </c>
      <c r="G410" s="65">
        <f>ROUND(+G363*G399,-1)</f>
        <v>0</v>
      </c>
      <c r="H410" s="66">
        <f>SUM(D410:G410)</f>
        <v>0</v>
      </c>
    </row>
    <row r="411" spans="2:8" x14ac:dyDescent="0.2">
      <c r="B411" s="50" t="s">
        <v>79</v>
      </c>
      <c r="C411" s="88"/>
      <c r="D411" s="65">
        <f>ROUND(+D365*D401,-1)</f>
        <v>0</v>
      </c>
      <c r="E411" s="65">
        <f>ROUND(+E365*E401,-1)</f>
        <v>0</v>
      </c>
      <c r="F411" s="65">
        <f>ROUND(+F365*F401,-1)</f>
        <v>0</v>
      </c>
      <c r="G411" s="65">
        <f>ROUND(+G365*G401,-1)</f>
        <v>0</v>
      </c>
      <c r="H411" s="66">
        <f>SUM(D411:G411)</f>
        <v>0</v>
      </c>
    </row>
    <row r="412" spans="2:8" x14ac:dyDescent="0.2">
      <c r="B412" s="50" t="s">
        <v>80</v>
      </c>
      <c r="C412" s="88"/>
      <c r="D412" s="65">
        <f>ROUND(+D367*D403,-1)</f>
        <v>0</v>
      </c>
      <c r="E412" s="65">
        <f>ROUND(+E367*E403,-1)</f>
        <v>0</v>
      </c>
      <c r="F412" s="65">
        <f>ROUND(+F367*F403,-1)</f>
        <v>0</v>
      </c>
      <c r="G412" s="65">
        <f>ROUND(+G367*G403,-1)</f>
        <v>0</v>
      </c>
      <c r="H412" s="66">
        <f>SUM(D412:G412)</f>
        <v>0</v>
      </c>
    </row>
    <row r="413" spans="2:8" x14ac:dyDescent="0.2">
      <c r="B413" s="50" t="s">
        <v>81</v>
      </c>
      <c r="C413" s="88"/>
      <c r="D413" s="65">
        <f>ROUND(+D369*D405,-1)</f>
        <v>0</v>
      </c>
      <c r="E413" s="65">
        <f>ROUND(+E369*E405,-1)</f>
        <v>0</v>
      </c>
      <c r="F413" s="65">
        <f>ROUND(+F369*F405,-1)</f>
        <v>0</v>
      </c>
      <c r="G413" s="65">
        <f>ROUND(+G369*G405,-1)</f>
        <v>0</v>
      </c>
      <c r="H413" s="66">
        <f>SUM(D413:G413)</f>
        <v>0</v>
      </c>
    </row>
    <row r="414" spans="2:8" x14ac:dyDescent="0.2">
      <c r="B414" s="72"/>
      <c r="C414" s="88"/>
      <c r="D414" s="65"/>
      <c r="E414" s="65"/>
      <c r="F414" s="65"/>
      <c r="G414" s="65"/>
      <c r="H414" s="68"/>
    </row>
    <row r="415" spans="2:8" x14ac:dyDescent="0.2">
      <c r="B415" s="72"/>
      <c r="C415" s="88"/>
      <c r="D415" s="65"/>
      <c r="E415" s="65"/>
      <c r="F415" s="65"/>
      <c r="G415" s="65"/>
      <c r="H415" s="68"/>
    </row>
    <row r="416" spans="2:8" ht="13.2" x14ac:dyDescent="0.25">
      <c r="B416" s="541" t="s">
        <v>288</v>
      </c>
      <c r="C416" s="542"/>
      <c r="D416" s="435"/>
      <c r="E416" s="89"/>
      <c r="F416" s="89"/>
      <c r="G416" s="89"/>
      <c r="H416" s="90"/>
    </row>
    <row r="417" spans="2:8" x14ac:dyDescent="0.2">
      <c r="B417" s="107"/>
      <c r="C417" s="88"/>
      <c r="D417" s="435"/>
      <c r="E417" s="89"/>
      <c r="F417" s="89"/>
      <c r="G417" s="89"/>
      <c r="H417" s="90"/>
    </row>
    <row r="418" spans="2:8" x14ac:dyDescent="0.2">
      <c r="B418" s="50" t="s">
        <v>296</v>
      </c>
      <c r="C418" s="88"/>
      <c r="D418" s="89"/>
      <c r="E418" s="89"/>
      <c r="F418" s="89"/>
      <c r="G418" s="89"/>
      <c r="H418" s="90"/>
    </row>
    <row r="419" spans="2:8" x14ac:dyDescent="0.2">
      <c r="B419" s="50" t="s">
        <v>50</v>
      </c>
      <c r="C419" s="88"/>
      <c r="D419" s="449">
        <v>0</v>
      </c>
      <c r="E419" s="441">
        <f>(D419)*(1+E420)</f>
        <v>0</v>
      </c>
      <c r="F419" s="441">
        <f>(E419)*(1+F420)</f>
        <v>0</v>
      </c>
      <c r="G419" s="441">
        <f>(F419)*(1+G420)</f>
        <v>0</v>
      </c>
      <c r="H419" s="143">
        <f>SUM(D419:G419)</f>
        <v>0</v>
      </c>
    </row>
    <row r="420" spans="2:8" x14ac:dyDescent="0.2">
      <c r="B420" s="437" t="s">
        <v>177</v>
      </c>
      <c r="C420" s="438"/>
      <c r="D420" s="439"/>
      <c r="E420" s="484">
        <v>0</v>
      </c>
      <c r="F420" s="485">
        <f>+E420</f>
        <v>0</v>
      </c>
      <c r="G420" s="485">
        <f>+F420</f>
        <v>0</v>
      </c>
      <c r="H420" s="440"/>
    </row>
    <row r="421" spans="2:8" x14ac:dyDescent="0.2">
      <c r="B421" s="50" t="s">
        <v>78</v>
      </c>
      <c r="C421" s="88"/>
      <c r="D421" s="441">
        <f>G419*(1+D422)</f>
        <v>0</v>
      </c>
      <c r="E421" s="441">
        <f>(D421)*(1+E422)</f>
        <v>0</v>
      </c>
      <c r="F421" s="441">
        <f>(E421)*(1+F422)</f>
        <v>0</v>
      </c>
      <c r="G421" s="441">
        <f>(F421)*(1+G422)</f>
        <v>0</v>
      </c>
      <c r="H421" s="143">
        <f>SUM(D421:G421)</f>
        <v>0</v>
      </c>
    </row>
    <row r="422" spans="2:8" x14ac:dyDescent="0.2">
      <c r="B422" s="437" t="s">
        <v>177</v>
      </c>
      <c r="C422" s="438"/>
      <c r="D422" s="485">
        <f>+G420</f>
        <v>0</v>
      </c>
      <c r="E422" s="485">
        <f>+D422</f>
        <v>0</v>
      </c>
      <c r="F422" s="485">
        <f>+E422</f>
        <v>0</v>
      </c>
      <c r="G422" s="485">
        <f>+F422</f>
        <v>0</v>
      </c>
      <c r="H422" s="442" t="e">
        <f>+H421/H419-1</f>
        <v>#DIV/0!</v>
      </c>
    </row>
    <row r="423" spans="2:8" x14ac:dyDescent="0.2">
      <c r="B423" s="50" t="s">
        <v>79</v>
      </c>
      <c r="C423" s="88"/>
      <c r="D423" s="441">
        <f>G421*(1+D424)</f>
        <v>0</v>
      </c>
      <c r="E423" s="441">
        <f>(D423)*(1+E424)</f>
        <v>0</v>
      </c>
      <c r="F423" s="441">
        <f>(E423)*(1+F424)</f>
        <v>0</v>
      </c>
      <c r="G423" s="441">
        <f>(F423)*(1+G424)</f>
        <v>0</v>
      </c>
      <c r="H423" s="143">
        <f>SUM(D423:G423)</f>
        <v>0</v>
      </c>
    </row>
    <row r="424" spans="2:8" x14ac:dyDescent="0.2">
      <c r="B424" s="437" t="s">
        <v>177</v>
      </c>
      <c r="C424" s="438"/>
      <c r="D424" s="485">
        <f>+G422</f>
        <v>0</v>
      </c>
      <c r="E424" s="485">
        <f>+D424</f>
        <v>0</v>
      </c>
      <c r="F424" s="485">
        <f>+E424</f>
        <v>0</v>
      </c>
      <c r="G424" s="485">
        <f>+F424</f>
        <v>0</v>
      </c>
      <c r="H424" s="442" t="e">
        <f>+H423/H421-1</f>
        <v>#DIV/0!</v>
      </c>
    </row>
    <row r="425" spans="2:8" x14ac:dyDescent="0.2">
      <c r="B425" s="50" t="s">
        <v>80</v>
      </c>
      <c r="C425" s="88"/>
      <c r="D425" s="441">
        <f>G423*(1+D426)</f>
        <v>0</v>
      </c>
      <c r="E425" s="441">
        <f>(D425)*(1+E426)</f>
        <v>0</v>
      </c>
      <c r="F425" s="441">
        <f>(E425)*(1+F426)</f>
        <v>0</v>
      </c>
      <c r="G425" s="441">
        <f>(F425)*(1+G426)</f>
        <v>0</v>
      </c>
      <c r="H425" s="143" t="e">
        <f>+H423*(1+H426)</f>
        <v>#DIV/0!</v>
      </c>
    </row>
    <row r="426" spans="2:8" x14ac:dyDescent="0.2">
      <c r="B426" s="437" t="s">
        <v>177</v>
      </c>
      <c r="C426" s="438"/>
      <c r="D426" s="485">
        <f>+G424</f>
        <v>0</v>
      </c>
      <c r="E426" s="485">
        <f>+D426</f>
        <v>0</v>
      </c>
      <c r="F426" s="485">
        <f>+E426</f>
        <v>0</v>
      </c>
      <c r="G426" s="485">
        <f>+F426</f>
        <v>0</v>
      </c>
      <c r="H426" s="442" t="e">
        <f>+H424</f>
        <v>#DIV/0!</v>
      </c>
    </row>
    <row r="427" spans="2:8" x14ac:dyDescent="0.2">
      <c r="B427" s="50" t="s">
        <v>81</v>
      </c>
      <c r="C427" s="88"/>
      <c r="D427" s="441">
        <f>G425*(1+D428)</f>
        <v>0</v>
      </c>
      <c r="E427" s="441">
        <f>(D427)*(1+E428)</f>
        <v>0</v>
      </c>
      <c r="F427" s="441">
        <f>(E427)*(1+F428)</f>
        <v>0</v>
      </c>
      <c r="G427" s="441">
        <f>(F427)*(1+G428)</f>
        <v>0</v>
      </c>
      <c r="H427" s="143" t="e">
        <f>+H425*(1+H428)</f>
        <v>#DIV/0!</v>
      </c>
    </row>
    <row r="428" spans="2:8" x14ac:dyDescent="0.2">
      <c r="B428" s="437" t="s">
        <v>177</v>
      </c>
      <c r="C428" s="438"/>
      <c r="D428" s="485">
        <f>+G426</f>
        <v>0</v>
      </c>
      <c r="E428" s="485">
        <f>+D428</f>
        <v>0</v>
      </c>
      <c r="F428" s="485">
        <f>+E428</f>
        <v>0</v>
      </c>
      <c r="G428" s="485">
        <f>+F428</f>
        <v>0</v>
      </c>
      <c r="H428" s="442" t="e">
        <f>+H426</f>
        <v>#DIV/0!</v>
      </c>
    </row>
    <row r="429" spans="2:8" x14ac:dyDescent="0.2">
      <c r="B429" s="50"/>
      <c r="C429" s="88"/>
      <c r="D429" s="55"/>
      <c r="E429" s="55"/>
      <c r="F429" s="55"/>
      <c r="G429" s="55"/>
      <c r="H429" s="68"/>
    </row>
    <row r="430" spans="2:8" x14ac:dyDescent="0.2">
      <c r="B430" s="50" t="s">
        <v>297</v>
      </c>
      <c r="C430" s="88"/>
      <c r="D430" s="55"/>
      <c r="E430" s="55"/>
      <c r="F430" s="55"/>
      <c r="G430" s="55"/>
      <c r="H430" s="68"/>
    </row>
    <row r="431" spans="2:8" x14ac:dyDescent="0.2">
      <c r="B431" s="50" t="s">
        <v>50</v>
      </c>
      <c r="C431" s="88"/>
      <c r="D431" s="450">
        <v>0</v>
      </c>
      <c r="E431" s="444">
        <f>(D431)*(1+E432)</f>
        <v>0</v>
      </c>
      <c r="F431" s="444">
        <f>(E431)*(1+F432)</f>
        <v>0</v>
      </c>
      <c r="G431" s="444">
        <f>(F431)*(1+G432)</f>
        <v>0</v>
      </c>
      <c r="H431" s="145">
        <f>AVERAGE(D431:G431)</f>
        <v>0</v>
      </c>
    </row>
    <row r="432" spans="2:8" x14ac:dyDescent="0.2">
      <c r="B432" s="437" t="s">
        <v>177</v>
      </c>
      <c r="C432" s="438"/>
      <c r="D432" s="439"/>
      <c r="E432" s="484">
        <v>0</v>
      </c>
      <c r="F432" s="485">
        <f>+E432</f>
        <v>0</v>
      </c>
      <c r="G432" s="485">
        <f>+F432</f>
        <v>0</v>
      </c>
      <c r="H432" s="440"/>
    </row>
    <row r="433" spans="2:8" x14ac:dyDescent="0.2">
      <c r="B433" s="50" t="s">
        <v>78</v>
      </c>
      <c r="C433" s="88"/>
      <c r="D433" s="444">
        <f>+G431*(1+D434)</f>
        <v>0</v>
      </c>
      <c r="E433" s="444">
        <f>(D433)*(1+E434)</f>
        <v>0</v>
      </c>
      <c r="F433" s="444">
        <f>(E433)*(1+F434)</f>
        <v>0</v>
      </c>
      <c r="G433" s="444">
        <f>(F433)*(1+G434)</f>
        <v>0</v>
      </c>
      <c r="H433" s="145">
        <f>AVERAGE(D433:G433)</f>
        <v>0</v>
      </c>
    </row>
    <row r="434" spans="2:8" x14ac:dyDescent="0.2">
      <c r="B434" s="437" t="s">
        <v>177</v>
      </c>
      <c r="C434" s="438"/>
      <c r="D434" s="485">
        <f>+G432</f>
        <v>0</v>
      </c>
      <c r="E434" s="485">
        <f>+D434</f>
        <v>0</v>
      </c>
      <c r="F434" s="485">
        <f>+E434</f>
        <v>0</v>
      </c>
      <c r="G434" s="485">
        <f>+F434</f>
        <v>0</v>
      </c>
      <c r="H434" s="442" t="e">
        <f>+H433/H431-1</f>
        <v>#DIV/0!</v>
      </c>
    </row>
    <row r="435" spans="2:8" x14ac:dyDescent="0.2">
      <c r="B435" s="50" t="s">
        <v>79</v>
      </c>
      <c r="C435" s="88"/>
      <c r="D435" s="444">
        <f>+G433*(1+D436)</f>
        <v>0</v>
      </c>
      <c r="E435" s="444">
        <f>(D435)*(1+E436)</f>
        <v>0</v>
      </c>
      <c r="F435" s="444">
        <f>(E435)*(1+F436)</f>
        <v>0</v>
      </c>
      <c r="G435" s="444">
        <f>(F435)*(1+G436)</f>
        <v>0</v>
      </c>
      <c r="H435" s="145">
        <f>AVERAGE(D435:G435)</f>
        <v>0</v>
      </c>
    </row>
    <row r="436" spans="2:8" x14ac:dyDescent="0.2">
      <c r="B436" s="437" t="s">
        <v>177</v>
      </c>
      <c r="C436" s="438"/>
      <c r="D436" s="485">
        <f>+G434</f>
        <v>0</v>
      </c>
      <c r="E436" s="485">
        <f>+D436</f>
        <v>0</v>
      </c>
      <c r="F436" s="485">
        <f>+E436</f>
        <v>0</v>
      </c>
      <c r="G436" s="485">
        <f>+F436</f>
        <v>0</v>
      </c>
      <c r="H436" s="442" t="e">
        <f>+H435/H433-1</f>
        <v>#DIV/0!</v>
      </c>
    </row>
    <row r="437" spans="2:8" x14ac:dyDescent="0.2">
      <c r="B437" s="50" t="s">
        <v>80</v>
      </c>
      <c r="C437" s="88"/>
      <c r="D437" s="444">
        <f>+G435*(1+D438)</f>
        <v>0</v>
      </c>
      <c r="E437" s="444">
        <f>(D437)*(1+E438)</f>
        <v>0</v>
      </c>
      <c r="F437" s="444">
        <f>(E437)*(1+F438)</f>
        <v>0</v>
      </c>
      <c r="G437" s="444">
        <f>(F437)*(1+G438)</f>
        <v>0</v>
      </c>
      <c r="H437" s="145" t="e">
        <f>+H435*(1+H438)</f>
        <v>#DIV/0!</v>
      </c>
    </row>
    <row r="438" spans="2:8" x14ac:dyDescent="0.2">
      <c r="B438" s="437" t="s">
        <v>177</v>
      </c>
      <c r="C438" s="438"/>
      <c r="D438" s="485">
        <f>+G436</f>
        <v>0</v>
      </c>
      <c r="E438" s="485">
        <f>+D438</f>
        <v>0</v>
      </c>
      <c r="F438" s="485">
        <f>+E438</f>
        <v>0</v>
      </c>
      <c r="G438" s="485">
        <f>+F438</f>
        <v>0</v>
      </c>
      <c r="H438" s="442" t="e">
        <f>+H436</f>
        <v>#DIV/0!</v>
      </c>
    </row>
    <row r="439" spans="2:8" x14ac:dyDescent="0.2">
      <c r="B439" s="50" t="s">
        <v>81</v>
      </c>
      <c r="C439" s="88"/>
      <c r="D439" s="444">
        <f>+G437*(1+D440)</f>
        <v>0</v>
      </c>
      <c r="E439" s="444">
        <f>(D439)*(1+E440)</f>
        <v>0</v>
      </c>
      <c r="F439" s="444">
        <f>(E439)*(1+F440)</f>
        <v>0</v>
      </c>
      <c r="G439" s="444">
        <f>(F439)*(1+G440)</f>
        <v>0</v>
      </c>
      <c r="H439" s="145" t="e">
        <f>+H437*(1+H440)</f>
        <v>#DIV/0!</v>
      </c>
    </row>
    <row r="440" spans="2:8" x14ac:dyDescent="0.2">
      <c r="B440" s="437" t="s">
        <v>177</v>
      </c>
      <c r="C440" s="438"/>
      <c r="D440" s="485">
        <f>+G438</f>
        <v>0</v>
      </c>
      <c r="E440" s="485">
        <f>+D440</f>
        <v>0</v>
      </c>
      <c r="F440" s="485">
        <f>+E440</f>
        <v>0</v>
      </c>
      <c r="G440" s="485">
        <f>+F440</f>
        <v>0</v>
      </c>
      <c r="H440" s="442" t="e">
        <f>+H438</f>
        <v>#DIV/0!</v>
      </c>
    </row>
    <row r="441" spans="2:8" x14ac:dyDescent="0.2">
      <c r="B441" s="50"/>
      <c r="C441" s="88"/>
      <c r="D441" s="55"/>
      <c r="E441" s="55"/>
      <c r="F441" s="55"/>
      <c r="G441" s="55"/>
      <c r="H441" s="68"/>
    </row>
    <row r="442" spans="2:8" x14ac:dyDescent="0.2">
      <c r="B442" s="50" t="s">
        <v>134</v>
      </c>
      <c r="C442" s="88"/>
      <c r="D442" s="55"/>
      <c r="E442" s="55"/>
      <c r="F442" s="55"/>
      <c r="G442" s="55"/>
      <c r="H442" s="68"/>
    </row>
    <row r="443" spans="2:8" x14ac:dyDescent="0.2">
      <c r="B443" s="50" t="s">
        <v>50</v>
      </c>
      <c r="C443" s="88"/>
      <c r="D443" s="65">
        <f>ROUND(+D419*D431,-1)</f>
        <v>0</v>
      </c>
      <c r="E443" s="65">
        <f>ROUND(+E419*E431,-1)</f>
        <v>0</v>
      </c>
      <c r="F443" s="65">
        <f>ROUND(+F419*F431,-1)</f>
        <v>0</v>
      </c>
      <c r="G443" s="65">
        <f>ROUND(+G419*G431,-1)</f>
        <v>0</v>
      </c>
      <c r="H443" s="66">
        <f>SUM(D443:G443)</f>
        <v>0</v>
      </c>
    </row>
    <row r="444" spans="2:8" x14ac:dyDescent="0.2">
      <c r="B444" s="50" t="s">
        <v>78</v>
      </c>
      <c r="C444" s="88"/>
      <c r="D444" s="65">
        <f>ROUND(+D421*D433,-1)</f>
        <v>0</v>
      </c>
      <c r="E444" s="65">
        <f>ROUND(+E421*E433,-1)</f>
        <v>0</v>
      </c>
      <c r="F444" s="65">
        <f>ROUND(+F421*F433,-1)</f>
        <v>0</v>
      </c>
      <c r="G444" s="65">
        <f>ROUND(+G421*G433,-1)</f>
        <v>0</v>
      </c>
      <c r="H444" s="66">
        <f>SUM(D444:G444)</f>
        <v>0</v>
      </c>
    </row>
    <row r="445" spans="2:8" x14ac:dyDescent="0.2">
      <c r="B445" s="50" t="s">
        <v>79</v>
      </c>
      <c r="C445" s="88"/>
      <c r="D445" s="65">
        <f>ROUND(+D423*D435,-1)</f>
        <v>0</v>
      </c>
      <c r="E445" s="65">
        <f>ROUND(+E423*E435,-1)</f>
        <v>0</v>
      </c>
      <c r="F445" s="65">
        <f>ROUND(+F423*F435,-1)</f>
        <v>0</v>
      </c>
      <c r="G445" s="65">
        <f>ROUND(+G423*G435,-1)</f>
        <v>0</v>
      </c>
      <c r="H445" s="66">
        <f>SUM(D445:G445)</f>
        <v>0</v>
      </c>
    </row>
    <row r="446" spans="2:8" x14ac:dyDescent="0.2">
      <c r="B446" s="50" t="s">
        <v>80</v>
      </c>
      <c r="C446" s="88"/>
      <c r="D446" s="65">
        <f>ROUND(+D425*D437,-1)</f>
        <v>0</v>
      </c>
      <c r="E446" s="65">
        <f>ROUND(+E425*E437,-1)</f>
        <v>0</v>
      </c>
      <c r="F446" s="65">
        <f>ROUND(+F425*F437,-1)</f>
        <v>0</v>
      </c>
      <c r="G446" s="65">
        <f>ROUND(+G425*G437,-1)</f>
        <v>0</v>
      </c>
      <c r="H446" s="66">
        <f>SUM(D446:G446)</f>
        <v>0</v>
      </c>
    </row>
    <row r="447" spans="2:8" x14ac:dyDescent="0.2">
      <c r="B447" s="50" t="s">
        <v>81</v>
      </c>
      <c r="C447" s="88"/>
      <c r="D447" s="65">
        <f>ROUND(+D427*D439,-1)</f>
        <v>0</v>
      </c>
      <c r="E447" s="65">
        <f>ROUND(+E427*E439,-1)</f>
        <v>0</v>
      </c>
      <c r="F447" s="65">
        <f>ROUND(+F427*F439,-1)</f>
        <v>0</v>
      </c>
      <c r="G447" s="65">
        <f>ROUND(+G427*G439,-1)</f>
        <v>0</v>
      </c>
      <c r="H447" s="66">
        <f>SUM(D447:G447)</f>
        <v>0</v>
      </c>
    </row>
    <row r="448" spans="2:8" x14ac:dyDescent="0.2">
      <c r="B448" s="50"/>
      <c r="C448" s="88"/>
      <c r="D448" s="65"/>
      <c r="E448" s="65"/>
      <c r="F448" s="65"/>
      <c r="G448" s="65"/>
      <c r="H448" s="68"/>
    </row>
    <row r="449" spans="2:8" x14ac:dyDescent="0.2">
      <c r="B449" s="50"/>
      <c r="C449" s="88"/>
      <c r="H449" s="68"/>
    </row>
    <row r="450" spans="2:8" ht="13.2" x14ac:dyDescent="0.25">
      <c r="B450" s="541" t="s">
        <v>289</v>
      </c>
      <c r="C450" s="542"/>
      <c r="D450" s="55"/>
      <c r="E450" s="55"/>
      <c r="F450" s="55"/>
      <c r="G450" s="55"/>
      <c r="H450" s="68"/>
    </row>
    <row r="451" spans="2:8" x14ac:dyDescent="0.2">
      <c r="B451" s="72"/>
      <c r="C451" s="88"/>
      <c r="D451" s="55"/>
      <c r="E451" s="55"/>
      <c r="F451" s="55"/>
      <c r="G451" s="55"/>
      <c r="H451" s="68"/>
    </row>
    <row r="452" spans="2:8" x14ac:dyDescent="0.2">
      <c r="B452" s="144" t="s">
        <v>232</v>
      </c>
      <c r="C452" s="88"/>
      <c r="D452" s="445"/>
      <c r="E452" s="55"/>
      <c r="F452" s="55"/>
      <c r="G452" s="55"/>
      <c r="H452" s="68"/>
    </row>
    <row r="453" spans="2:8" x14ac:dyDescent="0.2">
      <c r="B453" s="72"/>
      <c r="C453" s="88"/>
      <c r="D453" s="55"/>
      <c r="E453" s="55"/>
      <c r="F453" s="55"/>
      <c r="G453" s="55"/>
      <c r="H453" s="68"/>
    </row>
    <row r="454" spans="2:8" x14ac:dyDescent="0.2">
      <c r="B454" s="50" t="s">
        <v>135</v>
      </c>
      <c r="C454" s="88"/>
      <c r="D454" s="55"/>
      <c r="E454" s="55"/>
      <c r="F454" s="55"/>
      <c r="G454" s="55"/>
      <c r="H454" s="68"/>
    </row>
    <row r="455" spans="2:8" x14ac:dyDescent="0.2">
      <c r="B455" s="50" t="s">
        <v>50</v>
      </c>
      <c r="C455" s="88"/>
      <c r="D455" s="450">
        <v>0</v>
      </c>
      <c r="E455" s="444">
        <f>(D455)*(1+E456)</f>
        <v>0</v>
      </c>
      <c r="F455" s="444">
        <f>(E455)*(1+F456)</f>
        <v>0</v>
      </c>
      <c r="G455" s="444">
        <f>(F455)*(1+G456)</f>
        <v>0</v>
      </c>
      <c r="H455" s="145">
        <f>AVERAGE(D455:G455)</f>
        <v>0</v>
      </c>
    </row>
    <row r="456" spans="2:8" x14ac:dyDescent="0.2">
      <c r="B456" s="437" t="s">
        <v>177</v>
      </c>
      <c r="C456" s="438"/>
      <c r="D456" s="439"/>
      <c r="E456" s="484">
        <v>0</v>
      </c>
      <c r="F456" s="485">
        <f>E456</f>
        <v>0</v>
      </c>
      <c r="G456" s="485">
        <f>+F456</f>
        <v>0</v>
      </c>
      <c r="H456" s="440"/>
    </row>
    <row r="457" spans="2:8" x14ac:dyDescent="0.2">
      <c r="B457" s="50" t="s">
        <v>78</v>
      </c>
      <c r="C457" s="88"/>
      <c r="D457" s="444">
        <f>+G455*(1+D458)</f>
        <v>0</v>
      </c>
      <c r="E457" s="444">
        <f>+D457*(1+E458)</f>
        <v>0</v>
      </c>
      <c r="F457" s="444">
        <f>+E457*(1+F458)</f>
        <v>0</v>
      </c>
      <c r="G457" s="444">
        <f>+F457*(1+G458)</f>
        <v>0</v>
      </c>
      <c r="H457" s="145">
        <f>AVERAGE(D457:G457)</f>
        <v>0</v>
      </c>
    </row>
    <row r="458" spans="2:8" x14ac:dyDescent="0.2">
      <c r="B458" s="437" t="s">
        <v>177</v>
      </c>
      <c r="C458" s="438"/>
      <c r="D458" s="485">
        <f>+G456</f>
        <v>0</v>
      </c>
      <c r="E458" s="485">
        <f>+D458</f>
        <v>0</v>
      </c>
      <c r="F458" s="485">
        <f>+E458</f>
        <v>0</v>
      </c>
      <c r="G458" s="485">
        <f>+F458</f>
        <v>0</v>
      </c>
      <c r="H458" s="442" t="e">
        <f>+H457/H455-1</f>
        <v>#DIV/0!</v>
      </c>
    </row>
    <row r="459" spans="2:8" x14ac:dyDescent="0.2">
      <c r="B459" s="50" t="s">
        <v>79</v>
      </c>
      <c r="C459" s="88"/>
      <c r="D459" s="444">
        <f>+G457*(1+D460)</f>
        <v>0</v>
      </c>
      <c r="E459" s="444">
        <f>+D459*(1+E460)</f>
        <v>0</v>
      </c>
      <c r="F459" s="444">
        <f>+E459*(1+F460)</f>
        <v>0</v>
      </c>
      <c r="G459" s="444">
        <f>+F459*(1+G460)</f>
        <v>0</v>
      </c>
      <c r="H459" s="145">
        <f>AVERAGE(D459:G459)</f>
        <v>0</v>
      </c>
    </row>
    <row r="460" spans="2:8" x14ac:dyDescent="0.2">
      <c r="B460" s="437" t="s">
        <v>177</v>
      </c>
      <c r="C460" s="438"/>
      <c r="D460" s="485">
        <f>+G458</f>
        <v>0</v>
      </c>
      <c r="E460" s="485">
        <f>+D460</f>
        <v>0</v>
      </c>
      <c r="F460" s="485">
        <f>+E460</f>
        <v>0</v>
      </c>
      <c r="G460" s="485">
        <f>+F460</f>
        <v>0</v>
      </c>
      <c r="H460" s="442" t="e">
        <f>+H459/H457-1</f>
        <v>#DIV/0!</v>
      </c>
    </row>
    <row r="461" spans="2:8" x14ac:dyDescent="0.2">
      <c r="B461" s="50" t="s">
        <v>80</v>
      </c>
      <c r="C461" s="88"/>
      <c r="D461" s="444">
        <f>+G459*(1+D462)</f>
        <v>0</v>
      </c>
      <c r="E461" s="444">
        <f>+D461*(1+E462)</f>
        <v>0</v>
      </c>
      <c r="F461" s="444">
        <f>+E461*(1+F462)</f>
        <v>0</v>
      </c>
      <c r="G461" s="444">
        <f>+F461*(1+G462)</f>
        <v>0</v>
      </c>
      <c r="H461" s="145" t="e">
        <f>+H459*(1+H462)</f>
        <v>#DIV/0!</v>
      </c>
    </row>
    <row r="462" spans="2:8" x14ac:dyDescent="0.2">
      <c r="B462" s="437" t="s">
        <v>177</v>
      </c>
      <c r="C462" s="438"/>
      <c r="D462" s="485">
        <f>+G460</f>
        <v>0</v>
      </c>
      <c r="E462" s="485">
        <f>+D462</f>
        <v>0</v>
      </c>
      <c r="F462" s="485">
        <f>+E462</f>
        <v>0</v>
      </c>
      <c r="G462" s="485">
        <f>+F462</f>
        <v>0</v>
      </c>
      <c r="H462" s="442" t="e">
        <f>+H460</f>
        <v>#DIV/0!</v>
      </c>
    </row>
    <row r="463" spans="2:8" x14ac:dyDescent="0.2">
      <c r="B463" s="50" t="s">
        <v>81</v>
      </c>
      <c r="C463" s="88"/>
      <c r="D463" s="444">
        <f>+G461*(1+D464)</f>
        <v>0</v>
      </c>
      <c r="E463" s="444">
        <f>+D463*(1+E464)</f>
        <v>0</v>
      </c>
      <c r="F463" s="444">
        <f>+E463*(1+F464)</f>
        <v>0</v>
      </c>
      <c r="G463" s="444">
        <f>+F463*(1+G464)</f>
        <v>0</v>
      </c>
      <c r="H463" s="145" t="e">
        <f>+H461*(1+H464)</f>
        <v>#DIV/0!</v>
      </c>
    </row>
    <row r="464" spans="2:8" x14ac:dyDescent="0.2">
      <c r="B464" s="437" t="s">
        <v>177</v>
      </c>
      <c r="C464" s="438"/>
      <c r="D464" s="485">
        <f>+G462</f>
        <v>0</v>
      </c>
      <c r="E464" s="485">
        <f>+D464</f>
        <v>0</v>
      </c>
      <c r="F464" s="485">
        <f>+E464</f>
        <v>0</v>
      </c>
      <c r="G464" s="485">
        <f>+F464</f>
        <v>0</v>
      </c>
      <c r="H464" s="442" t="e">
        <f>+H462</f>
        <v>#DIV/0!</v>
      </c>
    </row>
    <row r="465" spans="2:8" x14ac:dyDescent="0.2">
      <c r="B465" s="50"/>
      <c r="C465" s="88"/>
      <c r="D465" s="55"/>
      <c r="E465" s="55"/>
      <c r="F465" s="55"/>
      <c r="G465" s="55"/>
      <c r="H465" s="68"/>
    </row>
    <row r="466" spans="2:8" x14ac:dyDescent="0.2">
      <c r="B466" s="50" t="s">
        <v>298</v>
      </c>
      <c r="C466" s="88"/>
      <c r="D466" s="55"/>
      <c r="E466" s="55"/>
      <c r="F466" s="55"/>
      <c r="G466" s="55"/>
      <c r="H466" s="68"/>
    </row>
    <row r="467" spans="2:8" x14ac:dyDescent="0.2">
      <c r="B467" s="50" t="s">
        <v>50</v>
      </c>
      <c r="C467" s="88"/>
      <c r="D467" s="65">
        <f>ROUND(+D419*D455,-1)</f>
        <v>0</v>
      </c>
      <c r="E467" s="65">
        <f>ROUND(+E419*E455,-1)</f>
        <v>0</v>
      </c>
      <c r="F467" s="65">
        <f>ROUND(+F419*F455,-1)</f>
        <v>0</v>
      </c>
      <c r="G467" s="65">
        <f>ROUND(+G419*G455,-1)</f>
        <v>0</v>
      </c>
      <c r="H467" s="66">
        <f>SUM(D467:G467)</f>
        <v>0</v>
      </c>
    </row>
    <row r="468" spans="2:8" x14ac:dyDescent="0.2">
      <c r="B468" s="50" t="s">
        <v>78</v>
      </c>
      <c r="C468" s="88"/>
      <c r="D468" s="65">
        <f>ROUND(+D421*D457,-1)</f>
        <v>0</v>
      </c>
      <c r="E468" s="65">
        <f>ROUND(+E421*E457,-1)</f>
        <v>0</v>
      </c>
      <c r="F468" s="65">
        <f>ROUND(+F421*F457,-1)</f>
        <v>0</v>
      </c>
      <c r="G468" s="65">
        <f>ROUND(+G421*G457,-1)</f>
        <v>0</v>
      </c>
      <c r="H468" s="66">
        <f>SUM(D468:G468)</f>
        <v>0</v>
      </c>
    </row>
    <row r="469" spans="2:8" x14ac:dyDescent="0.2">
      <c r="B469" s="50" t="s">
        <v>79</v>
      </c>
      <c r="C469" s="88"/>
      <c r="D469" s="65">
        <f>ROUND(+D423*D459,-1)</f>
        <v>0</v>
      </c>
      <c r="E469" s="65">
        <f>ROUND(+E423*E459,-1)</f>
        <v>0</v>
      </c>
      <c r="F469" s="65">
        <f>ROUND(+F423*F459,-1)</f>
        <v>0</v>
      </c>
      <c r="G469" s="65">
        <f>ROUND(+G423*G459,-1)</f>
        <v>0</v>
      </c>
      <c r="H469" s="66">
        <f>SUM(D469:G469)</f>
        <v>0</v>
      </c>
    </row>
    <row r="470" spans="2:8" x14ac:dyDescent="0.2">
      <c r="B470" s="50" t="s">
        <v>80</v>
      </c>
      <c r="C470" s="88"/>
      <c r="D470" s="65">
        <f>ROUND(+D425*D461,-1)</f>
        <v>0</v>
      </c>
      <c r="E470" s="65">
        <f>ROUND(+E425*E461,-1)</f>
        <v>0</v>
      </c>
      <c r="F470" s="65">
        <f>ROUND(+F425*F461,-1)</f>
        <v>0</v>
      </c>
      <c r="G470" s="65">
        <f>ROUND(+G425*G461,-1)</f>
        <v>0</v>
      </c>
      <c r="H470" s="66">
        <f>SUM(D470:G470)</f>
        <v>0</v>
      </c>
    </row>
    <row r="471" spans="2:8" x14ac:dyDescent="0.2">
      <c r="B471" s="50" t="s">
        <v>81</v>
      </c>
      <c r="C471" s="88"/>
      <c r="D471" s="65">
        <f>ROUND(+D427*D463,-1)</f>
        <v>0</v>
      </c>
      <c r="E471" s="65">
        <f>ROUND(+E427*E463,-1)</f>
        <v>0</v>
      </c>
      <c r="F471" s="65">
        <f>ROUND(+F427*F463,-1)</f>
        <v>0</v>
      </c>
      <c r="G471" s="65">
        <f>ROUND(+G427*G463,-1)</f>
        <v>0</v>
      </c>
      <c r="H471" s="66">
        <f>SUM(D471:G471)</f>
        <v>0</v>
      </c>
    </row>
    <row r="472" spans="2:8" x14ac:dyDescent="0.2">
      <c r="B472" s="72"/>
      <c r="C472" s="88"/>
      <c r="D472" s="65"/>
      <c r="E472" s="65"/>
      <c r="F472" s="65"/>
      <c r="G472" s="65"/>
      <c r="H472" s="68"/>
    </row>
    <row r="473" spans="2:8" x14ac:dyDescent="0.2">
      <c r="B473" s="72"/>
      <c r="C473" s="88"/>
      <c r="D473" s="65"/>
      <c r="E473" s="65"/>
      <c r="F473" s="65"/>
      <c r="G473" s="65"/>
      <c r="H473" s="68"/>
    </row>
    <row r="474" spans="2:8" ht="13.2" x14ac:dyDescent="0.25">
      <c r="B474" s="543" t="s">
        <v>290</v>
      </c>
      <c r="C474" s="544"/>
      <c r="D474" s="435"/>
      <c r="E474" s="89"/>
      <c r="F474" s="89"/>
      <c r="G474" s="89"/>
      <c r="H474" s="90"/>
    </row>
    <row r="475" spans="2:8" x14ac:dyDescent="0.2">
      <c r="B475" s="107"/>
      <c r="C475" s="88"/>
      <c r="D475" s="435"/>
      <c r="E475" s="89"/>
      <c r="F475" s="89"/>
      <c r="G475" s="89"/>
      <c r="H475" s="90"/>
    </row>
    <row r="476" spans="2:8" x14ac:dyDescent="0.2">
      <c r="B476" s="50" t="s">
        <v>296</v>
      </c>
      <c r="C476" s="88"/>
      <c r="D476" s="89"/>
      <c r="E476" s="89"/>
      <c r="F476" s="89"/>
      <c r="G476" s="89"/>
      <c r="H476" s="90"/>
    </row>
    <row r="477" spans="2:8" x14ac:dyDescent="0.2">
      <c r="B477" s="50" t="s">
        <v>50</v>
      </c>
      <c r="C477" s="88"/>
      <c r="D477" s="449">
        <v>0</v>
      </c>
      <c r="E477" s="441">
        <f>(D477)*(1+E478)</f>
        <v>0</v>
      </c>
      <c r="F477" s="441">
        <f>(E477)*(1+F478)</f>
        <v>0</v>
      </c>
      <c r="G477" s="441">
        <f>(F477)*(1+G478)</f>
        <v>0</v>
      </c>
      <c r="H477" s="143">
        <f>SUM(D477:G477)</f>
        <v>0</v>
      </c>
    </row>
    <row r="478" spans="2:8" x14ac:dyDescent="0.2">
      <c r="B478" s="437" t="s">
        <v>177</v>
      </c>
      <c r="C478" s="438"/>
      <c r="D478" s="439"/>
      <c r="E478" s="484">
        <v>0</v>
      </c>
      <c r="F478" s="485">
        <f>+E478</f>
        <v>0</v>
      </c>
      <c r="G478" s="485">
        <f>+F478</f>
        <v>0</v>
      </c>
      <c r="H478" s="440"/>
    </row>
    <row r="479" spans="2:8" x14ac:dyDescent="0.2">
      <c r="B479" s="50" t="s">
        <v>78</v>
      </c>
      <c r="C479" s="88"/>
      <c r="D479" s="441">
        <f>G477*(1+D480)</f>
        <v>0</v>
      </c>
      <c r="E479" s="441">
        <f>(D479)*(1+E480)</f>
        <v>0</v>
      </c>
      <c r="F479" s="441">
        <f>(E479)*(1+F480)</f>
        <v>0</v>
      </c>
      <c r="G479" s="441">
        <f>(F479)*(1+G480)</f>
        <v>0</v>
      </c>
      <c r="H479" s="143">
        <f>SUM(D479:G479)</f>
        <v>0</v>
      </c>
    </row>
    <row r="480" spans="2:8" x14ac:dyDescent="0.2">
      <c r="B480" s="437" t="s">
        <v>177</v>
      </c>
      <c r="C480" s="438"/>
      <c r="D480" s="485">
        <f>+G478</f>
        <v>0</v>
      </c>
      <c r="E480" s="485">
        <f>+D480</f>
        <v>0</v>
      </c>
      <c r="F480" s="485">
        <f>+E480</f>
        <v>0</v>
      </c>
      <c r="G480" s="485">
        <f>+F480</f>
        <v>0</v>
      </c>
      <c r="H480" s="442" t="e">
        <f>+H479/H477-1</f>
        <v>#DIV/0!</v>
      </c>
    </row>
    <row r="481" spans="2:8" x14ac:dyDescent="0.2">
      <c r="B481" s="50" t="s">
        <v>79</v>
      </c>
      <c r="C481" s="88"/>
      <c r="D481" s="441">
        <f>G479*(1+D482)</f>
        <v>0</v>
      </c>
      <c r="E481" s="441">
        <f>(D481)*(1+E482)</f>
        <v>0</v>
      </c>
      <c r="F481" s="441">
        <f>(E481)*(1+F482)</f>
        <v>0</v>
      </c>
      <c r="G481" s="441">
        <f>(F481)*(1+G482)</f>
        <v>0</v>
      </c>
      <c r="H481" s="143">
        <f>SUM(D481:G481)</f>
        <v>0</v>
      </c>
    </row>
    <row r="482" spans="2:8" x14ac:dyDescent="0.2">
      <c r="B482" s="437" t="s">
        <v>177</v>
      </c>
      <c r="C482" s="438"/>
      <c r="D482" s="485">
        <f>+G480</f>
        <v>0</v>
      </c>
      <c r="E482" s="485">
        <f>+D482</f>
        <v>0</v>
      </c>
      <c r="F482" s="485">
        <f>+E482</f>
        <v>0</v>
      </c>
      <c r="G482" s="485">
        <f>+F482</f>
        <v>0</v>
      </c>
      <c r="H482" s="442" t="e">
        <f>+H481/H479-1</f>
        <v>#DIV/0!</v>
      </c>
    </row>
    <row r="483" spans="2:8" x14ac:dyDescent="0.2">
      <c r="B483" s="50" t="s">
        <v>80</v>
      </c>
      <c r="C483" s="88"/>
      <c r="D483" s="441">
        <f>G481*(1+D484)</f>
        <v>0</v>
      </c>
      <c r="E483" s="441">
        <f>(D483)*(1+E484)</f>
        <v>0</v>
      </c>
      <c r="F483" s="441">
        <f>(E483)*(1+F484)</f>
        <v>0</v>
      </c>
      <c r="G483" s="441">
        <f>(F483)*(1+G484)</f>
        <v>0</v>
      </c>
      <c r="H483" s="143" t="e">
        <f>+H481*(1+H484)</f>
        <v>#DIV/0!</v>
      </c>
    </row>
    <row r="484" spans="2:8" x14ac:dyDescent="0.2">
      <c r="B484" s="437" t="s">
        <v>177</v>
      </c>
      <c r="C484" s="438"/>
      <c r="D484" s="485">
        <f>+G482</f>
        <v>0</v>
      </c>
      <c r="E484" s="485">
        <f>+D484</f>
        <v>0</v>
      </c>
      <c r="F484" s="485">
        <f>+E484</f>
        <v>0</v>
      </c>
      <c r="G484" s="485">
        <f>+F484</f>
        <v>0</v>
      </c>
      <c r="H484" s="442" t="e">
        <f>+H482</f>
        <v>#DIV/0!</v>
      </c>
    </row>
    <row r="485" spans="2:8" x14ac:dyDescent="0.2">
      <c r="B485" s="50" t="s">
        <v>81</v>
      </c>
      <c r="C485" s="88"/>
      <c r="D485" s="441">
        <f>G483*(1+D486)</f>
        <v>0</v>
      </c>
      <c r="E485" s="441">
        <f>(D485)*(1+E486)</f>
        <v>0</v>
      </c>
      <c r="F485" s="441">
        <f>(E485)*(1+F486)</f>
        <v>0</v>
      </c>
      <c r="G485" s="441">
        <f>(F485)*(1+G486)</f>
        <v>0</v>
      </c>
      <c r="H485" s="143" t="e">
        <f>+H483*(1+H486)</f>
        <v>#DIV/0!</v>
      </c>
    </row>
    <row r="486" spans="2:8" x14ac:dyDescent="0.2">
      <c r="B486" s="437" t="s">
        <v>177</v>
      </c>
      <c r="C486" s="438"/>
      <c r="D486" s="485">
        <f>+G484</f>
        <v>0</v>
      </c>
      <c r="E486" s="485">
        <f>+D486</f>
        <v>0</v>
      </c>
      <c r="F486" s="485">
        <f>+E486</f>
        <v>0</v>
      </c>
      <c r="G486" s="485">
        <f>+F486</f>
        <v>0</v>
      </c>
      <c r="H486" s="442" t="e">
        <f>+H484</f>
        <v>#DIV/0!</v>
      </c>
    </row>
    <row r="487" spans="2:8" x14ac:dyDescent="0.2">
      <c r="B487" s="50"/>
      <c r="C487" s="88"/>
      <c r="D487" s="55"/>
      <c r="E487" s="55"/>
      <c r="F487" s="55"/>
      <c r="G487" s="55"/>
      <c r="H487" s="68"/>
    </row>
    <row r="488" spans="2:8" x14ac:dyDescent="0.2">
      <c r="B488" s="50" t="s">
        <v>297</v>
      </c>
      <c r="C488" s="88"/>
      <c r="D488" s="55"/>
      <c r="E488" s="55"/>
      <c r="F488" s="55"/>
      <c r="G488" s="55"/>
      <c r="H488" s="68"/>
    </row>
    <row r="489" spans="2:8" x14ac:dyDescent="0.2">
      <c r="B489" s="50" t="s">
        <v>50</v>
      </c>
      <c r="C489" s="88"/>
      <c r="D489" s="450">
        <v>0</v>
      </c>
      <c r="E489" s="444">
        <f>(D489)*(1+E490)</f>
        <v>0</v>
      </c>
      <c r="F489" s="444">
        <f>(E489)*(1+F490)</f>
        <v>0</v>
      </c>
      <c r="G489" s="444">
        <f>(F489)*(1+G490)</f>
        <v>0</v>
      </c>
      <c r="H489" s="145">
        <f>AVERAGE(D489:G489)</f>
        <v>0</v>
      </c>
    </row>
    <row r="490" spans="2:8" x14ac:dyDescent="0.2">
      <c r="B490" s="437" t="s">
        <v>177</v>
      </c>
      <c r="C490" s="438"/>
      <c r="D490" s="439"/>
      <c r="E490" s="484">
        <v>0</v>
      </c>
      <c r="F490" s="485">
        <f>+E490</f>
        <v>0</v>
      </c>
      <c r="G490" s="485">
        <f>+F490</f>
        <v>0</v>
      </c>
      <c r="H490" s="440"/>
    </row>
    <row r="491" spans="2:8" x14ac:dyDescent="0.2">
      <c r="B491" s="50" t="s">
        <v>78</v>
      </c>
      <c r="C491" s="88"/>
      <c r="D491" s="444">
        <f>+G489*(1+D492)</f>
        <v>0</v>
      </c>
      <c r="E491" s="444">
        <f>(D491)*(1+E492)</f>
        <v>0</v>
      </c>
      <c r="F491" s="444">
        <f>(E491)*(1+F492)</f>
        <v>0</v>
      </c>
      <c r="G491" s="444">
        <f>(F491)*(1+G492)</f>
        <v>0</v>
      </c>
      <c r="H491" s="145">
        <f>AVERAGE(D491:G491)</f>
        <v>0</v>
      </c>
    </row>
    <row r="492" spans="2:8" x14ac:dyDescent="0.2">
      <c r="B492" s="437" t="s">
        <v>177</v>
      </c>
      <c r="C492" s="438"/>
      <c r="D492" s="485">
        <f>+G490</f>
        <v>0</v>
      </c>
      <c r="E492" s="485">
        <f>+D492</f>
        <v>0</v>
      </c>
      <c r="F492" s="485">
        <f>+E492</f>
        <v>0</v>
      </c>
      <c r="G492" s="485">
        <f>+F492</f>
        <v>0</v>
      </c>
      <c r="H492" s="442" t="e">
        <f>+H491/H489-1</f>
        <v>#DIV/0!</v>
      </c>
    </row>
    <row r="493" spans="2:8" x14ac:dyDescent="0.2">
      <c r="B493" s="50" t="s">
        <v>79</v>
      </c>
      <c r="C493" s="88"/>
      <c r="D493" s="444">
        <f>+G491*(1+D494)</f>
        <v>0</v>
      </c>
      <c r="E493" s="444">
        <f>(D493)*(1+E494)</f>
        <v>0</v>
      </c>
      <c r="F493" s="444">
        <f>(E493)*(1+F494)</f>
        <v>0</v>
      </c>
      <c r="G493" s="444">
        <f>(F493)*(1+G494)</f>
        <v>0</v>
      </c>
      <c r="H493" s="145">
        <f>AVERAGE(D493:G493)</f>
        <v>0</v>
      </c>
    </row>
    <row r="494" spans="2:8" x14ac:dyDescent="0.2">
      <c r="B494" s="437" t="s">
        <v>177</v>
      </c>
      <c r="C494" s="438"/>
      <c r="D494" s="485">
        <f>+G492</f>
        <v>0</v>
      </c>
      <c r="E494" s="485">
        <f>+D494</f>
        <v>0</v>
      </c>
      <c r="F494" s="485">
        <f>+E494</f>
        <v>0</v>
      </c>
      <c r="G494" s="485">
        <f>+F494</f>
        <v>0</v>
      </c>
      <c r="H494" s="442" t="e">
        <f>+H493/H491-1</f>
        <v>#DIV/0!</v>
      </c>
    </row>
    <row r="495" spans="2:8" x14ac:dyDescent="0.2">
      <c r="B495" s="50" t="s">
        <v>80</v>
      </c>
      <c r="C495" s="88"/>
      <c r="D495" s="444">
        <f>+G493*(1+D496)</f>
        <v>0</v>
      </c>
      <c r="E495" s="444">
        <f>(D495)*(1+E496)</f>
        <v>0</v>
      </c>
      <c r="F495" s="444">
        <f>(E495)*(1+F496)</f>
        <v>0</v>
      </c>
      <c r="G495" s="444">
        <f>(F495)*(1+G496)</f>
        <v>0</v>
      </c>
      <c r="H495" s="145" t="e">
        <f>+H493*(1+H496)</f>
        <v>#DIV/0!</v>
      </c>
    </row>
    <row r="496" spans="2:8" x14ac:dyDescent="0.2">
      <c r="B496" s="437" t="s">
        <v>177</v>
      </c>
      <c r="C496" s="438"/>
      <c r="D496" s="485">
        <f>+G494</f>
        <v>0</v>
      </c>
      <c r="E496" s="485">
        <f>+D496</f>
        <v>0</v>
      </c>
      <c r="F496" s="485">
        <f>+E496</f>
        <v>0</v>
      </c>
      <c r="G496" s="485">
        <f>+F496</f>
        <v>0</v>
      </c>
      <c r="H496" s="442" t="e">
        <f>+H494</f>
        <v>#DIV/0!</v>
      </c>
    </row>
    <row r="497" spans="2:8" x14ac:dyDescent="0.2">
      <c r="B497" s="50" t="s">
        <v>81</v>
      </c>
      <c r="C497" s="88"/>
      <c r="D497" s="444">
        <f>+G495*(1+D498)</f>
        <v>0</v>
      </c>
      <c r="E497" s="444">
        <f>(D497)*(1+E498)</f>
        <v>0</v>
      </c>
      <c r="F497" s="444">
        <f>(E497)*(1+F498)</f>
        <v>0</v>
      </c>
      <c r="G497" s="444">
        <f>(F497)*(1+G498)</f>
        <v>0</v>
      </c>
      <c r="H497" s="145" t="e">
        <f>+H495*(1+H498)</f>
        <v>#DIV/0!</v>
      </c>
    </row>
    <row r="498" spans="2:8" x14ac:dyDescent="0.2">
      <c r="B498" s="437" t="s">
        <v>177</v>
      </c>
      <c r="C498" s="438"/>
      <c r="D498" s="485">
        <f>+G496</f>
        <v>0</v>
      </c>
      <c r="E498" s="485">
        <f>+D498</f>
        <v>0</v>
      </c>
      <c r="F498" s="485">
        <f>+E498</f>
        <v>0</v>
      </c>
      <c r="G498" s="485">
        <f>+F498</f>
        <v>0</v>
      </c>
      <c r="H498" s="442" t="e">
        <f>+H496</f>
        <v>#DIV/0!</v>
      </c>
    </row>
    <row r="499" spans="2:8" x14ac:dyDescent="0.2">
      <c r="B499" s="50"/>
      <c r="C499" s="88"/>
      <c r="D499" s="55"/>
      <c r="E499" s="55"/>
      <c r="F499" s="55"/>
      <c r="G499" s="55"/>
      <c r="H499" s="68"/>
    </row>
    <row r="500" spans="2:8" x14ac:dyDescent="0.2">
      <c r="B500" s="50" t="s">
        <v>134</v>
      </c>
      <c r="C500" s="88"/>
      <c r="D500" s="55"/>
      <c r="E500" s="55"/>
      <c r="F500" s="55"/>
      <c r="G500" s="55"/>
      <c r="H500" s="68"/>
    </row>
    <row r="501" spans="2:8" x14ac:dyDescent="0.2">
      <c r="B501" s="50" t="s">
        <v>50</v>
      </c>
      <c r="C501" s="88"/>
      <c r="D501" s="65">
        <f>ROUND(+D477*D489,-1)</f>
        <v>0</v>
      </c>
      <c r="E501" s="65">
        <f>ROUND(+E477*E489,-1)</f>
        <v>0</v>
      </c>
      <c r="F501" s="65">
        <f>ROUND(+F477*F489,-1)</f>
        <v>0</v>
      </c>
      <c r="G501" s="65">
        <f>ROUND(+G477*G489,-1)</f>
        <v>0</v>
      </c>
      <c r="H501" s="66">
        <f>SUM(D501:G501)</f>
        <v>0</v>
      </c>
    </row>
    <row r="502" spans="2:8" x14ac:dyDescent="0.2">
      <c r="B502" s="50" t="s">
        <v>78</v>
      </c>
      <c r="C502" s="88"/>
      <c r="D502" s="65">
        <f>ROUND(+D479*D491,-1)</f>
        <v>0</v>
      </c>
      <c r="E502" s="65">
        <f>ROUND(+E479*E491,-1)</f>
        <v>0</v>
      </c>
      <c r="F502" s="65">
        <f>ROUND(+F479*F491,-1)</f>
        <v>0</v>
      </c>
      <c r="G502" s="65">
        <f>ROUND(+G479*G491,-1)</f>
        <v>0</v>
      </c>
      <c r="H502" s="66">
        <f>SUM(D502:G502)</f>
        <v>0</v>
      </c>
    </row>
    <row r="503" spans="2:8" x14ac:dyDescent="0.2">
      <c r="B503" s="50" t="s">
        <v>79</v>
      </c>
      <c r="C503" s="88"/>
      <c r="D503" s="65">
        <f>ROUND(+D481*D493,-1)</f>
        <v>0</v>
      </c>
      <c r="E503" s="65">
        <f>ROUND(+E481*E493,-1)</f>
        <v>0</v>
      </c>
      <c r="F503" s="65">
        <f>ROUND(+F481*F493,-1)</f>
        <v>0</v>
      </c>
      <c r="G503" s="65">
        <f>ROUND(+G481*G493,-1)</f>
        <v>0</v>
      </c>
      <c r="H503" s="66">
        <f>SUM(D503:G503)</f>
        <v>0</v>
      </c>
    </row>
    <row r="504" spans="2:8" x14ac:dyDescent="0.2">
      <c r="B504" s="50" t="s">
        <v>80</v>
      </c>
      <c r="C504" s="88"/>
      <c r="D504" s="65">
        <f>ROUND(+D483*D495,-1)</f>
        <v>0</v>
      </c>
      <c r="E504" s="65">
        <f>ROUND(+E483*E495,-1)</f>
        <v>0</v>
      </c>
      <c r="F504" s="65">
        <f>ROUND(+F483*F495,-1)</f>
        <v>0</v>
      </c>
      <c r="G504" s="65">
        <f>ROUND(+G483*G495,-1)</f>
        <v>0</v>
      </c>
      <c r="H504" s="66">
        <f>SUM(D504:G504)</f>
        <v>0</v>
      </c>
    </row>
    <row r="505" spans="2:8" x14ac:dyDescent="0.2">
      <c r="B505" s="50" t="s">
        <v>81</v>
      </c>
      <c r="C505" s="88"/>
      <c r="D505" s="65">
        <f>ROUND(+D485*D497,-1)</f>
        <v>0</v>
      </c>
      <c r="E505" s="65">
        <f>ROUND(+E485*E497,-1)</f>
        <v>0</v>
      </c>
      <c r="F505" s="65">
        <f>ROUND(+F485*F497,-1)</f>
        <v>0</v>
      </c>
      <c r="G505" s="65">
        <f>ROUND(+G485*G497,-1)</f>
        <v>0</v>
      </c>
      <c r="H505" s="66">
        <f>SUM(D505:G505)</f>
        <v>0</v>
      </c>
    </row>
    <row r="506" spans="2:8" x14ac:dyDescent="0.2">
      <c r="B506" s="50"/>
      <c r="C506" s="88"/>
      <c r="D506" s="65"/>
      <c r="E506" s="65"/>
      <c r="F506" s="65"/>
      <c r="G506" s="65"/>
      <c r="H506" s="68"/>
    </row>
    <row r="507" spans="2:8" x14ac:dyDescent="0.2">
      <c r="B507" s="50"/>
      <c r="C507" s="88"/>
      <c r="H507" s="68"/>
    </row>
    <row r="508" spans="2:8" ht="13.2" x14ac:dyDescent="0.25">
      <c r="B508" s="543" t="s">
        <v>291</v>
      </c>
      <c r="C508" s="544"/>
      <c r="D508" s="55"/>
      <c r="E508" s="55"/>
      <c r="F508" s="55"/>
      <c r="G508" s="55"/>
      <c r="H508" s="68"/>
    </row>
    <row r="509" spans="2:8" x14ac:dyDescent="0.2">
      <c r="B509" s="72"/>
      <c r="C509" s="88"/>
      <c r="D509" s="55"/>
      <c r="E509" s="55"/>
      <c r="F509" s="55"/>
      <c r="G509" s="55"/>
      <c r="H509" s="68"/>
    </row>
    <row r="510" spans="2:8" x14ac:dyDescent="0.2">
      <c r="B510" s="144" t="s">
        <v>232</v>
      </c>
      <c r="C510" s="88"/>
      <c r="D510" s="445"/>
      <c r="E510" s="55"/>
      <c r="F510" s="55"/>
      <c r="G510" s="55"/>
      <c r="H510" s="68"/>
    </row>
    <row r="511" spans="2:8" x14ac:dyDescent="0.2">
      <c r="B511" s="72"/>
      <c r="C511" s="88"/>
      <c r="D511" s="55"/>
      <c r="E511" s="55"/>
      <c r="F511" s="55"/>
      <c r="G511" s="55"/>
      <c r="H511" s="68"/>
    </row>
    <row r="512" spans="2:8" x14ac:dyDescent="0.2">
      <c r="B512" s="50" t="s">
        <v>135</v>
      </c>
      <c r="C512" s="88"/>
      <c r="D512" s="55"/>
      <c r="E512" s="55"/>
      <c r="F512" s="55"/>
      <c r="G512" s="55"/>
      <c r="H512" s="68"/>
    </row>
    <row r="513" spans="2:8" x14ac:dyDescent="0.2">
      <c r="B513" s="50" t="s">
        <v>50</v>
      </c>
      <c r="C513" s="88"/>
      <c r="D513" s="450">
        <v>0</v>
      </c>
      <c r="E513" s="444">
        <f>(D513)*(1+E514)</f>
        <v>0</v>
      </c>
      <c r="F513" s="444">
        <f>(E513)*(1+F514)</f>
        <v>0</v>
      </c>
      <c r="G513" s="444">
        <f>(F513)*(1+G514)</f>
        <v>0</v>
      </c>
      <c r="H513" s="145">
        <f>AVERAGE(D513:G513)</f>
        <v>0</v>
      </c>
    </row>
    <row r="514" spans="2:8" x14ac:dyDescent="0.2">
      <c r="B514" s="437" t="s">
        <v>177</v>
      </c>
      <c r="C514" s="438"/>
      <c r="D514" s="439"/>
      <c r="E514" s="484">
        <v>0</v>
      </c>
      <c r="F514" s="485">
        <f>E514</f>
        <v>0</v>
      </c>
      <c r="G514" s="485">
        <f>+F514</f>
        <v>0</v>
      </c>
      <c r="H514" s="440"/>
    </row>
    <row r="515" spans="2:8" x14ac:dyDescent="0.2">
      <c r="B515" s="50" t="s">
        <v>78</v>
      </c>
      <c r="C515" s="88"/>
      <c r="D515" s="444">
        <f>+G513*(1+D516)</f>
        <v>0</v>
      </c>
      <c r="E515" s="444">
        <f>+D515*(1+E516)</f>
        <v>0</v>
      </c>
      <c r="F515" s="444">
        <f>+E515*(1+F516)</f>
        <v>0</v>
      </c>
      <c r="G515" s="444">
        <f>+F515*(1+G516)</f>
        <v>0</v>
      </c>
      <c r="H515" s="145">
        <f>AVERAGE(D515:G515)</f>
        <v>0</v>
      </c>
    </row>
    <row r="516" spans="2:8" x14ac:dyDescent="0.2">
      <c r="B516" s="437" t="s">
        <v>177</v>
      </c>
      <c r="C516" s="438"/>
      <c r="D516" s="485">
        <f>+G514</f>
        <v>0</v>
      </c>
      <c r="E516" s="485">
        <f>+D516</f>
        <v>0</v>
      </c>
      <c r="F516" s="485">
        <f>+E516</f>
        <v>0</v>
      </c>
      <c r="G516" s="485">
        <f>+F516</f>
        <v>0</v>
      </c>
      <c r="H516" s="442" t="e">
        <f>+H515/H513-1</f>
        <v>#DIV/0!</v>
      </c>
    </row>
    <row r="517" spans="2:8" x14ac:dyDescent="0.2">
      <c r="B517" s="50" t="s">
        <v>79</v>
      </c>
      <c r="C517" s="88"/>
      <c r="D517" s="444">
        <f>+G515*(1+D518)</f>
        <v>0</v>
      </c>
      <c r="E517" s="444">
        <f>+D517*(1+E518)</f>
        <v>0</v>
      </c>
      <c r="F517" s="444">
        <f>+E517*(1+F518)</f>
        <v>0</v>
      </c>
      <c r="G517" s="444">
        <f>+F517*(1+G518)</f>
        <v>0</v>
      </c>
      <c r="H517" s="145">
        <f>AVERAGE(D517:G517)</f>
        <v>0</v>
      </c>
    </row>
    <row r="518" spans="2:8" x14ac:dyDescent="0.2">
      <c r="B518" s="437" t="s">
        <v>177</v>
      </c>
      <c r="C518" s="438"/>
      <c r="D518" s="485">
        <f>+G516</f>
        <v>0</v>
      </c>
      <c r="E518" s="485">
        <f>+D518</f>
        <v>0</v>
      </c>
      <c r="F518" s="485">
        <f>+E518</f>
        <v>0</v>
      </c>
      <c r="G518" s="485">
        <f>+F518</f>
        <v>0</v>
      </c>
      <c r="H518" s="442" t="e">
        <f>+H517/H515-1</f>
        <v>#DIV/0!</v>
      </c>
    </row>
    <row r="519" spans="2:8" x14ac:dyDescent="0.2">
      <c r="B519" s="50" t="s">
        <v>80</v>
      </c>
      <c r="C519" s="88"/>
      <c r="D519" s="444">
        <f>+G517*(1+D520)</f>
        <v>0</v>
      </c>
      <c r="E519" s="444">
        <f>+D519*(1+E520)</f>
        <v>0</v>
      </c>
      <c r="F519" s="444">
        <f>+E519*(1+F520)</f>
        <v>0</v>
      </c>
      <c r="G519" s="444">
        <f>+F519*(1+G520)</f>
        <v>0</v>
      </c>
      <c r="H519" s="145" t="e">
        <f>+H517*(1+H520)</f>
        <v>#DIV/0!</v>
      </c>
    </row>
    <row r="520" spans="2:8" x14ac:dyDescent="0.2">
      <c r="B520" s="437" t="s">
        <v>177</v>
      </c>
      <c r="C520" s="438"/>
      <c r="D520" s="485">
        <f>+G518</f>
        <v>0</v>
      </c>
      <c r="E520" s="485">
        <f>+D520</f>
        <v>0</v>
      </c>
      <c r="F520" s="485">
        <f>+E520</f>
        <v>0</v>
      </c>
      <c r="G520" s="485">
        <f>+F520</f>
        <v>0</v>
      </c>
      <c r="H520" s="442" t="e">
        <f>+H518</f>
        <v>#DIV/0!</v>
      </c>
    </row>
    <row r="521" spans="2:8" x14ac:dyDescent="0.2">
      <c r="B521" s="50" t="s">
        <v>81</v>
      </c>
      <c r="C521" s="88"/>
      <c r="D521" s="444">
        <f>+G519*(1+D522)</f>
        <v>0</v>
      </c>
      <c r="E521" s="444">
        <f>+D521*(1+E522)</f>
        <v>0</v>
      </c>
      <c r="F521" s="444">
        <f>+E521*(1+F522)</f>
        <v>0</v>
      </c>
      <c r="G521" s="444">
        <f>+F521*(1+G522)</f>
        <v>0</v>
      </c>
      <c r="H521" s="145" t="e">
        <f>+H519*(1+H522)</f>
        <v>#DIV/0!</v>
      </c>
    </row>
    <row r="522" spans="2:8" x14ac:dyDescent="0.2">
      <c r="B522" s="437" t="s">
        <v>177</v>
      </c>
      <c r="C522" s="438"/>
      <c r="D522" s="485">
        <f>+G520</f>
        <v>0</v>
      </c>
      <c r="E522" s="485">
        <f>+D522</f>
        <v>0</v>
      </c>
      <c r="F522" s="485">
        <f>+E522</f>
        <v>0</v>
      </c>
      <c r="G522" s="485">
        <f>+F522</f>
        <v>0</v>
      </c>
      <c r="H522" s="442" t="e">
        <f>+H520</f>
        <v>#DIV/0!</v>
      </c>
    </row>
    <row r="523" spans="2:8" x14ac:dyDescent="0.2">
      <c r="B523" s="50"/>
      <c r="C523" s="88"/>
      <c r="D523" s="55"/>
      <c r="E523" s="55"/>
      <c r="F523" s="55"/>
      <c r="G523" s="55"/>
      <c r="H523" s="68"/>
    </row>
    <row r="524" spans="2:8" x14ac:dyDescent="0.2">
      <c r="B524" s="50" t="s">
        <v>298</v>
      </c>
      <c r="C524" s="88"/>
      <c r="D524" s="55"/>
      <c r="E524" s="55"/>
      <c r="F524" s="55"/>
      <c r="G524" s="55"/>
      <c r="H524" s="68"/>
    </row>
    <row r="525" spans="2:8" x14ac:dyDescent="0.2">
      <c r="B525" s="50" t="s">
        <v>50</v>
      </c>
      <c r="C525" s="88"/>
      <c r="D525" s="65">
        <f>ROUND(+D477*D513,-1)</f>
        <v>0</v>
      </c>
      <c r="E525" s="65">
        <f>ROUND(+E477*E513,-1)</f>
        <v>0</v>
      </c>
      <c r="F525" s="65">
        <f>ROUND(+F477*F513,-1)</f>
        <v>0</v>
      </c>
      <c r="G525" s="65">
        <f>ROUND(+G477*G513,-1)</f>
        <v>0</v>
      </c>
      <c r="H525" s="66">
        <f>SUM(D525:G525)</f>
        <v>0</v>
      </c>
    </row>
    <row r="526" spans="2:8" x14ac:dyDescent="0.2">
      <c r="B526" s="50" t="s">
        <v>78</v>
      </c>
      <c r="C526" s="88"/>
      <c r="D526" s="65">
        <f>ROUND(+D479*D515,-1)</f>
        <v>0</v>
      </c>
      <c r="E526" s="65">
        <f>ROUND(+E479*E515,-1)</f>
        <v>0</v>
      </c>
      <c r="F526" s="65">
        <f>ROUND(+F479*F515,-1)</f>
        <v>0</v>
      </c>
      <c r="G526" s="65">
        <f>ROUND(+G479*G515,-1)</f>
        <v>0</v>
      </c>
      <c r="H526" s="66">
        <f>SUM(D526:G526)</f>
        <v>0</v>
      </c>
    </row>
    <row r="527" spans="2:8" x14ac:dyDescent="0.2">
      <c r="B527" s="50" t="s">
        <v>79</v>
      </c>
      <c r="C527" s="88"/>
      <c r="D527" s="65">
        <f>ROUND(+D481*D517,-1)</f>
        <v>0</v>
      </c>
      <c r="E527" s="65">
        <f>ROUND(+E481*E517,-1)</f>
        <v>0</v>
      </c>
      <c r="F527" s="65">
        <f>ROUND(+F481*F517,-1)</f>
        <v>0</v>
      </c>
      <c r="G527" s="65">
        <f>ROUND(+G481*G517,-1)</f>
        <v>0</v>
      </c>
      <c r="H527" s="66">
        <f>SUM(D527:G527)</f>
        <v>0</v>
      </c>
    </row>
    <row r="528" spans="2:8" x14ac:dyDescent="0.2">
      <c r="B528" s="50" t="s">
        <v>80</v>
      </c>
      <c r="C528" s="88"/>
      <c r="D528" s="65">
        <f>ROUND(+D483*D519,-1)</f>
        <v>0</v>
      </c>
      <c r="E528" s="65">
        <f>ROUND(+E483*E519,-1)</f>
        <v>0</v>
      </c>
      <c r="F528" s="65">
        <f>ROUND(+F483*F519,-1)</f>
        <v>0</v>
      </c>
      <c r="G528" s="65">
        <f>ROUND(+G483*G519,-1)</f>
        <v>0</v>
      </c>
      <c r="H528" s="66">
        <f>SUM(D528:G528)</f>
        <v>0</v>
      </c>
    </row>
    <row r="529" spans="2:8" x14ac:dyDescent="0.2">
      <c r="B529" s="50" t="s">
        <v>81</v>
      </c>
      <c r="C529" s="88"/>
      <c r="D529" s="65">
        <f>ROUND(+D485*D521,-1)</f>
        <v>0</v>
      </c>
      <c r="E529" s="65">
        <f>ROUND(+E485*E521,-1)</f>
        <v>0</v>
      </c>
      <c r="F529" s="65">
        <f>ROUND(+F485*F521,-1)</f>
        <v>0</v>
      </c>
      <c r="G529" s="65">
        <f>ROUND(+G485*G521,-1)</f>
        <v>0</v>
      </c>
      <c r="H529" s="66">
        <f>SUM(D529:G529)</f>
        <v>0</v>
      </c>
    </row>
    <row r="530" spans="2:8" x14ac:dyDescent="0.2">
      <c r="B530" s="72"/>
      <c r="C530" s="88"/>
      <c r="D530" s="65"/>
      <c r="E530" s="65"/>
      <c r="F530" s="65"/>
      <c r="G530" s="65"/>
      <c r="H530" s="68"/>
    </row>
    <row r="531" spans="2:8" x14ac:dyDescent="0.2">
      <c r="B531" s="72"/>
      <c r="C531" s="88"/>
      <c r="D531" s="65"/>
      <c r="E531" s="65"/>
      <c r="F531" s="65"/>
      <c r="G531" s="65"/>
      <c r="H531" s="68"/>
    </row>
    <row r="532" spans="2:8" ht="13.2" x14ac:dyDescent="0.25">
      <c r="B532" s="545" t="s">
        <v>292</v>
      </c>
      <c r="C532" s="546"/>
      <c r="D532" s="435"/>
      <c r="E532" s="89"/>
      <c r="F532" s="89"/>
      <c r="G532" s="89"/>
      <c r="H532" s="90"/>
    </row>
    <row r="533" spans="2:8" x14ac:dyDescent="0.2">
      <c r="B533" s="107"/>
      <c r="C533" s="88"/>
      <c r="D533" s="435"/>
      <c r="E533" s="89"/>
      <c r="F533" s="89"/>
      <c r="G533" s="89"/>
      <c r="H533" s="90"/>
    </row>
    <row r="534" spans="2:8" x14ac:dyDescent="0.2">
      <c r="B534" s="50" t="s">
        <v>296</v>
      </c>
      <c r="C534" s="88"/>
      <c r="D534" s="89"/>
      <c r="E534" s="89"/>
      <c r="F534" s="89"/>
      <c r="G534" s="89"/>
      <c r="H534" s="90"/>
    </row>
    <row r="535" spans="2:8" x14ac:dyDescent="0.2">
      <c r="B535" s="50" t="s">
        <v>50</v>
      </c>
      <c r="C535" s="88"/>
      <c r="D535" s="449">
        <v>0</v>
      </c>
      <c r="E535" s="441">
        <f>(D535)*(1+E536)</f>
        <v>0</v>
      </c>
      <c r="F535" s="441">
        <f>(E535)*(1+F536)</f>
        <v>0</v>
      </c>
      <c r="G535" s="441">
        <f>(F535)*(1+G536)</f>
        <v>0</v>
      </c>
      <c r="H535" s="143">
        <f>SUM(D535:G535)</f>
        <v>0</v>
      </c>
    </row>
    <row r="536" spans="2:8" x14ac:dyDescent="0.2">
      <c r="B536" s="437" t="s">
        <v>177</v>
      </c>
      <c r="C536" s="438"/>
      <c r="D536" s="439"/>
      <c r="E536" s="484">
        <v>0</v>
      </c>
      <c r="F536" s="485">
        <f>+E536</f>
        <v>0</v>
      </c>
      <c r="G536" s="485">
        <f>+F536</f>
        <v>0</v>
      </c>
      <c r="H536" s="440"/>
    </row>
    <row r="537" spans="2:8" x14ac:dyDescent="0.2">
      <c r="B537" s="50" t="s">
        <v>78</v>
      </c>
      <c r="C537" s="88"/>
      <c r="D537" s="441">
        <f>G535*(1+D538)</f>
        <v>0</v>
      </c>
      <c r="E537" s="441">
        <f>(D537)*(1+E538)</f>
        <v>0</v>
      </c>
      <c r="F537" s="441">
        <f>(E537)*(1+F538)</f>
        <v>0</v>
      </c>
      <c r="G537" s="441">
        <f>(F537)*(1+G538)</f>
        <v>0</v>
      </c>
      <c r="H537" s="143">
        <f>SUM(D537:G537)</f>
        <v>0</v>
      </c>
    </row>
    <row r="538" spans="2:8" x14ac:dyDescent="0.2">
      <c r="B538" s="437" t="s">
        <v>177</v>
      </c>
      <c r="C538" s="438"/>
      <c r="D538" s="485">
        <f>+G536</f>
        <v>0</v>
      </c>
      <c r="E538" s="485">
        <f>+D538</f>
        <v>0</v>
      </c>
      <c r="F538" s="485">
        <f>+E538</f>
        <v>0</v>
      </c>
      <c r="G538" s="485">
        <f>+F538</f>
        <v>0</v>
      </c>
      <c r="H538" s="442" t="e">
        <f>+H537/H535-1</f>
        <v>#DIV/0!</v>
      </c>
    </row>
    <row r="539" spans="2:8" x14ac:dyDescent="0.2">
      <c r="B539" s="50" t="s">
        <v>79</v>
      </c>
      <c r="C539" s="88"/>
      <c r="D539" s="441">
        <f>G537*(1+D540)</f>
        <v>0</v>
      </c>
      <c r="E539" s="441">
        <f>(D539)*(1+E540)</f>
        <v>0</v>
      </c>
      <c r="F539" s="441">
        <f>(E539)*(1+F540)</f>
        <v>0</v>
      </c>
      <c r="G539" s="441">
        <f>(F539)*(1+G540)</f>
        <v>0</v>
      </c>
      <c r="H539" s="143">
        <f>SUM(D539:G539)</f>
        <v>0</v>
      </c>
    </row>
    <row r="540" spans="2:8" x14ac:dyDescent="0.2">
      <c r="B540" s="437" t="s">
        <v>177</v>
      </c>
      <c r="C540" s="438"/>
      <c r="D540" s="485">
        <f>+G538</f>
        <v>0</v>
      </c>
      <c r="E540" s="485">
        <f>+D540</f>
        <v>0</v>
      </c>
      <c r="F540" s="485">
        <f>+E540</f>
        <v>0</v>
      </c>
      <c r="G540" s="485">
        <f>+F540</f>
        <v>0</v>
      </c>
      <c r="H540" s="442" t="e">
        <f>+H539/H537-1</f>
        <v>#DIV/0!</v>
      </c>
    </row>
    <row r="541" spans="2:8" x14ac:dyDescent="0.2">
      <c r="B541" s="50" t="s">
        <v>80</v>
      </c>
      <c r="C541" s="88"/>
      <c r="D541" s="441">
        <f>G539*(1+D542)</f>
        <v>0</v>
      </c>
      <c r="E541" s="441">
        <f>(D541)*(1+E542)</f>
        <v>0</v>
      </c>
      <c r="F541" s="441">
        <f>(E541)*(1+F542)</f>
        <v>0</v>
      </c>
      <c r="G541" s="441">
        <f>(F541)*(1+G542)</f>
        <v>0</v>
      </c>
      <c r="H541" s="143" t="e">
        <f>+H539*(1+H542)</f>
        <v>#DIV/0!</v>
      </c>
    </row>
    <row r="542" spans="2:8" x14ac:dyDescent="0.2">
      <c r="B542" s="437" t="s">
        <v>177</v>
      </c>
      <c r="C542" s="438"/>
      <c r="D542" s="485">
        <f>+G540</f>
        <v>0</v>
      </c>
      <c r="E542" s="485">
        <f>+D542</f>
        <v>0</v>
      </c>
      <c r="F542" s="485">
        <f>+E542</f>
        <v>0</v>
      </c>
      <c r="G542" s="485">
        <f>+F542</f>
        <v>0</v>
      </c>
      <c r="H542" s="442" t="e">
        <f>+H540</f>
        <v>#DIV/0!</v>
      </c>
    </row>
    <row r="543" spans="2:8" x14ac:dyDescent="0.2">
      <c r="B543" s="50" t="s">
        <v>81</v>
      </c>
      <c r="C543" s="88"/>
      <c r="D543" s="441">
        <f>G541*(1+D544)</f>
        <v>0</v>
      </c>
      <c r="E543" s="441">
        <f>(D543)*(1+E544)</f>
        <v>0</v>
      </c>
      <c r="F543" s="441">
        <f>(E543)*(1+F544)</f>
        <v>0</v>
      </c>
      <c r="G543" s="441">
        <f>(F543)*(1+G544)</f>
        <v>0</v>
      </c>
      <c r="H543" s="143" t="e">
        <f>+H541*(1+H544)</f>
        <v>#DIV/0!</v>
      </c>
    </row>
    <row r="544" spans="2:8" x14ac:dyDescent="0.2">
      <c r="B544" s="437" t="s">
        <v>177</v>
      </c>
      <c r="C544" s="438"/>
      <c r="D544" s="485">
        <f>+G542</f>
        <v>0</v>
      </c>
      <c r="E544" s="485">
        <f>+D544</f>
        <v>0</v>
      </c>
      <c r="F544" s="485">
        <f>+E544</f>
        <v>0</v>
      </c>
      <c r="G544" s="485">
        <f>+F544</f>
        <v>0</v>
      </c>
      <c r="H544" s="442" t="e">
        <f>+H542</f>
        <v>#DIV/0!</v>
      </c>
    </row>
    <row r="545" spans="2:8" x14ac:dyDescent="0.2">
      <c r="B545" s="50"/>
      <c r="C545" s="88"/>
      <c r="D545" s="55"/>
      <c r="E545" s="55"/>
      <c r="F545" s="55"/>
      <c r="G545" s="55"/>
      <c r="H545" s="68"/>
    </row>
    <row r="546" spans="2:8" x14ac:dyDescent="0.2">
      <c r="B546" s="50" t="s">
        <v>297</v>
      </c>
      <c r="C546" s="88"/>
      <c r="D546" s="55"/>
      <c r="E546" s="55"/>
      <c r="F546" s="55"/>
      <c r="G546" s="55"/>
      <c r="H546" s="68"/>
    </row>
    <row r="547" spans="2:8" x14ac:dyDescent="0.2">
      <c r="B547" s="50" t="s">
        <v>50</v>
      </c>
      <c r="C547" s="88"/>
      <c r="D547" s="450">
        <v>0</v>
      </c>
      <c r="E547" s="444">
        <f>(D547)*(1+E548)</f>
        <v>0</v>
      </c>
      <c r="F547" s="444">
        <f>(E547)*(1+F548)</f>
        <v>0</v>
      </c>
      <c r="G547" s="444">
        <f>(F547)*(1+G548)</f>
        <v>0</v>
      </c>
      <c r="H547" s="145">
        <f>AVERAGE(D547:G547)</f>
        <v>0</v>
      </c>
    </row>
    <row r="548" spans="2:8" x14ac:dyDescent="0.2">
      <c r="B548" s="437" t="s">
        <v>177</v>
      </c>
      <c r="C548" s="438"/>
      <c r="D548" s="439"/>
      <c r="E548" s="484">
        <v>0</v>
      </c>
      <c r="F548" s="485">
        <f>+E548</f>
        <v>0</v>
      </c>
      <c r="G548" s="485">
        <f>+F548</f>
        <v>0</v>
      </c>
      <c r="H548" s="440"/>
    </row>
    <row r="549" spans="2:8" x14ac:dyDescent="0.2">
      <c r="B549" s="50" t="s">
        <v>78</v>
      </c>
      <c r="C549" s="88"/>
      <c r="D549" s="444">
        <f>+G547*(1+D550)</f>
        <v>0</v>
      </c>
      <c r="E549" s="444">
        <f>(D549)*(1+E550)</f>
        <v>0</v>
      </c>
      <c r="F549" s="444">
        <f>(E549)*(1+F550)</f>
        <v>0</v>
      </c>
      <c r="G549" s="444">
        <f>(F549)*(1+G550)</f>
        <v>0</v>
      </c>
      <c r="H549" s="145">
        <f>AVERAGE(D549:G549)</f>
        <v>0</v>
      </c>
    </row>
    <row r="550" spans="2:8" x14ac:dyDescent="0.2">
      <c r="B550" s="437" t="s">
        <v>177</v>
      </c>
      <c r="C550" s="438"/>
      <c r="D550" s="485">
        <f>+G548</f>
        <v>0</v>
      </c>
      <c r="E550" s="485">
        <f>+D550</f>
        <v>0</v>
      </c>
      <c r="F550" s="485">
        <f>+E550</f>
        <v>0</v>
      </c>
      <c r="G550" s="485">
        <f>+F550</f>
        <v>0</v>
      </c>
      <c r="H550" s="442" t="e">
        <f>+H549/H547-1</f>
        <v>#DIV/0!</v>
      </c>
    </row>
    <row r="551" spans="2:8" x14ac:dyDescent="0.2">
      <c r="B551" s="50" t="s">
        <v>79</v>
      </c>
      <c r="C551" s="88"/>
      <c r="D551" s="444">
        <f>+G549*(1+D552)</f>
        <v>0</v>
      </c>
      <c r="E551" s="444">
        <f>(D551)*(1+E552)</f>
        <v>0</v>
      </c>
      <c r="F551" s="444">
        <f>(E551)*(1+F552)</f>
        <v>0</v>
      </c>
      <c r="G551" s="444">
        <f>(F551)*(1+G552)</f>
        <v>0</v>
      </c>
      <c r="H551" s="145">
        <f>AVERAGE(D551:G551)</f>
        <v>0</v>
      </c>
    </row>
    <row r="552" spans="2:8" x14ac:dyDescent="0.2">
      <c r="B552" s="437" t="s">
        <v>177</v>
      </c>
      <c r="C552" s="438"/>
      <c r="D552" s="485">
        <f>+G550</f>
        <v>0</v>
      </c>
      <c r="E552" s="485">
        <f>+D552</f>
        <v>0</v>
      </c>
      <c r="F552" s="485">
        <f>+E552</f>
        <v>0</v>
      </c>
      <c r="G552" s="485">
        <f>+F552</f>
        <v>0</v>
      </c>
      <c r="H552" s="442" t="e">
        <f>+H551/H549-1</f>
        <v>#DIV/0!</v>
      </c>
    </row>
    <row r="553" spans="2:8" x14ac:dyDescent="0.2">
      <c r="B553" s="50" t="s">
        <v>80</v>
      </c>
      <c r="C553" s="88"/>
      <c r="D553" s="444">
        <f>+G551*(1+D554)</f>
        <v>0</v>
      </c>
      <c r="E553" s="444">
        <f>(D553)*(1+E554)</f>
        <v>0</v>
      </c>
      <c r="F553" s="444">
        <f>(E553)*(1+F554)</f>
        <v>0</v>
      </c>
      <c r="G553" s="444">
        <f>(F553)*(1+G554)</f>
        <v>0</v>
      </c>
      <c r="H553" s="145" t="e">
        <f>+H551*(1+H554)</f>
        <v>#DIV/0!</v>
      </c>
    </row>
    <row r="554" spans="2:8" x14ac:dyDescent="0.2">
      <c r="B554" s="437" t="s">
        <v>177</v>
      </c>
      <c r="C554" s="438"/>
      <c r="D554" s="485">
        <f>+G552</f>
        <v>0</v>
      </c>
      <c r="E554" s="485">
        <f>+D554</f>
        <v>0</v>
      </c>
      <c r="F554" s="485">
        <f>+E554</f>
        <v>0</v>
      </c>
      <c r="G554" s="485">
        <f>+F554</f>
        <v>0</v>
      </c>
      <c r="H554" s="442" t="e">
        <f>+H552</f>
        <v>#DIV/0!</v>
      </c>
    </row>
    <row r="555" spans="2:8" x14ac:dyDescent="0.2">
      <c r="B555" s="50" t="s">
        <v>81</v>
      </c>
      <c r="C555" s="88"/>
      <c r="D555" s="444">
        <f>+G553*(1+D556)</f>
        <v>0</v>
      </c>
      <c r="E555" s="444">
        <f>(D555)*(1+E556)</f>
        <v>0</v>
      </c>
      <c r="F555" s="444">
        <f>(E555)*(1+F556)</f>
        <v>0</v>
      </c>
      <c r="G555" s="444">
        <f>(F555)*(1+G556)</f>
        <v>0</v>
      </c>
      <c r="H555" s="145" t="e">
        <f>+H553*(1+H556)</f>
        <v>#DIV/0!</v>
      </c>
    </row>
    <row r="556" spans="2:8" x14ac:dyDescent="0.2">
      <c r="B556" s="437" t="s">
        <v>177</v>
      </c>
      <c r="C556" s="438"/>
      <c r="D556" s="485">
        <f>+G554</f>
        <v>0</v>
      </c>
      <c r="E556" s="485">
        <f>+D556</f>
        <v>0</v>
      </c>
      <c r="F556" s="485">
        <f>+E556</f>
        <v>0</v>
      </c>
      <c r="G556" s="485">
        <f>+F556</f>
        <v>0</v>
      </c>
      <c r="H556" s="442" t="e">
        <f>+H554</f>
        <v>#DIV/0!</v>
      </c>
    </row>
    <row r="557" spans="2:8" x14ac:dyDescent="0.2">
      <c r="B557" s="50"/>
      <c r="C557" s="88"/>
      <c r="D557" s="55"/>
      <c r="E557" s="55"/>
      <c r="F557" s="55"/>
      <c r="G557" s="55"/>
      <c r="H557" s="68"/>
    </row>
    <row r="558" spans="2:8" x14ac:dyDescent="0.2">
      <c r="B558" s="50" t="s">
        <v>134</v>
      </c>
      <c r="C558" s="88"/>
      <c r="D558" s="55"/>
      <c r="E558" s="55"/>
      <c r="F558" s="55"/>
      <c r="G558" s="55"/>
      <c r="H558" s="68"/>
    </row>
    <row r="559" spans="2:8" x14ac:dyDescent="0.2">
      <c r="B559" s="50" t="s">
        <v>50</v>
      </c>
      <c r="C559" s="88"/>
      <c r="D559" s="65">
        <f>ROUND(+D535*D547,-1)</f>
        <v>0</v>
      </c>
      <c r="E559" s="65">
        <f>ROUND(+E535*E547,-1)</f>
        <v>0</v>
      </c>
      <c r="F559" s="65">
        <f>ROUND(+F535*F547,-1)</f>
        <v>0</v>
      </c>
      <c r="G559" s="65">
        <f>ROUND(+G535*G547,-1)</f>
        <v>0</v>
      </c>
      <c r="H559" s="66">
        <f>SUM(D559:G559)</f>
        <v>0</v>
      </c>
    </row>
    <row r="560" spans="2:8" x14ac:dyDescent="0.2">
      <c r="B560" s="50" t="s">
        <v>78</v>
      </c>
      <c r="C560" s="88"/>
      <c r="D560" s="65">
        <f>ROUND(+D537*D549,-1)</f>
        <v>0</v>
      </c>
      <c r="E560" s="65">
        <f>ROUND(+E537*E549,-1)</f>
        <v>0</v>
      </c>
      <c r="F560" s="65">
        <f>ROUND(+F537*F549,-1)</f>
        <v>0</v>
      </c>
      <c r="G560" s="65">
        <f>ROUND(+G537*G549,-1)</f>
        <v>0</v>
      </c>
      <c r="H560" s="66">
        <f>SUM(D560:G560)</f>
        <v>0</v>
      </c>
    </row>
    <row r="561" spans="2:8" x14ac:dyDescent="0.2">
      <c r="B561" s="50" t="s">
        <v>79</v>
      </c>
      <c r="C561" s="88"/>
      <c r="D561" s="65">
        <f>ROUND(+D539*D551,-1)</f>
        <v>0</v>
      </c>
      <c r="E561" s="65">
        <f>ROUND(+E539*E551,-1)</f>
        <v>0</v>
      </c>
      <c r="F561" s="65">
        <f>ROUND(+F539*F551,-1)</f>
        <v>0</v>
      </c>
      <c r="G561" s="65">
        <f>ROUND(+G539*G551,-1)</f>
        <v>0</v>
      </c>
      <c r="H561" s="66">
        <f>SUM(D561:G561)</f>
        <v>0</v>
      </c>
    </row>
    <row r="562" spans="2:8" x14ac:dyDescent="0.2">
      <c r="B562" s="50" t="s">
        <v>80</v>
      </c>
      <c r="C562" s="88"/>
      <c r="D562" s="65">
        <f>ROUND(+D541*D553,-1)</f>
        <v>0</v>
      </c>
      <c r="E562" s="65">
        <f>ROUND(+E541*E553,-1)</f>
        <v>0</v>
      </c>
      <c r="F562" s="65">
        <f>ROUND(+F541*F553,-1)</f>
        <v>0</v>
      </c>
      <c r="G562" s="65">
        <f>ROUND(+G541*G553,-1)</f>
        <v>0</v>
      </c>
      <c r="H562" s="66">
        <f>SUM(D562:G562)</f>
        <v>0</v>
      </c>
    </row>
    <row r="563" spans="2:8" x14ac:dyDescent="0.2">
      <c r="B563" s="50" t="s">
        <v>81</v>
      </c>
      <c r="C563" s="88"/>
      <c r="D563" s="65">
        <f>ROUND(+D543*D555,-1)</f>
        <v>0</v>
      </c>
      <c r="E563" s="65">
        <f>ROUND(+E543*E555,-1)</f>
        <v>0</v>
      </c>
      <c r="F563" s="65">
        <f>ROUND(+F543*F555,-1)</f>
        <v>0</v>
      </c>
      <c r="G563" s="65">
        <f>ROUND(+G543*G555,-1)</f>
        <v>0</v>
      </c>
      <c r="H563" s="66">
        <f>SUM(D563:G563)</f>
        <v>0</v>
      </c>
    </row>
    <row r="564" spans="2:8" x14ac:dyDescent="0.2">
      <c r="B564" s="50"/>
      <c r="C564" s="88"/>
      <c r="D564" s="65"/>
      <c r="E564" s="65"/>
      <c r="F564" s="65"/>
      <c r="G564" s="65"/>
      <c r="H564" s="68"/>
    </row>
    <row r="565" spans="2:8" x14ac:dyDescent="0.2">
      <c r="B565" s="50"/>
      <c r="C565" s="88"/>
      <c r="H565" s="68"/>
    </row>
    <row r="566" spans="2:8" ht="13.2" x14ac:dyDescent="0.25">
      <c r="B566" s="545" t="s">
        <v>293</v>
      </c>
      <c r="C566" s="546"/>
      <c r="D566" s="55"/>
      <c r="E566" s="55"/>
      <c r="F566" s="55"/>
      <c r="G566" s="55"/>
      <c r="H566" s="68"/>
    </row>
    <row r="567" spans="2:8" x14ac:dyDescent="0.2">
      <c r="B567" s="72"/>
      <c r="C567" s="88"/>
      <c r="D567" s="55"/>
      <c r="E567" s="55"/>
      <c r="F567" s="55"/>
      <c r="G567" s="55"/>
      <c r="H567" s="68"/>
    </row>
    <row r="568" spans="2:8" x14ac:dyDescent="0.2">
      <c r="B568" s="144" t="s">
        <v>232</v>
      </c>
      <c r="C568" s="88"/>
      <c r="D568" s="445"/>
      <c r="E568" s="55"/>
      <c r="F568" s="55"/>
      <c r="G568" s="55"/>
      <c r="H568" s="68"/>
    </row>
    <row r="569" spans="2:8" x14ac:dyDescent="0.2">
      <c r="B569" s="72"/>
      <c r="C569" s="88"/>
      <c r="D569" s="55"/>
      <c r="E569" s="55"/>
      <c r="F569" s="55"/>
      <c r="G569" s="55"/>
      <c r="H569" s="68"/>
    </row>
    <row r="570" spans="2:8" x14ac:dyDescent="0.2">
      <c r="B570" s="50" t="s">
        <v>135</v>
      </c>
      <c r="C570" s="88"/>
      <c r="D570" s="55"/>
      <c r="E570" s="55"/>
      <c r="F570" s="55"/>
      <c r="G570" s="55"/>
      <c r="H570" s="68"/>
    </row>
    <row r="571" spans="2:8" x14ac:dyDescent="0.2">
      <c r="B571" s="50" t="s">
        <v>50</v>
      </c>
      <c r="C571" s="88"/>
      <c r="D571" s="450">
        <v>0</v>
      </c>
      <c r="E571" s="444">
        <f>(D571)*(1+E572)</f>
        <v>0</v>
      </c>
      <c r="F571" s="444">
        <f>(E571)*(1+F572)</f>
        <v>0</v>
      </c>
      <c r="G571" s="444">
        <f>(F571)*(1+G572)</f>
        <v>0</v>
      </c>
      <c r="H571" s="145">
        <f>AVERAGE(D571:G571)</f>
        <v>0</v>
      </c>
    </row>
    <row r="572" spans="2:8" x14ac:dyDescent="0.2">
      <c r="B572" s="437" t="s">
        <v>177</v>
      </c>
      <c r="C572" s="438"/>
      <c r="D572" s="439"/>
      <c r="E572" s="484">
        <v>0</v>
      </c>
      <c r="F572" s="485">
        <f>E572</f>
        <v>0</v>
      </c>
      <c r="G572" s="485">
        <f>+F572</f>
        <v>0</v>
      </c>
      <c r="H572" s="440"/>
    </row>
    <row r="573" spans="2:8" x14ac:dyDescent="0.2">
      <c r="B573" s="50" t="s">
        <v>78</v>
      </c>
      <c r="C573" s="88"/>
      <c r="D573" s="444">
        <f>+G571*(1+D574)</f>
        <v>0</v>
      </c>
      <c r="E573" s="444">
        <f>+D573*(1+E574)</f>
        <v>0</v>
      </c>
      <c r="F573" s="444">
        <f>+E573*(1+F574)</f>
        <v>0</v>
      </c>
      <c r="G573" s="444">
        <f>+F573*(1+G574)</f>
        <v>0</v>
      </c>
      <c r="H573" s="145">
        <f>AVERAGE(D573:G573)</f>
        <v>0</v>
      </c>
    </row>
    <row r="574" spans="2:8" x14ac:dyDescent="0.2">
      <c r="B574" s="437" t="s">
        <v>177</v>
      </c>
      <c r="C574" s="438"/>
      <c r="D574" s="485">
        <f>+G572</f>
        <v>0</v>
      </c>
      <c r="E574" s="485">
        <f>+D574</f>
        <v>0</v>
      </c>
      <c r="F574" s="485">
        <f>+E574</f>
        <v>0</v>
      </c>
      <c r="G574" s="485">
        <f>+F574</f>
        <v>0</v>
      </c>
      <c r="H574" s="442" t="e">
        <f>+H573/H571-1</f>
        <v>#DIV/0!</v>
      </c>
    </row>
    <row r="575" spans="2:8" x14ac:dyDescent="0.2">
      <c r="B575" s="50" t="s">
        <v>79</v>
      </c>
      <c r="C575" s="88"/>
      <c r="D575" s="444">
        <f>+G573*(1+D576)</f>
        <v>0</v>
      </c>
      <c r="E575" s="444">
        <f>+D575*(1+E576)</f>
        <v>0</v>
      </c>
      <c r="F575" s="444">
        <f>+E575*(1+F576)</f>
        <v>0</v>
      </c>
      <c r="G575" s="444">
        <f>+F575*(1+G576)</f>
        <v>0</v>
      </c>
      <c r="H575" s="145">
        <f>AVERAGE(D575:G575)</f>
        <v>0</v>
      </c>
    </row>
    <row r="576" spans="2:8" x14ac:dyDescent="0.2">
      <c r="B576" s="437" t="s">
        <v>177</v>
      </c>
      <c r="C576" s="438"/>
      <c r="D576" s="485">
        <f>+G574</f>
        <v>0</v>
      </c>
      <c r="E576" s="485">
        <f>+D576</f>
        <v>0</v>
      </c>
      <c r="F576" s="485">
        <f>+E576</f>
        <v>0</v>
      </c>
      <c r="G576" s="485">
        <f>+F576</f>
        <v>0</v>
      </c>
      <c r="H576" s="442" t="e">
        <f>+H575/H573-1</f>
        <v>#DIV/0!</v>
      </c>
    </row>
    <row r="577" spans="2:15" x14ac:dyDescent="0.2">
      <c r="B577" s="50" t="s">
        <v>80</v>
      </c>
      <c r="C577" s="88"/>
      <c r="D577" s="444">
        <f>+G575*(1+D578)</f>
        <v>0</v>
      </c>
      <c r="E577" s="444">
        <f>+D577*(1+E578)</f>
        <v>0</v>
      </c>
      <c r="F577" s="444">
        <f>+E577*(1+F578)</f>
        <v>0</v>
      </c>
      <c r="G577" s="444">
        <f>+F577*(1+G578)</f>
        <v>0</v>
      </c>
      <c r="H577" s="145" t="e">
        <f>+H575*(1+H578)</f>
        <v>#DIV/0!</v>
      </c>
    </row>
    <row r="578" spans="2:15" x14ac:dyDescent="0.2">
      <c r="B578" s="437" t="s">
        <v>177</v>
      </c>
      <c r="C578" s="438"/>
      <c r="D578" s="485">
        <f>+G576</f>
        <v>0</v>
      </c>
      <c r="E578" s="485">
        <f>+D578</f>
        <v>0</v>
      </c>
      <c r="F578" s="485">
        <f>+E578</f>
        <v>0</v>
      </c>
      <c r="G578" s="485">
        <f>+F578</f>
        <v>0</v>
      </c>
      <c r="H578" s="442" t="e">
        <f>+H576</f>
        <v>#DIV/0!</v>
      </c>
    </row>
    <row r="579" spans="2:15" x14ac:dyDescent="0.2">
      <c r="B579" s="50" t="s">
        <v>81</v>
      </c>
      <c r="C579" s="88"/>
      <c r="D579" s="444">
        <f>+G577*(1+D580)</f>
        <v>0</v>
      </c>
      <c r="E579" s="444">
        <f>+D579*(1+E580)</f>
        <v>0</v>
      </c>
      <c r="F579" s="444">
        <f>+E579*(1+F580)</f>
        <v>0</v>
      </c>
      <c r="G579" s="444">
        <f>+F579*(1+G580)</f>
        <v>0</v>
      </c>
      <c r="H579" s="145" t="e">
        <f>+H577*(1+H580)</f>
        <v>#DIV/0!</v>
      </c>
    </row>
    <row r="580" spans="2:15" x14ac:dyDescent="0.2">
      <c r="B580" s="437" t="s">
        <v>177</v>
      </c>
      <c r="C580" s="438"/>
      <c r="D580" s="485">
        <f>+G578</f>
        <v>0</v>
      </c>
      <c r="E580" s="485">
        <f>+D580</f>
        <v>0</v>
      </c>
      <c r="F580" s="485">
        <f>+E580</f>
        <v>0</v>
      </c>
      <c r="G580" s="485">
        <f>+F580</f>
        <v>0</v>
      </c>
      <c r="H580" s="442" t="e">
        <f>+H578</f>
        <v>#DIV/0!</v>
      </c>
    </row>
    <row r="581" spans="2:15" x14ac:dyDescent="0.2">
      <c r="B581" s="50"/>
      <c r="C581" s="88"/>
      <c r="D581" s="55"/>
      <c r="E581" s="55"/>
      <c r="F581" s="55"/>
      <c r="G581" s="55"/>
      <c r="H581" s="68"/>
    </row>
    <row r="582" spans="2:15" x14ac:dyDescent="0.2">
      <c r="B582" s="50" t="s">
        <v>298</v>
      </c>
      <c r="C582" s="88"/>
      <c r="D582" s="55"/>
      <c r="E582" s="55"/>
      <c r="F582" s="55"/>
      <c r="G582" s="55"/>
      <c r="H582" s="68"/>
    </row>
    <row r="583" spans="2:15" x14ac:dyDescent="0.2">
      <c r="B583" s="50" t="s">
        <v>50</v>
      </c>
      <c r="C583" s="88"/>
      <c r="D583" s="65">
        <f>ROUND(+D535*D571,-1)</f>
        <v>0</v>
      </c>
      <c r="E583" s="65">
        <f>ROUND(+E535*E571,-1)</f>
        <v>0</v>
      </c>
      <c r="F583" s="65">
        <f>ROUND(+F535*F571,-1)</f>
        <v>0</v>
      </c>
      <c r="G583" s="65">
        <f>ROUND(+G535*G571,-1)</f>
        <v>0</v>
      </c>
      <c r="H583" s="66">
        <f>SUM(D583:G583)</f>
        <v>0</v>
      </c>
    </row>
    <row r="584" spans="2:15" x14ac:dyDescent="0.2">
      <c r="B584" s="50" t="s">
        <v>78</v>
      </c>
      <c r="C584" s="88"/>
      <c r="D584" s="65">
        <f>ROUND(+D537*D573,-1)</f>
        <v>0</v>
      </c>
      <c r="E584" s="65">
        <f>ROUND(+E537*E573,-1)</f>
        <v>0</v>
      </c>
      <c r="F584" s="65">
        <f>ROUND(+F537*F573,-1)</f>
        <v>0</v>
      </c>
      <c r="G584" s="65">
        <f>ROUND(+G537*G573,-1)</f>
        <v>0</v>
      </c>
      <c r="H584" s="66">
        <f>SUM(D584:G584)</f>
        <v>0</v>
      </c>
    </row>
    <row r="585" spans="2:15" x14ac:dyDescent="0.2">
      <c r="B585" s="50" t="s">
        <v>79</v>
      </c>
      <c r="C585" s="88"/>
      <c r="D585" s="65">
        <f>ROUND(+D539*D575,-1)</f>
        <v>0</v>
      </c>
      <c r="E585" s="65">
        <f>ROUND(+E539*E575,-1)</f>
        <v>0</v>
      </c>
      <c r="F585" s="65">
        <f>ROUND(+F539*F575,-1)</f>
        <v>0</v>
      </c>
      <c r="G585" s="65">
        <f>ROUND(+G539*G575,-1)</f>
        <v>0</v>
      </c>
      <c r="H585" s="66">
        <f>SUM(D585:G585)</f>
        <v>0</v>
      </c>
    </row>
    <row r="586" spans="2:15" x14ac:dyDescent="0.2">
      <c r="B586" s="50" t="s">
        <v>80</v>
      </c>
      <c r="C586" s="88"/>
      <c r="D586" s="65">
        <f>ROUND(+D541*D577,-1)</f>
        <v>0</v>
      </c>
      <c r="E586" s="65">
        <f>ROUND(+E541*E577,-1)</f>
        <v>0</v>
      </c>
      <c r="F586" s="65">
        <f>ROUND(+F541*F577,-1)</f>
        <v>0</v>
      </c>
      <c r="G586" s="65">
        <f>ROUND(+G541*G577,-1)</f>
        <v>0</v>
      </c>
      <c r="H586" s="66">
        <f>SUM(D586:G586)</f>
        <v>0</v>
      </c>
    </row>
    <row r="587" spans="2:15" x14ac:dyDescent="0.2">
      <c r="B587" s="50" t="s">
        <v>81</v>
      </c>
      <c r="C587" s="88"/>
      <c r="D587" s="65">
        <f>ROUND(+D543*D579,-1)</f>
        <v>0</v>
      </c>
      <c r="E587" s="65">
        <f>ROUND(+E543*E579,-1)</f>
        <v>0</v>
      </c>
      <c r="F587" s="65">
        <f>ROUND(+F543*F579,-1)</f>
        <v>0</v>
      </c>
      <c r="G587" s="65">
        <f>ROUND(+G543*G579,-1)</f>
        <v>0</v>
      </c>
      <c r="H587" s="66">
        <f>SUM(D587:G587)</f>
        <v>0</v>
      </c>
    </row>
    <row r="588" spans="2:15" x14ac:dyDescent="0.2">
      <c r="B588" s="149"/>
      <c r="C588" s="504"/>
      <c r="D588" s="505"/>
      <c r="E588" s="505"/>
      <c r="F588" s="505"/>
      <c r="G588" s="505"/>
      <c r="H588" s="506"/>
    </row>
    <row r="592" spans="2:15" x14ac:dyDescent="0.2">
      <c r="B592" s="547" t="s">
        <v>299</v>
      </c>
      <c r="C592" s="507"/>
      <c r="D592" s="508"/>
      <c r="E592" s="508"/>
      <c r="F592" s="508"/>
      <c r="G592" s="508"/>
      <c r="H592" s="508"/>
      <c r="I592" s="507"/>
      <c r="J592" s="507"/>
      <c r="K592" s="507"/>
      <c r="L592" s="507"/>
      <c r="M592" s="507"/>
      <c r="N592" s="507"/>
      <c r="O592" s="509"/>
    </row>
    <row r="593" spans="2:15" x14ac:dyDescent="0.2">
      <c r="B593" s="50"/>
      <c r="D593" s="580" t="s">
        <v>29</v>
      </c>
      <c r="E593" s="580"/>
      <c r="F593" s="580"/>
      <c r="G593" s="580"/>
      <c r="H593" s="581" t="s">
        <v>30</v>
      </c>
      <c r="I593" s="581"/>
      <c r="J593" s="581"/>
      <c r="K593" s="581"/>
      <c r="L593" s="581" t="s">
        <v>31</v>
      </c>
      <c r="M593" s="581"/>
      <c r="N593" s="581"/>
      <c r="O593" s="582"/>
    </row>
    <row r="594" spans="2:15" x14ac:dyDescent="0.2">
      <c r="B594" s="217" t="s">
        <v>137</v>
      </c>
      <c r="C594" s="218"/>
      <c r="D594" s="211" t="s">
        <v>34</v>
      </c>
      <c r="E594" s="211" t="s">
        <v>35</v>
      </c>
      <c r="F594" s="211" t="s">
        <v>36</v>
      </c>
      <c r="G594" s="211" t="s">
        <v>37</v>
      </c>
      <c r="H594" s="211" t="s">
        <v>38</v>
      </c>
      <c r="I594" s="211" t="s">
        <v>39</v>
      </c>
      <c r="J594" s="211" t="s">
        <v>51</v>
      </c>
      <c r="K594" s="211" t="s">
        <v>52</v>
      </c>
      <c r="L594" s="211" t="s">
        <v>42</v>
      </c>
      <c r="M594" s="211" t="s">
        <v>43</v>
      </c>
      <c r="N594" s="211" t="s">
        <v>40</v>
      </c>
      <c r="O594" s="212" t="s">
        <v>41</v>
      </c>
    </row>
    <row r="595" spans="2:15" x14ac:dyDescent="0.2">
      <c r="B595" s="54"/>
      <c r="C595" s="218" t="s">
        <v>300</v>
      </c>
      <c r="D595" s="221">
        <f>D37</f>
        <v>150000</v>
      </c>
      <c r="E595" s="221">
        <f>E37</f>
        <v>157590</v>
      </c>
      <c r="F595" s="221">
        <f>F37</f>
        <v>165570</v>
      </c>
      <c r="G595" s="221">
        <f>G37</f>
        <v>173950</v>
      </c>
      <c r="H595" s="221">
        <f>D38</f>
        <v>182760</v>
      </c>
      <c r="I595" s="221">
        <f>E38</f>
        <v>192010</v>
      </c>
      <c r="J595" s="221">
        <f>F38</f>
        <v>201730</v>
      </c>
      <c r="K595" s="221">
        <f>G38</f>
        <v>211950</v>
      </c>
      <c r="L595" s="221">
        <f>D39</f>
        <v>222680</v>
      </c>
      <c r="M595" s="221">
        <f>E39</f>
        <v>233950</v>
      </c>
      <c r="N595" s="221">
        <f>F39</f>
        <v>245790</v>
      </c>
      <c r="O595" s="222">
        <f>G39</f>
        <v>258240</v>
      </c>
    </row>
    <row r="596" spans="2:15" x14ac:dyDescent="0.2">
      <c r="B596" s="54"/>
      <c r="C596" s="218" t="s">
        <v>301</v>
      </c>
      <c r="D596" s="221">
        <f>D95</f>
        <v>0</v>
      </c>
      <c r="E596" s="221">
        <f>E95</f>
        <v>0</v>
      </c>
      <c r="F596" s="221">
        <f>F95</f>
        <v>0</v>
      </c>
      <c r="G596" s="221">
        <f>G95</f>
        <v>0</v>
      </c>
      <c r="H596" s="221">
        <f>D96</f>
        <v>0</v>
      </c>
      <c r="I596" s="221">
        <f>E96</f>
        <v>0</v>
      </c>
      <c r="J596" s="221">
        <f>F96</f>
        <v>0</v>
      </c>
      <c r="K596" s="221">
        <f>G96</f>
        <v>0</v>
      </c>
      <c r="L596" s="221">
        <f>D97</f>
        <v>0</v>
      </c>
      <c r="M596" s="221">
        <f>E97</f>
        <v>0</v>
      </c>
      <c r="N596" s="221">
        <f>F97</f>
        <v>0</v>
      </c>
      <c r="O596" s="222">
        <f>G97</f>
        <v>0</v>
      </c>
    </row>
    <row r="597" spans="2:15" x14ac:dyDescent="0.2">
      <c r="B597" s="54"/>
      <c r="C597" s="218" t="s">
        <v>302</v>
      </c>
      <c r="D597" s="221">
        <f>D153</f>
        <v>0</v>
      </c>
      <c r="E597" s="221">
        <f>E153</f>
        <v>0</v>
      </c>
      <c r="F597" s="221">
        <f>F153</f>
        <v>0</v>
      </c>
      <c r="G597" s="221">
        <f>G153</f>
        <v>0</v>
      </c>
      <c r="H597" s="221">
        <f>D154</f>
        <v>0</v>
      </c>
      <c r="I597" s="221">
        <f>E154</f>
        <v>0</v>
      </c>
      <c r="J597" s="221">
        <f>F154</f>
        <v>0</v>
      </c>
      <c r="K597" s="221">
        <f>G154</f>
        <v>0</v>
      </c>
      <c r="L597" s="221">
        <f>D155</f>
        <v>0</v>
      </c>
      <c r="M597" s="221">
        <f>E155</f>
        <v>0</v>
      </c>
      <c r="N597" s="221">
        <f>F155</f>
        <v>0</v>
      </c>
      <c r="O597" s="222">
        <f>G155</f>
        <v>0</v>
      </c>
    </row>
    <row r="598" spans="2:15" x14ac:dyDescent="0.2">
      <c r="B598" s="54"/>
      <c r="C598" s="218" t="s">
        <v>303</v>
      </c>
      <c r="D598" s="221">
        <f>D211</f>
        <v>0</v>
      </c>
      <c r="E598" s="221">
        <f>E211</f>
        <v>0</v>
      </c>
      <c r="F598" s="221">
        <f>F211</f>
        <v>0</v>
      </c>
      <c r="G598" s="221">
        <f>G211</f>
        <v>0</v>
      </c>
      <c r="H598" s="221">
        <f>D212</f>
        <v>0</v>
      </c>
      <c r="I598" s="221">
        <f>E212</f>
        <v>0</v>
      </c>
      <c r="J598" s="221">
        <f>F212</f>
        <v>0</v>
      </c>
      <c r="K598" s="221">
        <f>G212</f>
        <v>0</v>
      </c>
      <c r="L598" s="221">
        <f>D213</f>
        <v>0</v>
      </c>
      <c r="M598" s="221">
        <f>E213</f>
        <v>0</v>
      </c>
      <c r="N598" s="221">
        <f>F213</f>
        <v>0</v>
      </c>
      <c r="O598" s="222">
        <f>G213</f>
        <v>0</v>
      </c>
    </row>
    <row r="599" spans="2:15" x14ac:dyDescent="0.2">
      <c r="B599" s="54"/>
      <c r="C599" s="218" t="s">
        <v>304</v>
      </c>
      <c r="D599" s="221">
        <f>D269</f>
        <v>0</v>
      </c>
      <c r="E599" s="221">
        <f>E269</f>
        <v>0</v>
      </c>
      <c r="F599" s="221">
        <f>F269</f>
        <v>0</v>
      </c>
      <c r="G599" s="221">
        <f>G269</f>
        <v>0</v>
      </c>
      <c r="H599" s="221">
        <f>D270</f>
        <v>0</v>
      </c>
      <c r="I599" s="221">
        <f>E270</f>
        <v>0</v>
      </c>
      <c r="J599" s="221">
        <f>F270</f>
        <v>0</v>
      </c>
      <c r="K599" s="221">
        <f>G270</f>
        <v>0</v>
      </c>
      <c r="L599" s="221">
        <f>D271</f>
        <v>0</v>
      </c>
      <c r="M599" s="221">
        <f>E271</f>
        <v>0</v>
      </c>
      <c r="N599" s="221">
        <f>F271</f>
        <v>0</v>
      </c>
      <c r="O599" s="222">
        <f>G271</f>
        <v>0</v>
      </c>
    </row>
    <row r="600" spans="2:15" x14ac:dyDescent="0.2">
      <c r="B600" s="54"/>
      <c r="C600" s="218" t="s">
        <v>305</v>
      </c>
      <c r="D600" s="221">
        <f>D327</f>
        <v>0</v>
      </c>
      <c r="E600" s="221">
        <f>E327</f>
        <v>0</v>
      </c>
      <c r="F600" s="221">
        <f>F327</f>
        <v>0</v>
      </c>
      <c r="G600" s="221">
        <f>G327</f>
        <v>0</v>
      </c>
      <c r="H600" s="221">
        <f>D328</f>
        <v>0</v>
      </c>
      <c r="I600" s="221">
        <f>E328</f>
        <v>0</v>
      </c>
      <c r="J600" s="221">
        <f>F328</f>
        <v>0</v>
      </c>
      <c r="K600" s="221">
        <f>G328</f>
        <v>0</v>
      </c>
      <c r="L600" s="221">
        <f>D329</f>
        <v>0</v>
      </c>
      <c r="M600" s="221">
        <f>E329</f>
        <v>0</v>
      </c>
      <c r="N600" s="221">
        <f>F329</f>
        <v>0</v>
      </c>
      <c r="O600" s="222">
        <f>G329</f>
        <v>0</v>
      </c>
    </row>
    <row r="601" spans="2:15" x14ac:dyDescent="0.2">
      <c r="B601" s="54"/>
      <c r="C601" s="218" t="s">
        <v>306</v>
      </c>
      <c r="D601" s="221">
        <f>D385</f>
        <v>0</v>
      </c>
      <c r="E601" s="221">
        <f>E385</f>
        <v>0</v>
      </c>
      <c r="F601" s="221">
        <f>F385</f>
        <v>0</v>
      </c>
      <c r="G601" s="221">
        <f>G385</f>
        <v>0</v>
      </c>
      <c r="H601" s="221">
        <f>D386</f>
        <v>0</v>
      </c>
      <c r="I601" s="221">
        <f>E386</f>
        <v>0</v>
      </c>
      <c r="J601" s="221">
        <f>F386</f>
        <v>0</v>
      </c>
      <c r="K601" s="221">
        <f>G386</f>
        <v>0</v>
      </c>
      <c r="L601" s="221">
        <f>D387</f>
        <v>0</v>
      </c>
      <c r="M601" s="221">
        <f>E387</f>
        <v>0</v>
      </c>
      <c r="N601" s="221">
        <f>F387</f>
        <v>0</v>
      </c>
      <c r="O601" s="222">
        <f>G387</f>
        <v>0</v>
      </c>
    </row>
    <row r="602" spans="2:15" x14ac:dyDescent="0.2">
      <c r="B602" s="54"/>
      <c r="C602" s="218" t="s">
        <v>307</v>
      </c>
      <c r="D602" s="221">
        <f>D443</f>
        <v>0</v>
      </c>
      <c r="E602" s="221">
        <f>E443</f>
        <v>0</v>
      </c>
      <c r="F602" s="221">
        <f>F443</f>
        <v>0</v>
      </c>
      <c r="G602" s="221">
        <f>G443</f>
        <v>0</v>
      </c>
      <c r="H602" s="221">
        <f>D444</f>
        <v>0</v>
      </c>
      <c r="I602" s="221">
        <f>E444</f>
        <v>0</v>
      </c>
      <c r="J602" s="221">
        <f>F444</f>
        <v>0</v>
      </c>
      <c r="K602" s="221">
        <f>G444</f>
        <v>0</v>
      </c>
      <c r="L602" s="221">
        <f>D445</f>
        <v>0</v>
      </c>
      <c r="M602" s="221">
        <f>E445</f>
        <v>0</v>
      </c>
      <c r="N602" s="221">
        <f>F445</f>
        <v>0</v>
      </c>
      <c r="O602" s="222">
        <f>G445</f>
        <v>0</v>
      </c>
    </row>
    <row r="603" spans="2:15" x14ac:dyDescent="0.2">
      <c r="B603" s="54"/>
      <c r="C603" s="218" t="s">
        <v>308</v>
      </c>
      <c r="D603" s="221">
        <f>D501</f>
        <v>0</v>
      </c>
      <c r="E603" s="221">
        <f>E501</f>
        <v>0</v>
      </c>
      <c r="F603" s="221">
        <f>F501</f>
        <v>0</v>
      </c>
      <c r="G603" s="221">
        <f>G501</f>
        <v>0</v>
      </c>
      <c r="H603" s="221">
        <f>D502</f>
        <v>0</v>
      </c>
      <c r="I603" s="221">
        <f>E502</f>
        <v>0</v>
      </c>
      <c r="J603" s="221">
        <f>F502</f>
        <v>0</v>
      </c>
      <c r="K603" s="221">
        <f>G502</f>
        <v>0</v>
      </c>
      <c r="L603" s="221">
        <f>D503</f>
        <v>0</v>
      </c>
      <c r="M603" s="221">
        <f>E503</f>
        <v>0</v>
      </c>
      <c r="N603" s="221">
        <f>F503</f>
        <v>0</v>
      </c>
      <c r="O603" s="222">
        <f>G503</f>
        <v>0</v>
      </c>
    </row>
    <row r="604" spans="2:15" x14ac:dyDescent="0.2">
      <c r="B604" s="54"/>
      <c r="C604" s="218" t="s">
        <v>309</v>
      </c>
      <c r="D604" s="221">
        <f>D559</f>
        <v>0</v>
      </c>
      <c r="E604" s="221">
        <f>E559</f>
        <v>0</v>
      </c>
      <c r="F604" s="221">
        <f>F559</f>
        <v>0</v>
      </c>
      <c r="G604" s="221">
        <f>G559</f>
        <v>0</v>
      </c>
      <c r="H604" s="221">
        <f>D560</f>
        <v>0</v>
      </c>
      <c r="I604" s="221">
        <f>E560</f>
        <v>0</v>
      </c>
      <c r="J604" s="221">
        <f>F560</f>
        <v>0</v>
      </c>
      <c r="K604" s="221">
        <f>G560</f>
        <v>0</v>
      </c>
      <c r="L604" s="221">
        <f>D561</f>
        <v>0</v>
      </c>
      <c r="M604" s="221">
        <f>E561</f>
        <v>0</v>
      </c>
      <c r="N604" s="221">
        <f>F561</f>
        <v>0</v>
      </c>
      <c r="O604" s="222">
        <f>G561</f>
        <v>0</v>
      </c>
    </row>
    <row r="605" spans="2:15" x14ac:dyDescent="0.2">
      <c r="B605" s="224" t="s">
        <v>134</v>
      </c>
      <c r="C605" s="225"/>
      <c r="D605" s="226">
        <f>SUM(D595:D604)</f>
        <v>150000</v>
      </c>
      <c r="E605" s="226">
        <f t="shared" ref="E605:O605" si="0">SUM(E595:E604)</f>
        <v>157590</v>
      </c>
      <c r="F605" s="226">
        <f t="shared" si="0"/>
        <v>165570</v>
      </c>
      <c r="G605" s="226">
        <f t="shared" si="0"/>
        <v>173950</v>
      </c>
      <c r="H605" s="226">
        <f t="shared" si="0"/>
        <v>182760</v>
      </c>
      <c r="I605" s="226">
        <f t="shared" si="0"/>
        <v>192010</v>
      </c>
      <c r="J605" s="226">
        <f t="shared" si="0"/>
        <v>201730</v>
      </c>
      <c r="K605" s="226">
        <f t="shared" si="0"/>
        <v>211950</v>
      </c>
      <c r="L605" s="226">
        <f t="shared" si="0"/>
        <v>222680</v>
      </c>
      <c r="M605" s="226">
        <f t="shared" si="0"/>
        <v>233950</v>
      </c>
      <c r="N605" s="226">
        <f t="shared" si="0"/>
        <v>245790</v>
      </c>
      <c r="O605" s="227">
        <f t="shared" si="0"/>
        <v>258240</v>
      </c>
    </row>
    <row r="606" spans="2:15" x14ac:dyDescent="0.2">
      <c r="B606" s="54"/>
      <c r="C606" s="218"/>
      <c r="D606" s="232"/>
      <c r="E606" s="232"/>
      <c r="F606" s="232"/>
      <c r="G606" s="232"/>
      <c r="H606" s="232"/>
      <c r="I606" s="232"/>
      <c r="J606" s="232"/>
      <c r="K606" s="232"/>
      <c r="L606" s="232"/>
      <c r="M606" s="232"/>
      <c r="N606" s="232"/>
      <c r="O606" s="233"/>
    </row>
    <row r="607" spans="2:15" x14ac:dyDescent="0.2">
      <c r="B607" s="217" t="s">
        <v>136</v>
      </c>
      <c r="C607" s="218"/>
      <c r="D607" s="232"/>
      <c r="E607" s="232"/>
      <c r="F607" s="232"/>
      <c r="G607" s="232"/>
      <c r="H607" s="232"/>
      <c r="I607" s="232"/>
      <c r="J607" s="232"/>
      <c r="K607" s="232"/>
      <c r="L607" s="232"/>
      <c r="M607" s="232"/>
      <c r="N607" s="232"/>
      <c r="O607" s="233"/>
    </row>
    <row r="608" spans="2:15" x14ac:dyDescent="0.2">
      <c r="B608" s="54"/>
      <c r="C608" s="218" t="s">
        <v>310</v>
      </c>
      <c r="D608" s="232">
        <f>D61</f>
        <v>37500</v>
      </c>
      <c r="E608" s="232">
        <f>E61</f>
        <v>39400</v>
      </c>
      <c r="F608" s="232">
        <f>F61</f>
        <v>41390</v>
      </c>
      <c r="G608" s="232">
        <f>G61</f>
        <v>43490</v>
      </c>
      <c r="H608" s="232">
        <f>D62</f>
        <v>45690</v>
      </c>
      <c r="I608" s="232">
        <f>E62</f>
        <v>48000</v>
      </c>
      <c r="J608" s="232">
        <f>F62</f>
        <v>50430</v>
      </c>
      <c r="K608" s="232">
        <f>G62</f>
        <v>52990</v>
      </c>
      <c r="L608" s="232">
        <f>D63</f>
        <v>55670</v>
      </c>
      <c r="M608" s="232">
        <f>E63</f>
        <v>58490</v>
      </c>
      <c r="N608" s="232">
        <f>F63</f>
        <v>61450</v>
      </c>
      <c r="O608" s="233">
        <f>G63</f>
        <v>64560</v>
      </c>
    </row>
    <row r="609" spans="2:15" x14ac:dyDescent="0.2">
      <c r="B609" s="54"/>
      <c r="C609" s="218" t="s">
        <v>311</v>
      </c>
      <c r="D609" s="232">
        <f>D119</f>
        <v>0</v>
      </c>
      <c r="E609" s="232">
        <f>E119</f>
        <v>0</v>
      </c>
      <c r="F609" s="232">
        <f>F119</f>
        <v>0</v>
      </c>
      <c r="G609" s="232">
        <f>G119</f>
        <v>0</v>
      </c>
      <c r="H609" s="232">
        <f>D120</f>
        <v>0</v>
      </c>
      <c r="I609" s="232">
        <f>E120</f>
        <v>0</v>
      </c>
      <c r="J609" s="232">
        <f>F120</f>
        <v>0</v>
      </c>
      <c r="K609" s="232">
        <f>G120</f>
        <v>0</v>
      </c>
      <c r="L609" s="232">
        <f>D121</f>
        <v>0</v>
      </c>
      <c r="M609" s="232">
        <f>E121</f>
        <v>0</v>
      </c>
      <c r="N609" s="232">
        <f>F121</f>
        <v>0</v>
      </c>
      <c r="O609" s="233">
        <f>G121</f>
        <v>0</v>
      </c>
    </row>
    <row r="610" spans="2:15" x14ac:dyDescent="0.2">
      <c r="B610" s="54"/>
      <c r="C610" s="218" t="s">
        <v>312</v>
      </c>
      <c r="D610" s="232">
        <f>D177</f>
        <v>0</v>
      </c>
      <c r="E610" s="232">
        <f>E177</f>
        <v>0</v>
      </c>
      <c r="F610" s="232">
        <f>F177</f>
        <v>0</v>
      </c>
      <c r="G610" s="232">
        <f>G177</f>
        <v>0</v>
      </c>
      <c r="H610" s="232">
        <f>D178</f>
        <v>0</v>
      </c>
      <c r="I610" s="232">
        <f>E178</f>
        <v>0</v>
      </c>
      <c r="J610" s="232">
        <f>F178</f>
        <v>0</v>
      </c>
      <c r="K610" s="232">
        <f>G178</f>
        <v>0</v>
      </c>
      <c r="L610" s="232">
        <f>D179</f>
        <v>0</v>
      </c>
      <c r="M610" s="232">
        <f>E179</f>
        <v>0</v>
      </c>
      <c r="N610" s="232">
        <f>F179</f>
        <v>0</v>
      </c>
      <c r="O610" s="233">
        <f>G179</f>
        <v>0</v>
      </c>
    </row>
    <row r="611" spans="2:15" x14ac:dyDescent="0.2">
      <c r="B611" s="54"/>
      <c r="C611" s="218" t="s">
        <v>313</v>
      </c>
      <c r="D611" s="232">
        <f>D235</f>
        <v>0</v>
      </c>
      <c r="E611" s="232">
        <f>E235</f>
        <v>0</v>
      </c>
      <c r="F611" s="232">
        <f>F235</f>
        <v>0</v>
      </c>
      <c r="G611" s="232">
        <f>G235</f>
        <v>0</v>
      </c>
      <c r="H611" s="232">
        <f>D236</f>
        <v>0</v>
      </c>
      <c r="I611" s="232">
        <f>E236</f>
        <v>0</v>
      </c>
      <c r="J611" s="232">
        <f>F236</f>
        <v>0</v>
      </c>
      <c r="K611" s="232">
        <f>G236</f>
        <v>0</v>
      </c>
      <c r="L611" s="232">
        <f>D237</f>
        <v>0</v>
      </c>
      <c r="M611" s="232">
        <f>E237</f>
        <v>0</v>
      </c>
      <c r="N611" s="232">
        <f>F237</f>
        <v>0</v>
      </c>
      <c r="O611" s="233">
        <f>G237</f>
        <v>0</v>
      </c>
    </row>
    <row r="612" spans="2:15" x14ac:dyDescent="0.2">
      <c r="B612" s="54"/>
      <c r="C612" s="218" t="s">
        <v>314</v>
      </c>
      <c r="D612" s="232">
        <f>D293</f>
        <v>0</v>
      </c>
      <c r="E612" s="232">
        <f>E293</f>
        <v>0</v>
      </c>
      <c r="F612" s="232">
        <f>F293</f>
        <v>0</v>
      </c>
      <c r="G612" s="232">
        <f>G293</f>
        <v>0</v>
      </c>
      <c r="H612" s="232">
        <f>D294</f>
        <v>0</v>
      </c>
      <c r="I612" s="232">
        <f>E294</f>
        <v>0</v>
      </c>
      <c r="J612" s="232">
        <f>F294</f>
        <v>0</v>
      </c>
      <c r="K612" s="232">
        <f>G294</f>
        <v>0</v>
      </c>
      <c r="L612" s="232">
        <f>D295</f>
        <v>0</v>
      </c>
      <c r="M612" s="232">
        <f>E295</f>
        <v>0</v>
      </c>
      <c r="N612" s="232">
        <f>F295</f>
        <v>0</v>
      </c>
      <c r="O612" s="233">
        <f>G295</f>
        <v>0</v>
      </c>
    </row>
    <row r="613" spans="2:15" x14ac:dyDescent="0.2">
      <c r="B613" s="54"/>
      <c r="C613" s="218" t="s">
        <v>315</v>
      </c>
      <c r="D613" s="232">
        <f>D351</f>
        <v>0</v>
      </c>
      <c r="E613" s="232">
        <f>E351</f>
        <v>0</v>
      </c>
      <c r="F613" s="232">
        <f>F351</f>
        <v>0</v>
      </c>
      <c r="G613" s="232">
        <f>G351</f>
        <v>0</v>
      </c>
      <c r="H613" s="232">
        <f>D352</f>
        <v>0</v>
      </c>
      <c r="I613" s="232">
        <f>E352</f>
        <v>0</v>
      </c>
      <c r="J613" s="232">
        <f>F352</f>
        <v>0</v>
      </c>
      <c r="K613" s="232">
        <f>G352</f>
        <v>0</v>
      </c>
      <c r="L613" s="232">
        <f>D353</f>
        <v>0</v>
      </c>
      <c r="M613" s="232">
        <f>E353</f>
        <v>0</v>
      </c>
      <c r="N613" s="232">
        <f>F353</f>
        <v>0</v>
      </c>
      <c r="O613" s="233">
        <f>G353</f>
        <v>0</v>
      </c>
    </row>
    <row r="614" spans="2:15" x14ac:dyDescent="0.2">
      <c r="B614" s="54"/>
      <c r="C614" s="218" t="s">
        <v>316</v>
      </c>
      <c r="D614" s="232">
        <f>D409</f>
        <v>0</v>
      </c>
      <c r="E614" s="232">
        <f>E409</f>
        <v>0</v>
      </c>
      <c r="F614" s="232">
        <f>F409</f>
        <v>0</v>
      </c>
      <c r="G614" s="232">
        <f>G409</f>
        <v>0</v>
      </c>
      <c r="H614" s="232">
        <f>D410</f>
        <v>0</v>
      </c>
      <c r="I614" s="232">
        <f>E410</f>
        <v>0</v>
      </c>
      <c r="J614" s="232">
        <f>F410</f>
        <v>0</v>
      </c>
      <c r="K614" s="232">
        <f>G410</f>
        <v>0</v>
      </c>
      <c r="L614" s="232">
        <f>D411</f>
        <v>0</v>
      </c>
      <c r="M614" s="232">
        <f>E411</f>
        <v>0</v>
      </c>
      <c r="N614" s="232">
        <f>F411</f>
        <v>0</v>
      </c>
      <c r="O614" s="233">
        <f>G411</f>
        <v>0</v>
      </c>
    </row>
    <row r="615" spans="2:15" x14ac:dyDescent="0.2">
      <c r="B615" s="54"/>
      <c r="C615" s="218" t="s">
        <v>317</v>
      </c>
      <c r="D615" s="232">
        <f>D467</f>
        <v>0</v>
      </c>
      <c r="E615" s="232">
        <f>E467</f>
        <v>0</v>
      </c>
      <c r="F615" s="232">
        <f>F467</f>
        <v>0</v>
      </c>
      <c r="G615" s="232">
        <f>G467</f>
        <v>0</v>
      </c>
      <c r="H615" s="232">
        <f>D468</f>
        <v>0</v>
      </c>
      <c r="I615" s="232">
        <f>E468</f>
        <v>0</v>
      </c>
      <c r="J615" s="232">
        <f>F468</f>
        <v>0</v>
      </c>
      <c r="K615" s="232">
        <f>G468</f>
        <v>0</v>
      </c>
      <c r="L615" s="232">
        <f>D469</f>
        <v>0</v>
      </c>
      <c r="M615" s="232">
        <f>E469</f>
        <v>0</v>
      </c>
      <c r="N615" s="232">
        <f>F469</f>
        <v>0</v>
      </c>
      <c r="O615" s="233">
        <f>G469</f>
        <v>0</v>
      </c>
    </row>
    <row r="616" spans="2:15" x14ac:dyDescent="0.2">
      <c r="B616" s="54"/>
      <c r="C616" s="218" t="s">
        <v>318</v>
      </c>
      <c r="D616" s="232">
        <f>D525</f>
        <v>0</v>
      </c>
      <c r="E616" s="232">
        <f>E525</f>
        <v>0</v>
      </c>
      <c r="F616" s="232">
        <f>F525</f>
        <v>0</v>
      </c>
      <c r="G616" s="232">
        <f>G525</f>
        <v>0</v>
      </c>
      <c r="H616" s="232">
        <f>D526</f>
        <v>0</v>
      </c>
      <c r="I616" s="232">
        <f>E526</f>
        <v>0</v>
      </c>
      <c r="J616" s="232">
        <f>F526</f>
        <v>0</v>
      </c>
      <c r="K616" s="232">
        <f>G526</f>
        <v>0</v>
      </c>
      <c r="L616" s="232">
        <f>D527</f>
        <v>0</v>
      </c>
      <c r="M616" s="232">
        <f>E527</f>
        <v>0</v>
      </c>
      <c r="N616" s="232">
        <f>F527</f>
        <v>0</v>
      </c>
      <c r="O616" s="233">
        <f>G527</f>
        <v>0</v>
      </c>
    </row>
    <row r="617" spans="2:15" x14ac:dyDescent="0.2">
      <c r="B617" s="54"/>
      <c r="C617" s="218" t="s">
        <v>319</v>
      </c>
      <c r="D617" s="232">
        <f>D583</f>
        <v>0</v>
      </c>
      <c r="E617" s="232">
        <f>E583</f>
        <v>0</v>
      </c>
      <c r="F617" s="232">
        <f>F583</f>
        <v>0</v>
      </c>
      <c r="G617" s="232">
        <f>G583</f>
        <v>0</v>
      </c>
      <c r="H617" s="232">
        <f>D584</f>
        <v>0</v>
      </c>
      <c r="I617" s="232">
        <f>E584</f>
        <v>0</v>
      </c>
      <c r="J617" s="232">
        <f>F584</f>
        <v>0</v>
      </c>
      <c r="K617" s="232">
        <f>G584</f>
        <v>0</v>
      </c>
      <c r="L617" s="232">
        <f>D585</f>
        <v>0</v>
      </c>
      <c r="M617" s="232">
        <f>E585</f>
        <v>0</v>
      </c>
      <c r="N617" s="232">
        <f>F585</f>
        <v>0</v>
      </c>
      <c r="O617" s="233">
        <f>G585</f>
        <v>0</v>
      </c>
    </row>
    <row r="618" spans="2:15" x14ac:dyDescent="0.2">
      <c r="B618" s="54" t="s">
        <v>246</v>
      </c>
      <c r="C618" s="218"/>
      <c r="D618" s="226">
        <f t="shared" ref="D618:O618" si="1">SUM(D608:D617)</f>
        <v>37500</v>
      </c>
      <c r="E618" s="226">
        <f t="shared" si="1"/>
        <v>39400</v>
      </c>
      <c r="F618" s="226">
        <f t="shared" si="1"/>
        <v>41390</v>
      </c>
      <c r="G618" s="226">
        <f t="shared" si="1"/>
        <v>43490</v>
      </c>
      <c r="H618" s="226">
        <f t="shared" si="1"/>
        <v>45690</v>
      </c>
      <c r="I618" s="226">
        <f t="shared" si="1"/>
        <v>48000</v>
      </c>
      <c r="J618" s="226">
        <f t="shared" si="1"/>
        <v>50430</v>
      </c>
      <c r="K618" s="226">
        <f t="shared" si="1"/>
        <v>52990</v>
      </c>
      <c r="L618" s="226">
        <f t="shared" si="1"/>
        <v>55670</v>
      </c>
      <c r="M618" s="226">
        <f t="shared" si="1"/>
        <v>58490</v>
      </c>
      <c r="N618" s="226">
        <f t="shared" si="1"/>
        <v>61450</v>
      </c>
      <c r="O618" s="227">
        <f t="shared" si="1"/>
        <v>64560</v>
      </c>
    </row>
    <row r="619" spans="2:15" x14ac:dyDescent="0.2">
      <c r="B619" s="50"/>
      <c r="O619" s="510"/>
    </row>
    <row r="620" spans="2:15" x14ac:dyDescent="0.2">
      <c r="B620" s="50"/>
      <c r="O620" s="510"/>
    </row>
    <row r="621" spans="2:15" x14ac:dyDescent="0.2">
      <c r="B621" s="50"/>
      <c r="D621" s="204" t="s">
        <v>29</v>
      </c>
      <c r="E621" s="204" t="s">
        <v>30</v>
      </c>
      <c r="F621" s="204" t="s">
        <v>31</v>
      </c>
      <c r="G621" s="204" t="s">
        <v>32</v>
      </c>
      <c r="H621" s="205" t="s">
        <v>33</v>
      </c>
      <c r="O621" s="510"/>
    </row>
    <row r="622" spans="2:15" x14ac:dyDescent="0.2">
      <c r="B622" s="50"/>
      <c r="O622" s="510"/>
    </row>
    <row r="623" spans="2:15" x14ac:dyDescent="0.2">
      <c r="B623" s="217" t="s">
        <v>137</v>
      </c>
      <c r="C623" s="218"/>
      <c r="O623" s="510"/>
    </row>
    <row r="624" spans="2:15" x14ac:dyDescent="0.2">
      <c r="B624" s="54"/>
      <c r="C624" s="218" t="s">
        <v>300</v>
      </c>
      <c r="D624" s="513">
        <f>SUM(D595:G595)</f>
        <v>647110</v>
      </c>
      <c r="E624" s="513">
        <f>SUM(H595:K595)</f>
        <v>788450</v>
      </c>
      <c r="F624" s="513">
        <f>SUM(L595:O595)</f>
        <v>960660</v>
      </c>
      <c r="G624" s="65">
        <f>H40</f>
        <v>1170460</v>
      </c>
      <c r="H624" s="65">
        <f>H41</f>
        <v>1426090</v>
      </c>
      <c r="O624" s="510"/>
    </row>
    <row r="625" spans="2:15" x14ac:dyDescent="0.2">
      <c r="B625" s="54"/>
      <c r="C625" s="218" t="s">
        <v>301</v>
      </c>
      <c r="D625" s="513">
        <f t="shared" ref="D625:D646" si="2">SUM(D596:G596)</f>
        <v>0</v>
      </c>
      <c r="E625" s="513">
        <f t="shared" ref="E625:E646" si="3">SUM(H596:K596)</f>
        <v>0</v>
      </c>
      <c r="F625" s="513">
        <f t="shared" ref="F625:F646" si="4">SUM(L596:O596)</f>
        <v>0</v>
      </c>
      <c r="G625" s="513">
        <f>H98</f>
        <v>0</v>
      </c>
      <c r="H625" s="513">
        <f>H99</f>
        <v>0</v>
      </c>
      <c r="O625" s="510"/>
    </row>
    <row r="626" spans="2:15" x14ac:dyDescent="0.2">
      <c r="B626" s="54"/>
      <c r="C626" s="218" t="s">
        <v>302</v>
      </c>
      <c r="D626" s="513">
        <f t="shared" si="2"/>
        <v>0</v>
      </c>
      <c r="E626" s="513">
        <f t="shared" si="3"/>
        <v>0</v>
      </c>
      <c r="F626" s="513">
        <f t="shared" si="4"/>
        <v>0</v>
      </c>
      <c r="G626" s="513">
        <f>H156</f>
        <v>0</v>
      </c>
      <c r="H626" s="513">
        <f>H157</f>
        <v>0</v>
      </c>
      <c r="O626" s="510"/>
    </row>
    <row r="627" spans="2:15" x14ac:dyDescent="0.2">
      <c r="B627" s="54"/>
      <c r="C627" s="218" t="s">
        <v>303</v>
      </c>
      <c r="D627" s="513">
        <f t="shared" si="2"/>
        <v>0</v>
      </c>
      <c r="E627" s="513">
        <f t="shared" si="3"/>
        <v>0</v>
      </c>
      <c r="F627" s="513">
        <f t="shared" si="4"/>
        <v>0</v>
      </c>
      <c r="G627" s="513">
        <f>H214</f>
        <v>0</v>
      </c>
      <c r="H627" s="513">
        <f>H215</f>
        <v>0</v>
      </c>
      <c r="O627" s="510"/>
    </row>
    <row r="628" spans="2:15" x14ac:dyDescent="0.2">
      <c r="B628" s="54"/>
      <c r="C628" s="218" t="s">
        <v>304</v>
      </c>
      <c r="D628" s="513">
        <f t="shared" si="2"/>
        <v>0</v>
      </c>
      <c r="E628" s="513">
        <f t="shared" si="3"/>
        <v>0</v>
      </c>
      <c r="F628" s="513">
        <f t="shared" si="4"/>
        <v>0</v>
      </c>
      <c r="G628" s="513">
        <f>H272</f>
        <v>0</v>
      </c>
      <c r="H628" s="513">
        <f>H273</f>
        <v>0</v>
      </c>
      <c r="O628" s="510"/>
    </row>
    <row r="629" spans="2:15" x14ac:dyDescent="0.2">
      <c r="B629" s="54"/>
      <c r="C629" s="218" t="s">
        <v>305</v>
      </c>
      <c r="D629" s="513">
        <f t="shared" si="2"/>
        <v>0</v>
      </c>
      <c r="E629" s="513">
        <f t="shared" si="3"/>
        <v>0</v>
      </c>
      <c r="F629" s="513">
        <f t="shared" si="4"/>
        <v>0</v>
      </c>
      <c r="G629" s="513">
        <f>H330</f>
        <v>0</v>
      </c>
      <c r="H629" s="513">
        <f>H331</f>
        <v>0</v>
      </c>
      <c r="O629" s="510"/>
    </row>
    <row r="630" spans="2:15" x14ac:dyDescent="0.2">
      <c r="B630" s="54"/>
      <c r="C630" s="218" t="s">
        <v>306</v>
      </c>
      <c r="D630" s="513">
        <f t="shared" si="2"/>
        <v>0</v>
      </c>
      <c r="E630" s="513">
        <f t="shared" si="3"/>
        <v>0</v>
      </c>
      <c r="F630" s="513">
        <f t="shared" si="4"/>
        <v>0</v>
      </c>
      <c r="G630" s="513">
        <f>H388</f>
        <v>0</v>
      </c>
      <c r="H630" s="513">
        <f>H389</f>
        <v>0</v>
      </c>
      <c r="O630" s="510"/>
    </row>
    <row r="631" spans="2:15" x14ac:dyDescent="0.2">
      <c r="B631" s="54"/>
      <c r="C631" s="218" t="s">
        <v>307</v>
      </c>
      <c r="D631" s="513">
        <f t="shared" si="2"/>
        <v>0</v>
      </c>
      <c r="E631" s="513">
        <f t="shared" si="3"/>
        <v>0</v>
      </c>
      <c r="F631" s="513">
        <f t="shared" si="4"/>
        <v>0</v>
      </c>
      <c r="G631" s="513">
        <f>H446</f>
        <v>0</v>
      </c>
      <c r="H631" s="513">
        <f>H447</f>
        <v>0</v>
      </c>
      <c r="O631" s="510"/>
    </row>
    <row r="632" spans="2:15" x14ac:dyDescent="0.2">
      <c r="B632" s="54"/>
      <c r="C632" s="218" t="s">
        <v>308</v>
      </c>
      <c r="D632" s="513">
        <f t="shared" si="2"/>
        <v>0</v>
      </c>
      <c r="E632" s="513">
        <f t="shared" si="3"/>
        <v>0</v>
      </c>
      <c r="F632" s="513">
        <f t="shared" si="4"/>
        <v>0</v>
      </c>
      <c r="G632" s="513">
        <f>H504</f>
        <v>0</v>
      </c>
      <c r="H632" s="513">
        <f>H505</f>
        <v>0</v>
      </c>
      <c r="O632" s="510"/>
    </row>
    <row r="633" spans="2:15" x14ac:dyDescent="0.2">
      <c r="B633" s="54"/>
      <c r="C633" s="218" t="s">
        <v>309</v>
      </c>
      <c r="D633" s="513">
        <f t="shared" si="2"/>
        <v>0</v>
      </c>
      <c r="E633" s="513">
        <f t="shared" si="3"/>
        <v>0</v>
      </c>
      <c r="F633" s="513">
        <f t="shared" si="4"/>
        <v>0</v>
      </c>
      <c r="G633" s="513">
        <f>H562</f>
        <v>0</v>
      </c>
      <c r="H633" s="513">
        <f>H563</f>
        <v>0</v>
      </c>
      <c r="O633" s="510"/>
    </row>
    <row r="634" spans="2:15" x14ac:dyDescent="0.2">
      <c r="B634" s="224" t="s">
        <v>134</v>
      </c>
      <c r="C634" s="225"/>
      <c r="D634" s="514">
        <f>SUM(D624:D633)</f>
        <v>647110</v>
      </c>
      <c r="E634" s="514">
        <f>SUM(E624:E633)</f>
        <v>788450</v>
      </c>
      <c r="F634" s="514">
        <f>SUM(F624:F633)</f>
        <v>960660</v>
      </c>
      <c r="G634" s="514">
        <f>SUM(G624:G633)</f>
        <v>1170460</v>
      </c>
      <c r="H634" s="514">
        <f>SUM(H624:H633)</f>
        <v>1426090</v>
      </c>
      <c r="O634" s="510"/>
    </row>
    <row r="635" spans="2:15" x14ac:dyDescent="0.2">
      <c r="B635" s="54"/>
      <c r="C635" s="218"/>
      <c r="D635" s="513"/>
      <c r="E635" s="513"/>
      <c r="F635" s="513"/>
      <c r="O635" s="510"/>
    </row>
    <row r="636" spans="2:15" x14ac:dyDescent="0.2">
      <c r="B636" s="217" t="s">
        <v>136</v>
      </c>
      <c r="C636" s="218"/>
      <c r="D636" s="513"/>
      <c r="E636" s="513"/>
      <c r="F636" s="513"/>
      <c r="O636" s="510"/>
    </row>
    <row r="637" spans="2:15" x14ac:dyDescent="0.2">
      <c r="B637" s="54"/>
      <c r="C637" s="218" t="s">
        <v>310</v>
      </c>
      <c r="D637" s="513">
        <f t="shared" si="2"/>
        <v>161780</v>
      </c>
      <c r="E637" s="513">
        <f t="shared" si="3"/>
        <v>197110</v>
      </c>
      <c r="F637" s="513">
        <f t="shared" si="4"/>
        <v>240170</v>
      </c>
      <c r="G637" s="65">
        <f>H64</f>
        <v>292620</v>
      </c>
      <c r="H637" s="65">
        <f>H65</f>
        <v>356520</v>
      </c>
      <c r="O637" s="510"/>
    </row>
    <row r="638" spans="2:15" x14ac:dyDescent="0.2">
      <c r="B638" s="54"/>
      <c r="C638" s="218" t="s">
        <v>311</v>
      </c>
      <c r="D638" s="513">
        <f t="shared" si="2"/>
        <v>0</v>
      </c>
      <c r="E638" s="513">
        <f t="shared" si="3"/>
        <v>0</v>
      </c>
      <c r="F638" s="513">
        <f t="shared" si="4"/>
        <v>0</v>
      </c>
      <c r="G638" s="513">
        <f>H122</f>
        <v>0</v>
      </c>
      <c r="H638" s="513">
        <f>H123</f>
        <v>0</v>
      </c>
      <c r="O638" s="510"/>
    </row>
    <row r="639" spans="2:15" x14ac:dyDescent="0.2">
      <c r="B639" s="54"/>
      <c r="C639" s="218" t="s">
        <v>312</v>
      </c>
      <c r="D639" s="513">
        <f t="shared" si="2"/>
        <v>0</v>
      </c>
      <c r="E639" s="513">
        <f t="shared" si="3"/>
        <v>0</v>
      </c>
      <c r="F639" s="513">
        <f t="shared" si="4"/>
        <v>0</v>
      </c>
      <c r="G639" s="513">
        <f>H180</f>
        <v>0</v>
      </c>
      <c r="H639" s="513">
        <f>H181</f>
        <v>0</v>
      </c>
      <c r="O639" s="510"/>
    </row>
    <row r="640" spans="2:15" x14ac:dyDescent="0.2">
      <c r="B640" s="54"/>
      <c r="C640" s="218" t="s">
        <v>313</v>
      </c>
      <c r="D640" s="513">
        <f t="shared" si="2"/>
        <v>0</v>
      </c>
      <c r="E640" s="513">
        <f t="shared" si="3"/>
        <v>0</v>
      </c>
      <c r="F640" s="513">
        <f t="shared" si="4"/>
        <v>0</v>
      </c>
      <c r="G640" s="513">
        <f>H238</f>
        <v>0</v>
      </c>
      <c r="H640" s="513">
        <f>H239</f>
        <v>0</v>
      </c>
      <c r="O640" s="510"/>
    </row>
    <row r="641" spans="2:63" x14ac:dyDescent="0.2">
      <c r="B641" s="54"/>
      <c r="C641" s="218" t="s">
        <v>314</v>
      </c>
      <c r="D641" s="513">
        <f t="shared" si="2"/>
        <v>0</v>
      </c>
      <c r="E641" s="513">
        <f t="shared" si="3"/>
        <v>0</v>
      </c>
      <c r="F641" s="513">
        <f t="shared" si="4"/>
        <v>0</v>
      </c>
      <c r="G641" s="513">
        <f>H296</f>
        <v>0</v>
      </c>
      <c r="H641" s="513">
        <f>H297</f>
        <v>0</v>
      </c>
      <c r="O641" s="510"/>
    </row>
    <row r="642" spans="2:63" x14ac:dyDescent="0.2">
      <c r="B642" s="54"/>
      <c r="C642" s="218" t="s">
        <v>315</v>
      </c>
      <c r="D642" s="513">
        <f t="shared" si="2"/>
        <v>0</v>
      </c>
      <c r="E642" s="513">
        <f t="shared" si="3"/>
        <v>0</v>
      </c>
      <c r="F642" s="513">
        <f t="shared" si="4"/>
        <v>0</v>
      </c>
      <c r="G642" s="513">
        <f>H354</f>
        <v>0</v>
      </c>
      <c r="H642" s="513">
        <f>H355</f>
        <v>0</v>
      </c>
      <c r="O642" s="510"/>
    </row>
    <row r="643" spans="2:63" x14ac:dyDescent="0.2">
      <c r="B643" s="54"/>
      <c r="C643" s="218" t="s">
        <v>316</v>
      </c>
      <c r="D643" s="513">
        <f t="shared" si="2"/>
        <v>0</v>
      </c>
      <c r="E643" s="513">
        <f t="shared" si="3"/>
        <v>0</v>
      </c>
      <c r="F643" s="513">
        <f t="shared" si="4"/>
        <v>0</v>
      </c>
      <c r="G643" s="513">
        <f>H412</f>
        <v>0</v>
      </c>
      <c r="H643" s="513">
        <f>H413</f>
        <v>0</v>
      </c>
      <c r="O643" s="510"/>
    </row>
    <row r="644" spans="2:63" x14ac:dyDescent="0.2">
      <c r="B644" s="54"/>
      <c r="C644" s="218" t="s">
        <v>317</v>
      </c>
      <c r="D644" s="513">
        <f t="shared" si="2"/>
        <v>0</v>
      </c>
      <c r="E644" s="513">
        <f t="shared" si="3"/>
        <v>0</v>
      </c>
      <c r="F644" s="513">
        <f t="shared" si="4"/>
        <v>0</v>
      </c>
      <c r="G644" s="513">
        <f>H470</f>
        <v>0</v>
      </c>
      <c r="H644" s="513">
        <f>H471</f>
        <v>0</v>
      </c>
      <c r="O644" s="510"/>
    </row>
    <row r="645" spans="2:63" x14ac:dyDescent="0.2">
      <c r="B645" s="54"/>
      <c r="C645" s="218" t="s">
        <v>318</v>
      </c>
      <c r="D645" s="513">
        <f t="shared" si="2"/>
        <v>0</v>
      </c>
      <c r="E645" s="513">
        <f t="shared" si="3"/>
        <v>0</v>
      </c>
      <c r="F645" s="513">
        <f t="shared" si="4"/>
        <v>0</v>
      </c>
      <c r="G645" s="513">
        <f>H528</f>
        <v>0</v>
      </c>
      <c r="H645" s="513">
        <f>H529</f>
        <v>0</v>
      </c>
      <c r="O645" s="510"/>
    </row>
    <row r="646" spans="2:63" x14ac:dyDescent="0.2">
      <c r="B646" s="54"/>
      <c r="C646" s="218" t="s">
        <v>319</v>
      </c>
      <c r="D646" s="513">
        <f t="shared" si="2"/>
        <v>0</v>
      </c>
      <c r="E646" s="513">
        <f t="shared" si="3"/>
        <v>0</v>
      </c>
      <c r="F646" s="513">
        <f t="shared" si="4"/>
        <v>0</v>
      </c>
      <c r="G646" s="513">
        <f>H586</f>
        <v>0</v>
      </c>
      <c r="H646" s="513">
        <f>H587</f>
        <v>0</v>
      </c>
      <c r="O646" s="510"/>
    </row>
    <row r="647" spans="2:63" x14ac:dyDescent="0.2">
      <c r="B647" s="312" t="s">
        <v>246</v>
      </c>
      <c r="C647" s="511"/>
      <c r="D647" s="515">
        <f>SUM(D637:D646)</f>
        <v>161780</v>
      </c>
      <c r="E647" s="515">
        <f>SUM(E637:E646)</f>
        <v>197110</v>
      </c>
      <c r="F647" s="515">
        <f>SUM(F637:F646)</f>
        <v>240170</v>
      </c>
      <c r="G647" s="515">
        <f>SUM(G637:G646)</f>
        <v>292620</v>
      </c>
      <c r="H647" s="515">
        <f>SUM(H637:H646)</f>
        <v>356520</v>
      </c>
      <c r="I647" s="105"/>
      <c r="J647" s="105"/>
      <c r="K647" s="105"/>
      <c r="L647" s="105"/>
      <c r="M647" s="105"/>
      <c r="N647" s="105"/>
      <c r="O647" s="512"/>
    </row>
    <row r="650" spans="2:63" ht="17.399999999999999" x14ac:dyDescent="0.3">
      <c r="B650" s="137" t="s">
        <v>423</v>
      </c>
    </row>
    <row r="651" spans="2:63" ht="13.2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  <c r="AQ651"/>
      <c r="AR651"/>
      <c r="AS651"/>
      <c r="AT651"/>
      <c r="AU651"/>
      <c r="AV651"/>
      <c r="AW651"/>
      <c r="AX651"/>
      <c r="AY651"/>
      <c r="AZ651"/>
      <c r="BA651"/>
      <c r="BB651"/>
      <c r="BC651"/>
      <c r="BD651"/>
      <c r="BE651"/>
      <c r="BF651"/>
      <c r="BG651"/>
      <c r="BH651"/>
      <c r="BI651"/>
      <c r="BJ651"/>
      <c r="BK651"/>
    </row>
    <row r="652" spans="2:63" ht="13.2" x14ac:dyDescent="0.25">
      <c r="B652" s="564" t="s">
        <v>424</v>
      </c>
      <c r="C652" s="564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  <c r="AQ652"/>
      <c r="AR652"/>
      <c r="AS652"/>
      <c r="AT652"/>
      <c r="AU652"/>
      <c r="AV652"/>
      <c r="AW652"/>
      <c r="AX652"/>
      <c r="AY652"/>
      <c r="AZ652"/>
      <c r="BA652"/>
      <c r="BB652"/>
      <c r="BC652"/>
      <c r="BD652"/>
      <c r="BE652"/>
      <c r="BF652"/>
      <c r="BG652"/>
      <c r="BH652"/>
      <c r="BI652"/>
      <c r="BJ652"/>
      <c r="BK652"/>
    </row>
    <row r="653" spans="2:63" ht="13.2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  <c r="AQ653"/>
      <c r="AR653"/>
      <c r="AS653"/>
      <c r="AT653"/>
      <c r="AU653"/>
      <c r="AV653"/>
      <c r="AW653"/>
      <c r="AX653"/>
      <c r="AY653"/>
      <c r="AZ653"/>
      <c r="BA653"/>
      <c r="BB653"/>
      <c r="BC653"/>
      <c r="BD653"/>
      <c r="BE653"/>
      <c r="BF653"/>
      <c r="BG653"/>
      <c r="BH653"/>
      <c r="BI653"/>
      <c r="BJ653"/>
      <c r="BK653"/>
    </row>
    <row r="654" spans="2:63" ht="13.2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  <c r="AQ654"/>
      <c r="AR654"/>
      <c r="AS654"/>
      <c r="AT654"/>
      <c r="AU654"/>
      <c r="AV654"/>
      <c r="AW654"/>
      <c r="AX654"/>
      <c r="AY654"/>
      <c r="AZ654"/>
      <c r="BA654"/>
      <c r="BB654"/>
      <c r="BC654"/>
      <c r="BD654"/>
      <c r="BE654"/>
      <c r="BF654"/>
      <c r="BG654"/>
      <c r="BH654"/>
      <c r="BI654"/>
      <c r="BJ654"/>
      <c r="BK654"/>
    </row>
    <row r="655" spans="2:63" ht="17.399999999999999" x14ac:dyDescent="0.3">
      <c r="B655" s="137" t="s">
        <v>322</v>
      </c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  <c r="AQ655"/>
      <c r="AR655"/>
      <c r="AS655"/>
      <c r="AT655"/>
      <c r="AU655"/>
      <c r="AV655"/>
      <c r="AW655"/>
      <c r="AX655"/>
      <c r="AY655"/>
      <c r="AZ655"/>
      <c r="BA655"/>
      <c r="BB655"/>
      <c r="BC655"/>
      <c r="BD655"/>
      <c r="BE655"/>
      <c r="BF655"/>
      <c r="BG655"/>
      <c r="BH655"/>
      <c r="BI655"/>
      <c r="BJ655"/>
      <c r="BK655"/>
    </row>
    <row r="656" spans="2:63" ht="17.399999999999999" x14ac:dyDescent="0.3">
      <c r="B656" s="137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  <c r="AQ656"/>
      <c r="AR656"/>
      <c r="AS656"/>
      <c r="AT656"/>
      <c r="AU656"/>
      <c r="AV656"/>
      <c r="AW656"/>
      <c r="AX656"/>
      <c r="AY656"/>
      <c r="AZ656"/>
      <c r="BA656"/>
      <c r="BB656"/>
      <c r="BC656"/>
      <c r="BD656"/>
      <c r="BE656"/>
      <c r="BF656"/>
      <c r="BG656"/>
      <c r="BH656"/>
      <c r="BI656"/>
      <c r="BJ656"/>
      <c r="BK656"/>
    </row>
    <row r="657" spans="2:63" ht="13.2" x14ac:dyDescent="0.25">
      <c r="B657" t="s">
        <v>323</v>
      </c>
      <c r="C657" s="549">
        <v>9</v>
      </c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Q657"/>
      <c r="AR657"/>
      <c r="AS657"/>
      <c r="AT657"/>
      <c r="AU657"/>
      <c r="AV657"/>
      <c r="AW657"/>
      <c r="AX657"/>
      <c r="AY657"/>
      <c r="AZ657"/>
      <c r="BA657"/>
      <c r="BB657"/>
      <c r="BC657"/>
      <c r="BD657"/>
      <c r="BE657"/>
      <c r="BF657"/>
      <c r="BG657"/>
      <c r="BH657"/>
      <c r="BI657"/>
      <c r="BJ657"/>
      <c r="BK657"/>
    </row>
    <row r="658" spans="2:63" ht="13.2" x14ac:dyDescent="0.25">
      <c r="B658" t="s">
        <v>324</v>
      </c>
      <c r="C658" s="550">
        <v>0.05</v>
      </c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  <c r="AQ658"/>
      <c r="AR658"/>
      <c r="AS658"/>
      <c r="AT658"/>
      <c r="AU658"/>
      <c r="AV658"/>
      <c r="AW658"/>
      <c r="AX658"/>
      <c r="AY658"/>
      <c r="AZ658"/>
      <c r="BA658"/>
      <c r="BB658"/>
      <c r="BC658"/>
      <c r="BD658"/>
      <c r="BE658"/>
      <c r="BF658"/>
      <c r="BG658"/>
      <c r="BH658"/>
      <c r="BI658"/>
      <c r="BJ658"/>
      <c r="BK658"/>
    </row>
    <row r="659" spans="2:63" ht="13.2" x14ac:dyDescent="0.25">
      <c r="B659" t="s">
        <v>325</v>
      </c>
      <c r="C659" s="550">
        <v>0.05</v>
      </c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  <c r="AQ659"/>
      <c r="AR659"/>
      <c r="AS659"/>
      <c r="AT659"/>
      <c r="AU659"/>
      <c r="AV659"/>
      <c r="AW659"/>
      <c r="AX659"/>
      <c r="AY659"/>
      <c r="AZ659"/>
      <c r="BA659"/>
      <c r="BB659"/>
      <c r="BC659"/>
      <c r="BD659"/>
      <c r="BE659"/>
      <c r="BF659"/>
      <c r="BG659"/>
      <c r="BH659"/>
      <c r="BI659"/>
      <c r="BJ659"/>
      <c r="BK659"/>
    </row>
    <row r="660" spans="2:63" ht="13.2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  <c r="AQ660"/>
      <c r="AR660"/>
      <c r="AS660"/>
      <c r="AT660"/>
      <c r="AU660"/>
      <c r="AV660"/>
      <c r="AW660"/>
      <c r="AX660"/>
      <c r="AY660"/>
      <c r="AZ660"/>
      <c r="BA660"/>
      <c r="BB660"/>
      <c r="BC660"/>
      <c r="BD660"/>
      <c r="BE660"/>
      <c r="BF660"/>
      <c r="BG660"/>
      <c r="BH660"/>
      <c r="BI660"/>
      <c r="BJ660"/>
      <c r="BK660"/>
    </row>
    <row r="661" spans="2:63" ht="13.2" x14ac:dyDescent="0.25">
      <c r="B661"/>
      <c r="C661" s="480" t="s">
        <v>326</v>
      </c>
      <c r="D661" s="480" t="s">
        <v>327</v>
      </c>
      <c r="E661" s="480" t="s">
        <v>328</v>
      </c>
      <c r="F661" s="480" t="s">
        <v>329</v>
      </c>
      <c r="G661" s="480" t="s">
        <v>330</v>
      </c>
      <c r="H661" s="480" t="s">
        <v>331</v>
      </c>
      <c r="I661" s="480" t="s">
        <v>332</v>
      </c>
      <c r="J661" s="480" t="s">
        <v>333</v>
      </c>
      <c r="K661" s="480" t="s">
        <v>334</v>
      </c>
      <c r="L661" s="480" t="s">
        <v>335</v>
      </c>
      <c r="M661" s="480" t="s">
        <v>336</v>
      </c>
      <c r="N661" s="480" t="s">
        <v>337</v>
      </c>
      <c r="O661" s="480" t="s">
        <v>338</v>
      </c>
      <c r="P661" s="480" t="s">
        <v>339</v>
      </c>
      <c r="Q661" s="480" t="s">
        <v>340</v>
      </c>
      <c r="R661" s="480" t="s">
        <v>341</v>
      </c>
      <c r="S661" s="480" t="s">
        <v>342</v>
      </c>
      <c r="T661" s="480" t="s">
        <v>343</v>
      </c>
      <c r="U661" s="480" t="s">
        <v>344</v>
      </c>
      <c r="V661" s="480" t="s">
        <v>345</v>
      </c>
      <c r="W661" s="480" t="s">
        <v>346</v>
      </c>
      <c r="X661" s="480" t="s">
        <v>347</v>
      </c>
      <c r="Y661" s="480" t="s">
        <v>348</v>
      </c>
      <c r="Z661" s="480" t="s">
        <v>349</v>
      </c>
      <c r="AA661" s="480" t="s">
        <v>350</v>
      </c>
      <c r="AB661" s="480" t="s">
        <v>351</v>
      </c>
      <c r="AC661" s="480" t="s">
        <v>352</v>
      </c>
      <c r="AD661" s="480" t="s">
        <v>353</v>
      </c>
      <c r="AE661" s="480" t="s">
        <v>354</v>
      </c>
      <c r="AF661" s="480" t="s">
        <v>355</v>
      </c>
      <c r="AG661" s="480" t="s">
        <v>356</v>
      </c>
      <c r="AH661" s="480" t="s">
        <v>357</v>
      </c>
      <c r="AI661" s="480" t="s">
        <v>358</v>
      </c>
      <c r="AJ661" s="480" t="s">
        <v>359</v>
      </c>
      <c r="AK661" s="480" t="s">
        <v>360</v>
      </c>
      <c r="AL661" s="480" t="s">
        <v>361</v>
      </c>
      <c r="AM661" s="480" t="s">
        <v>362</v>
      </c>
      <c r="AN661" s="480" t="s">
        <v>363</v>
      </c>
      <c r="AO661" s="480" t="s">
        <v>364</v>
      </c>
      <c r="AP661" s="480" t="s">
        <v>365</v>
      </c>
      <c r="AQ661" s="480" t="s">
        <v>366</v>
      </c>
      <c r="AR661" s="480" t="s">
        <v>367</v>
      </c>
      <c r="AS661" s="480" t="s">
        <v>368</v>
      </c>
      <c r="AT661" s="480" t="s">
        <v>369</v>
      </c>
      <c r="AU661" s="480" t="s">
        <v>370</v>
      </c>
      <c r="AV661" s="480" t="s">
        <v>371</v>
      </c>
      <c r="AW661" s="480" t="s">
        <v>372</v>
      </c>
      <c r="AX661" s="480" t="s">
        <v>373</v>
      </c>
      <c r="AY661" s="480" t="s">
        <v>374</v>
      </c>
      <c r="AZ661" s="480" t="s">
        <v>375</v>
      </c>
      <c r="BA661" s="480" t="s">
        <v>376</v>
      </c>
      <c r="BB661" s="480" t="s">
        <v>377</v>
      </c>
      <c r="BC661" s="480" t="s">
        <v>378</v>
      </c>
      <c r="BD661" s="480" t="s">
        <v>379</v>
      </c>
      <c r="BE661" s="480" t="s">
        <v>380</v>
      </c>
      <c r="BF661" s="480" t="s">
        <v>381</v>
      </c>
      <c r="BG661" s="480" t="s">
        <v>382</v>
      </c>
      <c r="BH661" s="480" t="s">
        <v>383</v>
      </c>
      <c r="BI661" s="480" t="s">
        <v>384</v>
      </c>
      <c r="BJ661" s="480" t="s">
        <v>385</v>
      </c>
      <c r="BK661"/>
    </row>
    <row r="662" spans="2:63" ht="13.2" x14ac:dyDescent="0.25">
      <c r="B662" t="s">
        <v>386</v>
      </c>
      <c r="C662" s="551">
        <v>0</v>
      </c>
      <c r="D662" s="480">
        <f>C665</f>
        <v>40</v>
      </c>
      <c r="E662" s="480">
        <f t="shared" ref="E662:BJ662" si="5">D665</f>
        <v>80</v>
      </c>
      <c r="F662" s="480">
        <f t="shared" si="5"/>
        <v>120</v>
      </c>
      <c r="G662" s="480">
        <f t="shared" si="5"/>
        <v>160</v>
      </c>
      <c r="H662" s="480">
        <f t="shared" si="5"/>
        <v>200</v>
      </c>
      <c r="I662" s="480">
        <f t="shared" si="5"/>
        <v>240</v>
      </c>
      <c r="J662" s="480">
        <f t="shared" si="5"/>
        <v>281</v>
      </c>
      <c r="K662" s="480">
        <f t="shared" si="5"/>
        <v>323</v>
      </c>
      <c r="L662" s="480">
        <f t="shared" si="5"/>
        <v>366</v>
      </c>
      <c r="M662" s="480">
        <f t="shared" si="5"/>
        <v>410</v>
      </c>
      <c r="N662" s="480">
        <f t="shared" si="5"/>
        <v>454</v>
      </c>
      <c r="O662" s="480">
        <f t="shared" si="5"/>
        <v>499</v>
      </c>
      <c r="P662" s="480">
        <f t="shared" si="5"/>
        <v>545</v>
      </c>
      <c r="Q662" s="480">
        <f t="shared" si="5"/>
        <v>593</v>
      </c>
      <c r="R662" s="480">
        <f t="shared" si="5"/>
        <v>642</v>
      </c>
      <c r="S662" s="480">
        <f t="shared" si="5"/>
        <v>693</v>
      </c>
      <c r="T662" s="480">
        <f t="shared" si="5"/>
        <v>745</v>
      </c>
      <c r="U662" s="480">
        <f t="shared" si="5"/>
        <v>799</v>
      </c>
      <c r="V662" s="480">
        <f t="shared" si="5"/>
        <v>855</v>
      </c>
      <c r="W662" s="480">
        <f t="shared" si="5"/>
        <v>913</v>
      </c>
      <c r="X662" s="480">
        <f t="shared" si="5"/>
        <v>973</v>
      </c>
      <c r="Y662" s="480">
        <f t="shared" si="5"/>
        <v>1035</v>
      </c>
      <c r="Z662" s="480">
        <f t="shared" si="5"/>
        <v>1100</v>
      </c>
      <c r="AA662" s="480">
        <f t="shared" si="5"/>
        <v>1168</v>
      </c>
      <c r="AB662" s="480">
        <f t="shared" si="5"/>
        <v>1239</v>
      </c>
      <c r="AC662" s="480">
        <f t="shared" si="5"/>
        <v>1312</v>
      </c>
      <c r="AD662" s="480">
        <f t="shared" si="5"/>
        <v>1388</v>
      </c>
      <c r="AE662" s="480">
        <f t="shared" si="5"/>
        <v>1468</v>
      </c>
      <c r="AF662" s="480">
        <f t="shared" si="5"/>
        <v>1551</v>
      </c>
      <c r="AG662" s="480">
        <f t="shared" si="5"/>
        <v>1637</v>
      </c>
      <c r="AH662" s="480">
        <f t="shared" si="5"/>
        <v>1727</v>
      </c>
      <c r="AI662" s="480">
        <f t="shared" si="5"/>
        <v>1822</v>
      </c>
      <c r="AJ662" s="480">
        <f t="shared" si="5"/>
        <v>1921</v>
      </c>
      <c r="AK662" s="480">
        <f t="shared" si="5"/>
        <v>2025</v>
      </c>
      <c r="AL662" s="480">
        <f t="shared" si="5"/>
        <v>2134</v>
      </c>
      <c r="AM662" s="480">
        <f t="shared" si="5"/>
        <v>2248</v>
      </c>
      <c r="AN662" s="480">
        <f t="shared" si="5"/>
        <v>2368</v>
      </c>
      <c r="AO662" s="480">
        <f t="shared" si="5"/>
        <v>2494</v>
      </c>
      <c r="AP662" s="480">
        <f t="shared" si="5"/>
        <v>2625</v>
      </c>
      <c r="AQ662" s="480">
        <f t="shared" si="5"/>
        <v>2763</v>
      </c>
      <c r="AR662" s="480">
        <f t="shared" si="5"/>
        <v>2907</v>
      </c>
      <c r="AS662" s="480">
        <f t="shared" si="5"/>
        <v>3058</v>
      </c>
      <c r="AT662" s="480">
        <f t="shared" si="5"/>
        <v>3216</v>
      </c>
      <c r="AU662" s="480">
        <f t="shared" si="5"/>
        <v>3382</v>
      </c>
      <c r="AV662" s="480">
        <f t="shared" si="5"/>
        <v>3556</v>
      </c>
      <c r="AW662" s="480">
        <f t="shared" si="5"/>
        <v>3738</v>
      </c>
      <c r="AX662" s="480">
        <f t="shared" si="5"/>
        <v>3929</v>
      </c>
      <c r="AY662" s="480">
        <f t="shared" si="5"/>
        <v>4130</v>
      </c>
      <c r="AZ662" s="480">
        <f t="shared" si="5"/>
        <v>4340</v>
      </c>
      <c r="BA662" s="480">
        <f t="shared" si="5"/>
        <v>4561</v>
      </c>
      <c r="BB662" s="480">
        <f t="shared" si="5"/>
        <v>4793</v>
      </c>
      <c r="BC662" s="480">
        <f t="shared" si="5"/>
        <v>5036</v>
      </c>
      <c r="BD662" s="480">
        <f t="shared" si="5"/>
        <v>5291</v>
      </c>
      <c r="BE662" s="480">
        <f t="shared" si="5"/>
        <v>5558</v>
      </c>
      <c r="BF662" s="480">
        <f t="shared" si="5"/>
        <v>5839</v>
      </c>
      <c r="BG662" s="480">
        <f t="shared" si="5"/>
        <v>6134</v>
      </c>
      <c r="BH662" s="480">
        <f t="shared" si="5"/>
        <v>6443</v>
      </c>
      <c r="BI662" s="480">
        <f t="shared" si="5"/>
        <v>6768</v>
      </c>
      <c r="BJ662" s="480">
        <f t="shared" si="5"/>
        <v>7109</v>
      </c>
      <c r="BK662"/>
    </row>
    <row r="663" spans="2:63" ht="13.2" x14ac:dyDescent="0.25">
      <c r="B663" t="s">
        <v>387</v>
      </c>
      <c r="C663" s="551">
        <v>40</v>
      </c>
      <c r="D663" s="480">
        <f t="shared" ref="D663:AI663" si="6">ROUND((C663*(1+$C658)),0)</f>
        <v>42</v>
      </c>
      <c r="E663" s="480">
        <f t="shared" si="6"/>
        <v>44</v>
      </c>
      <c r="F663" s="480">
        <f t="shared" si="6"/>
        <v>46</v>
      </c>
      <c r="G663" s="480">
        <f t="shared" si="6"/>
        <v>48</v>
      </c>
      <c r="H663" s="480">
        <f t="shared" si="6"/>
        <v>50</v>
      </c>
      <c r="I663" s="480">
        <f t="shared" si="6"/>
        <v>53</v>
      </c>
      <c r="J663" s="480">
        <f t="shared" si="6"/>
        <v>56</v>
      </c>
      <c r="K663" s="480">
        <f t="shared" si="6"/>
        <v>59</v>
      </c>
      <c r="L663" s="480">
        <f t="shared" si="6"/>
        <v>62</v>
      </c>
      <c r="M663" s="480">
        <f t="shared" si="6"/>
        <v>65</v>
      </c>
      <c r="N663" s="480">
        <f t="shared" si="6"/>
        <v>68</v>
      </c>
      <c r="O663" s="480">
        <f t="shared" si="6"/>
        <v>71</v>
      </c>
      <c r="P663" s="480">
        <f t="shared" si="6"/>
        <v>75</v>
      </c>
      <c r="Q663" s="480">
        <f t="shared" si="6"/>
        <v>79</v>
      </c>
      <c r="R663" s="480">
        <f t="shared" si="6"/>
        <v>83</v>
      </c>
      <c r="S663" s="480">
        <f t="shared" si="6"/>
        <v>87</v>
      </c>
      <c r="T663" s="480">
        <f t="shared" si="6"/>
        <v>91</v>
      </c>
      <c r="U663" s="480">
        <f t="shared" si="6"/>
        <v>96</v>
      </c>
      <c r="V663" s="480">
        <f t="shared" si="6"/>
        <v>101</v>
      </c>
      <c r="W663" s="480">
        <f t="shared" si="6"/>
        <v>106</v>
      </c>
      <c r="X663" s="480">
        <f t="shared" si="6"/>
        <v>111</v>
      </c>
      <c r="Y663" s="480">
        <f t="shared" si="6"/>
        <v>117</v>
      </c>
      <c r="Z663" s="480">
        <f t="shared" si="6"/>
        <v>123</v>
      </c>
      <c r="AA663" s="480">
        <f t="shared" si="6"/>
        <v>129</v>
      </c>
      <c r="AB663" s="480">
        <f t="shared" si="6"/>
        <v>135</v>
      </c>
      <c r="AC663" s="480">
        <f t="shared" si="6"/>
        <v>142</v>
      </c>
      <c r="AD663" s="480">
        <f t="shared" si="6"/>
        <v>149</v>
      </c>
      <c r="AE663" s="480">
        <f t="shared" si="6"/>
        <v>156</v>
      </c>
      <c r="AF663" s="480">
        <f t="shared" si="6"/>
        <v>164</v>
      </c>
      <c r="AG663" s="480">
        <f t="shared" si="6"/>
        <v>172</v>
      </c>
      <c r="AH663" s="480">
        <f t="shared" si="6"/>
        <v>181</v>
      </c>
      <c r="AI663" s="480">
        <f t="shared" si="6"/>
        <v>190</v>
      </c>
      <c r="AJ663" s="480">
        <f t="shared" ref="AJ663:BJ663" si="7">ROUND((AI663*(1+$C658)),0)</f>
        <v>200</v>
      </c>
      <c r="AK663" s="480">
        <f t="shared" si="7"/>
        <v>210</v>
      </c>
      <c r="AL663" s="480">
        <f t="shared" si="7"/>
        <v>221</v>
      </c>
      <c r="AM663" s="480">
        <f t="shared" si="7"/>
        <v>232</v>
      </c>
      <c r="AN663" s="480">
        <f t="shared" si="7"/>
        <v>244</v>
      </c>
      <c r="AO663" s="480">
        <f t="shared" si="7"/>
        <v>256</v>
      </c>
      <c r="AP663" s="480">
        <f t="shared" si="7"/>
        <v>269</v>
      </c>
      <c r="AQ663" s="480">
        <f t="shared" si="7"/>
        <v>282</v>
      </c>
      <c r="AR663" s="480">
        <f t="shared" si="7"/>
        <v>296</v>
      </c>
      <c r="AS663" s="480">
        <f t="shared" si="7"/>
        <v>311</v>
      </c>
      <c r="AT663" s="480">
        <f t="shared" si="7"/>
        <v>327</v>
      </c>
      <c r="AU663" s="480">
        <f t="shared" si="7"/>
        <v>343</v>
      </c>
      <c r="AV663" s="480">
        <f t="shared" si="7"/>
        <v>360</v>
      </c>
      <c r="AW663" s="480">
        <f t="shared" si="7"/>
        <v>378</v>
      </c>
      <c r="AX663" s="480">
        <f t="shared" si="7"/>
        <v>397</v>
      </c>
      <c r="AY663" s="480">
        <f t="shared" si="7"/>
        <v>417</v>
      </c>
      <c r="AZ663" s="480">
        <f t="shared" si="7"/>
        <v>438</v>
      </c>
      <c r="BA663" s="480">
        <f t="shared" si="7"/>
        <v>460</v>
      </c>
      <c r="BB663" s="480">
        <f t="shared" si="7"/>
        <v>483</v>
      </c>
      <c r="BC663" s="480">
        <f t="shared" si="7"/>
        <v>507</v>
      </c>
      <c r="BD663" s="480">
        <f t="shared" si="7"/>
        <v>532</v>
      </c>
      <c r="BE663" s="480">
        <f t="shared" si="7"/>
        <v>559</v>
      </c>
      <c r="BF663" s="480">
        <f t="shared" si="7"/>
        <v>587</v>
      </c>
      <c r="BG663" s="480">
        <f t="shared" si="7"/>
        <v>616</v>
      </c>
      <c r="BH663" s="480">
        <f t="shared" si="7"/>
        <v>647</v>
      </c>
      <c r="BI663" s="480">
        <f t="shared" si="7"/>
        <v>679</v>
      </c>
      <c r="BJ663" s="480">
        <f t="shared" si="7"/>
        <v>713</v>
      </c>
      <c r="BK663"/>
    </row>
    <row r="664" spans="2:63" ht="13.2" x14ac:dyDescent="0.25">
      <c r="B664" t="s">
        <v>388</v>
      </c>
      <c r="C664" s="551">
        <v>0</v>
      </c>
      <c r="D664" s="480">
        <f t="shared" ref="D664:AI664" si="8">ROUND((C665*$C659),0)</f>
        <v>2</v>
      </c>
      <c r="E664" s="480">
        <f t="shared" si="8"/>
        <v>4</v>
      </c>
      <c r="F664" s="480">
        <f t="shared" si="8"/>
        <v>6</v>
      </c>
      <c r="G664" s="480">
        <f t="shared" si="8"/>
        <v>8</v>
      </c>
      <c r="H664" s="480">
        <f t="shared" si="8"/>
        <v>10</v>
      </c>
      <c r="I664" s="480">
        <f t="shared" si="8"/>
        <v>12</v>
      </c>
      <c r="J664" s="480">
        <f t="shared" si="8"/>
        <v>14</v>
      </c>
      <c r="K664" s="480">
        <f t="shared" si="8"/>
        <v>16</v>
      </c>
      <c r="L664" s="480">
        <f t="shared" si="8"/>
        <v>18</v>
      </c>
      <c r="M664" s="480">
        <f t="shared" si="8"/>
        <v>21</v>
      </c>
      <c r="N664" s="480">
        <f t="shared" si="8"/>
        <v>23</v>
      </c>
      <c r="O664" s="480">
        <f t="shared" si="8"/>
        <v>25</v>
      </c>
      <c r="P664" s="480">
        <f t="shared" si="8"/>
        <v>27</v>
      </c>
      <c r="Q664" s="480">
        <f t="shared" si="8"/>
        <v>30</v>
      </c>
      <c r="R664" s="480">
        <f t="shared" si="8"/>
        <v>32</v>
      </c>
      <c r="S664" s="480">
        <f t="shared" si="8"/>
        <v>35</v>
      </c>
      <c r="T664" s="480">
        <f t="shared" si="8"/>
        <v>37</v>
      </c>
      <c r="U664" s="480">
        <f t="shared" si="8"/>
        <v>40</v>
      </c>
      <c r="V664" s="480">
        <f t="shared" si="8"/>
        <v>43</v>
      </c>
      <c r="W664" s="480">
        <f t="shared" si="8"/>
        <v>46</v>
      </c>
      <c r="X664" s="480">
        <f t="shared" si="8"/>
        <v>49</v>
      </c>
      <c r="Y664" s="480">
        <f t="shared" si="8"/>
        <v>52</v>
      </c>
      <c r="Z664" s="480">
        <f t="shared" si="8"/>
        <v>55</v>
      </c>
      <c r="AA664" s="480">
        <f t="shared" si="8"/>
        <v>58</v>
      </c>
      <c r="AB664" s="480">
        <f t="shared" si="8"/>
        <v>62</v>
      </c>
      <c r="AC664" s="480">
        <f t="shared" si="8"/>
        <v>66</v>
      </c>
      <c r="AD664" s="480">
        <f t="shared" si="8"/>
        <v>69</v>
      </c>
      <c r="AE664" s="480">
        <f t="shared" si="8"/>
        <v>73</v>
      </c>
      <c r="AF664" s="480">
        <f t="shared" si="8"/>
        <v>78</v>
      </c>
      <c r="AG664" s="480">
        <f t="shared" si="8"/>
        <v>82</v>
      </c>
      <c r="AH664" s="480">
        <f t="shared" si="8"/>
        <v>86</v>
      </c>
      <c r="AI664" s="480">
        <f t="shared" si="8"/>
        <v>91</v>
      </c>
      <c r="AJ664" s="480">
        <f t="shared" ref="AJ664:BJ664" si="9">ROUND((AI665*$C659),0)</f>
        <v>96</v>
      </c>
      <c r="AK664" s="480">
        <f t="shared" si="9"/>
        <v>101</v>
      </c>
      <c r="AL664" s="480">
        <f t="shared" si="9"/>
        <v>107</v>
      </c>
      <c r="AM664" s="480">
        <f t="shared" si="9"/>
        <v>112</v>
      </c>
      <c r="AN664" s="480">
        <f t="shared" si="9"/>
        <v>118</v>
      </c>
      <c r="AO664" s="480">
        <f t="shared" si="9"/>
        <v>125</v>
      </c>
      <c r="AP664" s="480">
        <f t="shared" si="9"/>
        <v>131</v>
      </c>
      <c r="AQ664" s="480">
        <f t="shared" si="9"/>
        <v>138</v>
      </c>
      <c r="AR664" s="480">
        <f t="shared" si="9"/>
        <v>145</v>
      </c>
      <c r="AS664" s="480">
        <f t="shared" si="9"/>
        <v>153</v>
      </c>
      <c r="AT664" s="480">
        <f t="shared" si="9"/>
        <v>161</v>
      </c>
      <c r="AU664" s="480">
        <f t="shared" si="9"/>
        <v>169</v>
      </c>
      <c r="AV664" s="480">
        <f t="shared" si="9"/>
        <v>178</v>
      </c>
      <c r="AW664" s="480">
        <f t="shared" si="9"/>
        <v>187</v>
      </c>
      <c r="AX664" s="480">
        <f t="shared" si="9"/>
        <v>196</v>
      </c>
      <c r="AY664" s="480">
        <f t="shared" si="9"/>
        <v>207</v>
      </c>
      <c r="AZ664" s="480">
        <f t="shared" si="9"/>
        <v>217</v>
      </c>
      <c r="BA664" s="480">
        <f t="shared" si="9"/>
        <v>228</v>
      </c>
      <c r="BB664" s="480">
        <f t="shared" si="9"/>
        <v>240</v>
      </c>
      <c r="BC664" s="480">
        <f t="shared" si="9"/>
        <v>252</v>
      </c>
      <c r="BD664" s="480">
        <f t="shared" si="9"/>
        <v>265</v>
      </c>
      <c r="BE664" s="480">
        <f t="shared" si="9"/>
        <v>278</v>
      </c>
      <c r="BF664" s="480">
        <f t="shared" si="9"/>
        <v>292</v>
      </c>
      <c r="BG664" s="480">
        <f t="shared" si="9"/>
        <v>307</v>
      </c>
      <c r="BH664" s="480">
        <f t="shared" si="9"/>
        <v>322</v>
      </c>
      <c r="BI664" s="480">
        <f t="shared" si="9"/>
        <v>338</v>
      </c>
      <c r="BJ664" s="480">
        <f t="shared" si="9"/>
        <v>355</v>
      </c>
      <c r="BK664"/>
    </row>
    <row r="665" spans="2:63" ht="13.2" x14ac:dyDescent="0.25">
      <c r="B665" t="s">
        <v>389</v>
      </c>
      <c r="C665" s="480">
        <f>C662+C663-C664</f>
        <v>40</v>
      </c>
      <c r="D665" s="480">
        <f t="shared" ref="D665:BJ665" si="10">D662+D663-D664</f>
        <v>80</v>
      </c>
      <c r="E665" s="480">
        <f t="shared" si="10"/>
        <v>120</v>
      </c>
      <c r="F665" s="480">
        <f t="shared" si="10"/>
        <v>160</v>
      </c>
      <c r="G665" s="480">
        <f t="shared" si="10"/>
        <v>200</v>
      </c>
      <c r="H665" s="480">
        <f t="shared" si="10"/>
        <v>240</v>
      </c>
      <c r="I665" s="480">
        <f t="shared" si="10"/>
        <v>281</v>
      </c>
      <c r="J665" s="480">
        <f t="shared" si="10"/>
        <v>323</v>
      </c>
      <c r="K665" s="480">
        <f t="shared" si="10"/>
        <v>366</v>
      </c>
      <c r="L665" s="480">
        <f t="shared" si="10"/>
        <v>410</v>
      </c>
      <c r="M665" s="480">
        <f t="shared" si="10"/>
        <v>454</v>
      </c>
      <c r="N665" s="480">
        <f t="shared" si="10"/>
        <v>499</v>
      </c>
      <c r="O665" s="480">
        <f t="shared" si="10"/>
        <v>545</v>
      </c>
      <c r="P665" s="480">
        <f t="shared" si="10"/>
        <v>593</v>
      </c>
      <c r="Q665" s="480">
        <f t="shared" si="10"/>
        <v>642</v>
      </c>
      <c r="R665" s="480">
        <f t="shared" si="10"/>
        <v>693</v>
      </c>
      <c r="S665" s="480">
        <f t="shared" si="10"/>
        <v>745</v>
      </c>
      <c r="T665" s="480">
        <f t="shared" si="10"/>
        <v>799</v>
      </c>
      <c r="U665" s="480">
        <f t="shared" si="10"/>
        <v>855</v>
      </c>
      <c r="V665" s="480">
        <f t="shared" si="10"/>
        <v>913</v>
      </c>
      <c r="W665" s="480">
        <f t="shared" si="10"/>
        <v>973</v>
      </c>
      <c r="X665" s="480">
        <f t="shared" si="10"/>
        <v>1035</v>
      </c>
      <c r="Y665" s="480">
        <f t="shared" si="10"/>
        <v>1100</v>
      </c>
      <c r="Z665" s="480">
        <f t="shared" si="10"/>
        <v>1168</v>
      </c>
      <c r="AA665" s="480">
        <f t="shared" si="10"/>
        <v>1239</v>
      </c>
      <c r="AB665" s="480">
        <f t="shared" si="10"/>
        <v>1312</v>
      </c>
      <c r="AC665" s="480">
        <f t="shared" si="10"/>
        <v>1388</v>
      </c>
      <c r="AD665" s="480">
        <f t="shared" si="10"/>
        <v>1468</v>
      </c>
      <c r="AE665" s="480">
        <f t="shared" si="10"/>
        <v>1551</v>
      </c>
      <c r="AF665" s="480">
        <f t="shared" si="10"/>
        <v>1637</v>
      </c>
      <c r="AG665" s="480">
        <f t="shared" si="10"/>
        <v>1727</v>
      </c>
      <c r="AH665" s="480">
        <f t="shared" si="10"/>
        <v>1822</v>
      </c>
      <c r="AI665" s="480">
        <f t="shared" si="10"/>
        <v>1921</v>
      </c>
      <c r="AJ665" s="480">
        <f t="shared" si="10"/>
        <v>2025</v>
      </c>
      <c r="AK665" s="480">
        <f t="shared" si="10"/>
        <v>2134</v>
      </c>
      <c r="AL665" s="480">
        <f t="shared" si="10"/>
        <v>2248</v>
      </c>
      <c r="AM665" s="480">
        <f t="shared" si="10"/>
        <v>2368</v>
      </c>
      <c r="AN665" s="480">
        <f t="shared" si="10"/>
        <v>2494</v>
      </c>
      <c r="AO665" s="480">
        <f t="shared" si="10"/>
        <v>2625</v>
      </c>
      <c r="AP665" s="480">
        <f t="shared" si="10"/>
        <v>2763</v>
      </c>
      <c r="AQ665" s="480">
        <f t="shared" si="10"/>
        <v>2907</v>
      </c>
      <c r="AR665" s="480">
        <f t="shared" si="10"/>
        <v>3058</v>
      </c>
      <c r="AS665" s="480">
        <f t="shared" si="10"/>
        <v>3216</v>
      </c>
      <c r="AT665" s="480">
        <f t="shared" si="10"/>
        <v>3382</v>
      </c>
      <c r="AU665" s="480">
        <f t="shared" si="10"/>
        <v>3556</v>
      </c>
      <c r="AV665" s="480">
        <f t="shared" si="10"/>
        <v>3738</v>
      </c>
      <c r="AW665" s="480">
        <f t="shared" si="10"/>
        <v>3929</v>
      </c>
      <c r="AX665" s="480">
        <f t="shared" si="10"/>
        <v>4130</v>
      </c>
      <c r="AY665" s="480">
        <f t="shared" si="10"/>
        <v>4340</v>
      </c>
      <c r="AZ665" s="480">
        <f t="shared" si="10"/>
        <v>4561</v>
      </c>
      <c r="BA665" s="480">
        <f t="shared" si="10"/>
        <v>4793</v>
      </c>
      <c r="BB665" s="480">
        <f t="shared" si="10"/>
        <v>5036</v>
      </c>
      <c r="BC665" s="480">
        <f t="shared" si="10"/>
        <v>5291</v>
      </c>
      <c r="BD665" s="480">
        <f t="shared" si="10"/>
        <v>5558</v>
      </c>
      <c r="BE665" s="480">
        <f t="shared" si="10"/>
        <v>5839</v>
      </c>
      <c r="BF665" s="480">
        <f t="shared" si="10"/>
        <v>6134</v>
      </c>
      <c r="BG665" s="480">
        <f t="shared" si="10"/>
        <v>6443</v>
      </c>
      <c r="BH665" s="480">
        <f t="shared" si="10"/>
        <v>6768</v>
      </c>
      <c r="BI665" s="480">
        <f t="shared" si="10"/>
        <v>7109</v>
      </c>
      <c r="BJ665" s="480">
        <f t="shared" si="10"/>
        <v>7467</v>
      </c>
      <c r="BK665"/>
    </row>
    <row r="666" spans="2:63" ht="13.2" x14ac:dyDescent="0.25">
      <c r="B666" t="s">
        <v>323</v>
      </c>
      <c r="C666" s="552">
        <f t="shared" ref="C666:AH666" si="11">$C657</f>
        <v>9</v>
      </c>
      <c r="D666" s="552">
        <f t="shared" si="11"/>
        <v>9</v>
      </c>
      <c r="E666" s="552">
        <f t="shared" si="11"/>
        <v>9</v>
      </c>
      <c r="F666" s="552">
        <f t="shared" si="11"/>
        <v>9</v>
      </c>
      <c r="G666" s="552">
        <f t="shared" si="11"/>
        <v>9</v>
      </c>
      <c r="H666" s="552">
        <f t="shared" si="11"/>
        <v>9</v>
      </c>
      <c r="I666" s="552">
        <f t="shared" si="11"/>
        <v>9</v>
      </c>
      <c r="J666" s="552">
        <f t="shared" si="11"/>
        <v>9</v>
      </c>
      <c r="K666" s="552">
        <f t="shared" si="11"/>
        <v>9</v>
      </c>
      <c r="L666" s="552">
        <f t="shared" si="11"/>
        <v>9</v>
      </c>
      <c r="M666" s="552">
        <f t="shared" si="11"/>
        <v>9</v>
      </c>
      <c r="N666" s="552">
        <f t="shared" si="11"/>
        <v>9</v>
      </c>
      <c r="O666" s="552">
        <f t="shared" si="11"/>
        <v>9</v>
      </c>
      <c r="P666" s="552">
        <f t="shared" si="11"/>
        <v>9</v>
      </c>
      <c r="Q666" s="552">
        <f t="shared" si="11"/>
        <v>9</v>
      </c>
      <c r="R666" s="552">
        <f t="shared" si="11"/>
        <v>9</v>
      </c>
      <c r="S666" s="552">
        <f t="shared" si="11"/>
        <v>9</v>
      </c>
      <c r="T666" s="552">
        <f t="shared" si="11"/>
        <v>9</v>
      </c>
      <c r="U666" s="552">
        <f t="shared" si="11"/>
        <v>9</v>
      </c>
      <c r="V666" s="552">
        <f t="shared" si="11"/>
        <v>9</v>
      </c>
      <c r="W666" s="552">
        <f t="shared" si="11"/>
        <v>9</v>
      </c>
      <c r="X666" s="552">
        <f t="shared" si="11"/>
        <v>9</v>
      </c>
      <c r="Y666" s="552">
        <f t="shared" si="11"/>
        <v>9</v>
      </c>
      <c r="Z666" s="552">
        <f t="shared" si="11"/>
        <v>9</v>
      </c>
      <c r="AA666" s="552">
        <f t="shared" si="11"/>
        <v>9</v>
      </c>
      <c r="AB666" s="552">
        <f t="shared" si="11"/>
        <v>9</v>
      </c>
      <c r="AC666" s="552">
        <f t="shared" si="11"/>
        <v>9</v>
      </c>
      <c r="AD666" s="552">
        <f t="shared" si="11"/>
        <v>9</v>
      </c>
      <c r="AE666" s="552">
        <f t="shared" si="11"/>
        <v>9</v>
      </c>
      <c r="AF666" s="552">
        <f t="shared" si="11"/>
        <v>9</v>
      </c>
      <c r="AG666" s="552">
        <f t="shared" si="11"/>
        <v>9</v>
      </c>
      <c r="AH666" s="552">
        <f t="shared" si="11"/>
        <v>9</v>
      </c>
      <c r="AI666" s="552">
        <f t="shared" ref="AI666:BJ666" si="12">$C657</f>
        <v>9</v>
      </c>
      <c r="AJ666" s="552">
        <f t="shared" si="12"/>
        <v>9</v>
      </c>
      <c r="AK666" s="552">
        <f t="shared" si="12"/>
        <v>9</v>
      </c>
      <c r="AL666" s="552">
        <f t="shared" si="12"/>
        <v>9</v>
      </c>
      <c r="AM666" s="552">
        <f t="shared" si="12"/>
        <v>9</v>
      </c>
      <c r="AN666" s="552">
        <f t="shared" si="12"/>
        <v>9</v>
      </c>
      <c r="AO666" s="552">
        <f t="shared" si="12"/>
        <v>9</v>
      </c>
      <c r="AP666" s="552">
        <f t="shared" si="12"/>
        <v>9</v>
      </c>
      <c r="AQ666" s="552">
        <f t="shared" si="12"/>
        <v>9</v>
      </c>
      <c r="AR666" s="552">
        <f t="shared" si="12"/>
        <v>9</v>
      </c>
      <c r="AS666" s="552">
        <f t="shared" si="12"/>
        <v>9</v>
      </c>
      <c r="AT666" s="552">
        <f t="shared" si="12"/>
        <v>9</v>
      </c>
      <c r="AU666" s="552">
        <f t="shared" si="12"/>
        <v>9</v>
      </c>
      <c r="AV666" s="552">
        <f t="shared" si="12"/>
        <v>9</v>
      </c>
      <c r="AW666" s="552">
        <f t="shared" si="12"/>
        <v>9</v>
      </c>
      <c r="AX666" s="552">
        <f t="shared" si="12"/>
        <v>9</v>
      </c>
      <c r="AY666" s="552">
        <f t="shared" si="12"/>
        <v>9</v>
      </c>
      <c r="AZ666" s="552">
        <f t="shared" si="12"/>
        <v>9</v>
      </c>
      <c r="BA666" s="552">
        <f t="shared" si="12"/>
        <v>9</v>
      </c>
      <c r="BB666" s="552">
        <f t="shared" si="12"/>
        <v>9</v>
      </c>
      <c r="BC666" s="552">
        <f t="shared" si="12"/>
        <v>9</v>
      </c>
      <c r="BD666" s="552">
        <f t="shared" si="12"/>
        <v>9</v>
      </c>
      <c r="BE666" s="552">
        <f t="shared" si="12"/>
        <v>9</v>
      </c>
      <c r="BF666" s="552">
        <f t="shared" si="12"/>
        <v>9</v>
      </c>
      <c r="BG666" s="552">
        <f t="shared" si="12"/>
        <v>9</v>
      </c>
      <c r="BH666" s="552">
        <f t="shared" si="12"/>
        <v>9</v>
      </c>
      <c r="BI666" s="552">
        <f t="shared" si="12"/>
        <v>9</v>
      </c>
      <c r="BJ666" s="552">
        <f t="shared" si="12"/>
        <v>9</v>
      </c>
      <c r="BK666"/>
    </row>
    <row r="667" spans="2:63" ht="13.2" x14ac:dyDescent="0.25">
      <c r="B667" t="s">
        <v>137</v>
      </c>
      <c r="C667" s="552">
        <f>C666*C665</f>
        <v>360</v>
      </c>
      <c r="D667" s="552">
        <f t="shared" ref="D667:BJ667" si="13">D666*D665</f>
        <v>720</v>
      </c>
      <c r="E667" s="552">
        <f t="shared" si="13"/>
        <v>1080</v>
      </c>
      <c r="F667" s="552">
        <f t="shared" si="13"/>
        <v>1440</v>
      </c>
      <c r="G667" s="552">
        <f t="shared" si="13"/>
        <v>1800</v>
      </c>
      <c r="H667" s="552">
        <f t="shared" si="13"/>
        <v>2160</v>
      </c>
      <c r="I667" s="552">
        <f t="shared" si="13"/>
        <v>2529</v>
      </c>
      <c r="J667" s="552">
        <f t="shared" si="13"/>
        <v>2907</v>
      </c>
      <c r="K667" s="552">
        <f t="shared" si="13"/>
        <v>3294</v>
      </c>
      <c r="L667" s="552">
        <f t="shared" si="13"/>
        <v>3690</v>
      </c>
      <c r="M667" s="552">
        <f t="shared" si="13"/>
        <v>4086</v>
      </c>
      <c r="N667" s="552">
        <f t="shared" si="13"/>
        <v>4491</v>
      </c>
      <c r="O667" s="552">
        <f t="shared" si="13"/>
        <v>4905</v>
      </c>
      <c r="P667" s="552">
        <f t="shared" si="13"/>
        <v>5337</v>
      </c>
      <c r="Q667" s="552">
        <f t="shared" si="13"/>
        <v>5778</v>
      </c>
      <c r="R667" s="552">
        <f t="shared" si="13"/>
        <v>6237</v>
      </c>
      <c r="S667" s="552">
        <f t="shared" si="13"/>
        <v>6705</v>
      </c>
      <c r="T667" s="552">
        <f t="shared" si="13"/>
        <v>7191</v>
      </c>
      <c r="U667" s="552">
        <f t="shared" si="13"/>
        <v>7695</v>
      </c>
      <c r="V667" s="552">
        <f t="shared" si="13"/>
        <v>8217</v>
      </c>
      <c r="W667" s="552">
        <f t="shared" si="13"/>
        <v>8757</v>
      </c>
      <c r="X667" s="552">
        <f t="shared" si="13"/>
        <v>9315</v>
      </c>
      <c r="Y667" s="552">
        <f t="shared" si="13"/>
        <v>9900</v>
      </c>
      <c r="Z667" s="552">
        <f t="shared" si="13"/>
        <v>10512</v>
      </c>
      <c r="AA667" s="552">
        <f t="shared" si="13"/>
        <v>11151</v>
      </c>
      <c r="AB667" s="552">
        <f t="shared" si="13"/>
        <v>11808</v>
      </c>
      <c r="AC667" s="552">
        <f t="shared" si="13"/>
        <v>12492</v>
      </c>
      <c r="AD667" s="552">
        <f t="shared" si="13"/>
        <v>13212</v>
      </c>
      <c r="AE667" s="552">
        <f t="shared" si="13"/>
        <v>13959</v>
      </c>
      <c r="AF667" s="552">
        <f t="shared" si="13"/>
        <v>14733</v>
      </c>
      <c r="AG667" s="552">
        <f t="shared" si="13"/>
        <v>15543</v>
      </c>
      <c r="AH667" s="552">
        <f t="shared" si="13"/>
        <v>16398</v>
      </c>
      <c r="AI667" s="552">
        <f t="shared" si="13"/>
        <v>17289</v>
      </c>
      <c r="AJ667" s="552">
        <f t="shared" si="13"/>
        <v>18225</v>
      </c>
      <c r="AK667" s="552">
        <f t="shared" si="13"/>
        <v>19206</v>
      </c>
      <c r="AL667" s="552">
        <f t="shared" si="13"/>
        <v>20232</v>
      </c>
      <c r="AM667" s="552">
        <f t="shared" si="13"/>
        <v>21312</v>
      </c>
      <c r="AN667" s="552">
        <f t="shared" si="13"/>
        <v>22446</v>
      </c>
      <c r="AO667" s="552">
        <f t="shared" si="13"/>
        <v>23625</v>
      </c>
      <c r="AP667" s="552">
        <f t="shared" si="13"/>
        <v>24867</v>
      </c>
      <c r="AQ667" s="552">
        <f t="shared" si="13"/>
        <v>26163</v>
      </c>
      <c r="AR667" s="552">
        <f t="shared" si="13"/>
        <v>27522</v>
      </c>
      <c r="AS667" s="552">
        <f t="shared" si="13"/>
        <v>28944</v>
      </c>
      <c r="AT667" s="552">
        <f t="shared" si="13"/>
        <v>30438</v>
      </c>
      <c r="AU667" s="552">
        <f t="shared" si="13"/>
        <v>32004</v>
      </c>
      <c r="AV667" s="552">
        <f t="shared" si="13"/>
        <v>33642</v>
      </c>
      <c r="AW667" s="552">
        <f t="shared" si="13"/>
        <v>35361</v>
      </c>
      <c r="AX667" s="552">
        <f t="shared" si="13"/>
        <v>37170</v>
      </c>
      <c r="AY667" s="552">
        <f t="shared" si="13"/>
        <v>39060</v>
      </c>
      <c r="AZ667" s="552">
        <f t="shared" si="13"/>
        <v>41049</v>
      </c>
      <c r="BA667" s="552">
        <f t="shared" si="13"/>
        <v>43137</v>
      </c>
      <c r="BB667" s="552">
        <f t="shared" si="13"/>
        <v>45324</v>
      </c>
      <c r="BC667" s="552">
        <f t="shared" si="13"/>
        <v>47619</v>
      </c>
      <c r="BD667" s="552">
        <f t="shared" si="13"/>
        <v>50022</v>
      </c>
      <c r="BE667" s="552">
        <f t="shared" si="13"/>
        <v>52551</v>
      </c>
      <c r="BF667" s="552">
        <f t="shared" si="13"/>
        <v>55206</v>
      </c>
      <c r="BG667" s="552">
        <f t="shared" si="13"/>
        <v>57987</v>
      </c>
      <c r="BH667" s="552">
        <f t="shared" si="13"/>
        <v>60912</v>
      </c>
      <c r="BI667" s="552">
        <f t="shared" si="13"/>
        <v>63981</v>
      </c>
      <c r="BJ667" s="552">
        <f t="shared" si="13"/>
        <v>67203</v>
      </c>
      <c r="BK667"/>
    </row>
    <row r="668" spans="2:63" ht="13.2" x14ac:dyDescent="0.25">
      <c r="B668"/>
      <c r="C668" s="480"/>
      <c r="D668" s="480"/>
      <c r="E668" s="480"/>
      <c r="F668" s="480"/>
      <c r="G668" s="480"/>
      <c r="H668" s="480"/>
      <c r="I668" s="480"/>
      <c r="J668" s="480"/>
      <c r="K668" s="480"/>
      <c r="L668" s="480"/>
      <c r="M668" s="480"/>
      <c r="N668" s="480"/>
      <c r="O668" s="480"/>
      <c r="P668" s="480"/>
      <c r="Q668" s="480"/>
      <c r="R668" s="480"/>
      <c r="S668" s="480"/>
      <c r="T668" s="480"/>
      <c r="U668" s="480"/>
      <c r="V668" s="480"/>
      <c r="W668" s="480"/>
      <c r="X668" s="480"/>
      <c r="Y668" s="480"/>
      <c r="Z668" s="480"/>
      <c r="AA668" s="480"/>
      <c r="AB668" s="480"/>
      <c r="AC668" s="480"/>
      <c r="AD668" s="480"/>
      <c r="AE668" s="480"/>
      <c r="AF668" s="480"/>
      <c r="AG668" s="480"/>
      <c r="AH668" s="480"/>
      <c r="AI668" s="480"/>
      <c r="AJ668" s="480"/>
      <c r="AK668" s="480"/>
      <c r="AL668" s="480"/>
      <c r="AM668" s="480"/>
      <c r="AN668" s="480"/>
      <c r="AO668" s="480"/>
      <c r="AP668" s="480"/>
      <c r="AQ668" s="480"/>
      <c r="AR668" s="480"/>
      <c r="AS668" s="480"/>
      <c r="AT668" s="480"/>
      <c r="AU668" s="480"/>
      <c r="AV668" s="480"/>
      <c r="AW668" s="480"/>
      <c r="AX668" s="480"/>
      <c r="AY668" s="480"/>
      <c r="AZ668" s="480"/>
      <c r="BA668" s="480"/>
      <c r="BB668" s="480"/>
      <c r="BC668" s="480"/>
      <c r="BD668" s="480"/>
      <c r="BE668" s="480"/>
      <c r="BF668" s="480"/>
      <c r="BG668" s="480"/>
      <c r="BH668" s="480"/>
      <c r="BI668" s="480"/>
      <c r="BJ668" s="480" t="s">
        <v>390</v>
      </c>
      <c r="BK668"/>
    </row>
    <row r="669" spans="2:63" ht="13.2" x14ac:dyDescent="0.25">
      <c r="B669"/>
      <c r="C669" s="480"/>
      <c r="D669" s="480"/>
      <c r="E669" s="480"/>
      <c r="F669" s="480"/>
      <c r="G669" s="480"/>
      <c r="H669" s="480"/>
      <c r="I669" s="480"/>
      <c r="J669" s="480"/>
      <c r="K669" s="480"/>
      <c r="L669" s="480"/>
      <c r="M669" s="480"/>
      <c r="N669" s="480"/>
      <c r="O669" s="480"/>
      <c r="P669" s="480"/>
      <c r="Q669" s="480"/>
      <c r="R669" s="480"/>
      <c r="S669" s="480"/>
      <c r="T669" s="480"/>
      <c r="U669" s="480"/>
      <c r="V669" s="480"/>
      <c r="W669" s="480"/>
      <c r="X669" s="480"/>
      <c r="Y669" s="480"/>
      <c r="Z669" s="480"/>
      <c r="AA669" s="480"/>
      <c r="AB669" s="480"/>
      <c r="AC669" s="480"/>
      <c r="AD669" s="480"/>
      <c r="AE669" s="480"/>
      <c r="AF669" s="480"/>
      <c r="AG669" s="480"/>
      <c r="AH669" s="480"/>
      <c r="AI669" s="480"/>
      <c r="AJ669" s="480"/>
      <c r="AK669" s="480"/>
      <c r="AL669" s="480"/>
      <c r="AM669" s="480"/>
      <c r="AN669" s="480"/>
      <c r="AO669" s="480"/>
      <c r="AP669" s="480"/>
      <c r="AQ669" s="480"/>
      <c r="AR669" s="480"/>
      <c r="AS669" s="480"/>
      <c r="AT669" s="480"/>
      <c r="AU669" s="480"/>
      <c r="AV669" s="480"/>
      <c r="AW669" s="480"/>
      <c r="AX669" s="480"/>
      <c r="AY669" s="480"/>
      <c r="AZ669" s="480"/>
      <c r="BA669" s="480"/>
      <c r="BB669" s="480"/>
      <c r="BC669" s="480"/>
      <c r="BD669" s="480"/>
      <c r="BE669" s="480"/>
      <c r="BF669" s="480"/>
      <c r="BG669" s="480"/>
      <c r="BH669" s="480"/>
      <c r="BI669" s="480"/>
      <c r="BJ669" s="480" t="s">
        <v>390</v>
      </c>
      <c r="BK669"/>
    </row>
    <row r="670" spans="2:63" ht="17.399999999999999" x14ac:dyDescent="0.3">
      <c r="B670" s="137" t="s">
        <v>391</v>
      </c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  <c r="AQ670"/>
      <c r="AR670"/>
      <c r="AS670"/>
      <c r="AT670"/>
      <c r="AU670"/>
      <c r="AV670"/>
      <c r="AW670"/>
      <c r="AX670"/>
      <c r="AY670"/>
      <c r="AZ670"/>
      <c r="BA670"/>
      <c r="BB670"/>
      <c r="BC670"/>
      <c r="BD670"/>
      <c r="BE670"/>
      <c r="BF670"/>
      <c r="BG670"/>
      <c r="BH670"/>
      <c r="BI670"/>
      <c r="BJ670"/>
      <c r="BK670"/>
    </row>
    <row r="671" spans="2:63" ht="17.399999999999999" x14ac:dyDescent="0.3">
      <c r="B671" s="137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  <c r="AT671"/>
      <c r="AU671"/>
      <c r="AV671"/>
      <c r="AW671"/>
      <c r="AX671"/>
      <c r="AY671"/>
      <c r="AZ671"/>
      <c r="BA671"/>
      <c r="BB671"/>
      <c r="BC671"/>
      <c r="BD671"/>
      <c r="BE671"/>
      <c r="BF671"/>
      <c r="BG671"/>
      <c r="BH671"/>
      <c r="BI671"/>
      <c r="BJ671"/>
      <c r="BK671"/>
    </row>
    <row r="672" spans="2:63" ht="13.2" x14ac:dyDescent="0.25">
      <c r="B672" t="s">
        <v>323</v>
      </c>
      <c r="C672" s="549">
        <v>0</v>
      </c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  <c r="AR672"/>
      <c r="AS672"/>
      <c r="AT672"/>
      <c r="AU672"/>
      <c r="AV672"/>
      <c r="AW672"/>
      <c r="AX672"/>
      <c r="AY672"/>
      <c r="AZ672"/>
      <c r="BA672"/>
      <c r="BB672"/>
      <c r="BC672"/>
      <c r="BD672"/>
      <c r="BE672"/>
      <c r="BF672"/>
      <c r="BG672"/>
      <c r="BH672"/>
      <c r="BI672"/>
      <c r="BJ672"/>
      <c r="BK672"/>
    </row>
    <row r="673" spans="2:63" ht="13.2" x14ac:dyDescent="0.25">
      <c r="B673" t="s">
        <v>324</v>
      </c>
      <c r="C673" s="550">
        <v>0</v>
      </c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  <c r="AR673"/>
      <c r="AS673"/>
      <c r="AT673"/>
      <c r="AU673"/>
      <c r="AV673"/>
      <c r="AW673"/>
      <c r="AX673"/>
      <c r="AY673"/>
      <c r="AZ673"/>
      <c r="BA673"/>
      <c r="BB673"/>
      <c r="BC673"/>
      <c r="BD673"/>
      <c r="BE673"/>
      <c r="BF673"/>
      <c r="BG673"/>
      <c r="BH673"/>
      <c r="BI673"/>
      <c r="BJ673"/>
      <c r="BK673"/>
    </row>
    <row r="674" spans="2:63" ht="13.2" x14ac:dyDescent="0.25">
      <c r="B674" t="s">
        <v>325</v>
      </c>
      <c r="C674" s="550">
        <v>0</v>
      </c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  <c r="AR674"/>
      <c r="AS674"/>
      <c r="AT674"/>
      <c r="AU674"/>
      <c r="AV674"/>
      <c r="AW674"/>
      <c r="AX674"/>
      <c r="AY674"/>
      <c r="AZ674"/>
      <c r="BA674"/>
      <c r="BB674"/>
      <c r="BC674"/>
      <c r="BD674"/>
      <c r="BE674"/>
      <c r="BF674"/>
      <c r="BG674"/>
      <c r="BH674"/>
      <c r="BI674"/>
      <c r="BJ674"/>
      <c r="BK674"/>
    </row>
    <row r="675" spans="2:63" ht="13.2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  <c r="AR675"/>
      <c r="AS675"/>
      <c r="AT675"/>
      <c r="AU675"/>
      <c r="AV675"/>
      <c r="AW675"/>
      <c r="AX675"/>
      <c r="AY675"/>
      <c r="AZ675"/>
      <c r="BA675"/>
      <c r="BB675"/>
      <c r="BC675"/>
      <c r="BD675"/>
      <c r="BE675"/>
      <c r="BF675"/>
      <c r="BG675"/>
      <c r="BH675"/>
      <c r="BI675"/>
      <c r="BJ675"/>
      <c r="BK675"/>
    </row>
    <row r="676" spans="2:63" ht="13.2" x14ac:dyDescent="0.25">
      <c r="B676"/>
      <c r="C676" s="480" t="s">
        <v>326</v>
      </c>
      <c r="D676" s="480" t="s">
        <v>327</v>
      </c>
      <c r="E676" s="480" t="s">
        <v>328</v>
      </c>
      <c r="F676" s="480" t="s">
        <v>329</v>
      </c>
      <c r="G676" s="480" t="s">
        <v>330</v>
      </c>
      <c r="H676" s="480" t="s">
        <v>331</v>
      </c>
      <c r="I676" s="480" t="s">
        <v>332</v>
      </c>
      <c r="J676" s="480" t="s">
        <v>333</v>
      </c>
      <c r="K676" s="480" t="s">
        <v>334</v>
      </c>
      <c r="L676" s="480" t="s">
        <v>335</v>
      </c>
      <c r="M676" s="480" t="s">
        <v>336</v>
      </c>
      <c r="N676" s="480" t="s">
        <v>337</v>
      </c>
      <c r="O676" s="480" t="s">
        <v>338</v>
      </c>
      <c r="P676" s="480" t="s">
        <v>339</v>
      </c>
      <c r="Q676" s="480" t="s">
        <v>340</v>
      </c>
      <c r="R676" s="480" t="s">
        <v>341</v>
      </c>
      <c r="S676" s="480" t="s">
        <v>342</v>
      </c>
      <c r="T676" s="480" t="s">
        <v>343</v>
      </c>
      <c r="U676" s="480" t="s">
        <v>344</v>
      </c>
      <c r="V676" s="480" t="s">
        <v>345</v>
      </c>
      <c r="W676" s="480" t="s">
        <v>346</v>
      </c>
      <c r="X676" s="480" t="s">
        <v>347</v>
      </c>
      <c r="Y676" s="480" t="s">
        <v>348</v>
      </c>
      <c r="Z676" s="480" t="s">
        <v>349</v>
      </c>
      <c r="AA676" s="480" t="s">
        <v>350</v>
      </c>
      <c r="AB676" s="480" t="s">
        <v>351</v>
      </c>
      <c r="AC676" s="480" t="s">
        <v>352</v>
      </c>
      <c r="AD676" s="480" t="s">
        <v>353</v>
      </c>
      <c r="AE676" s="480" t="s">
        <v>354</v>
      </c>
      <c r="AF676" s="480" t="s">
        <v>355</v>
      </c>
      <c r="AG676" s="480" t="s">
        <v>356</v>
      </c>
      <c r="AH676" s="480" t="s">
        <v>357</v>
      </c>
      <c r="AI676" s="480" t="s">
        <v>358</v>
      </c>
      <c r="AJ676" s="480" t="s">
        <v>359</v>
      </c>
      <c r="AK676" s="480" t="s">
        <v>360</v>
      </c>
      <c r="AL676" s="480" t="s">
        <v>361</v>
      </c>
      <c r="AM676" s="480" t="s">
        <v>362</v>
      </c>
      <c r="AN676" s="480" t="s">
        <v>363</v>
      </c>
      <c r="AO676" s="480" t="s">
        <v>364</v>
      </c>
      <c r="AP676" s="480" t="s">
        <v>365</v>
      </c>
      <c r="AQ676" s="480" t="s">
        <v>366</v>
      </c>
      <c r="AR676" s="480" t="s">
        <v>367</v>
      </c>
      <c r="AS676" s="480" t="s">
        <v>368</v>
      </c>
      <c r="AT676" s="480" t="s">
        <v>369</v>
      </c>
      <c r="AU676" s="480" t="s">
        <v>370</v>
      </c>
      <c r="AV676" s="480" t="s">
        <v>371</v>
      </c>
      <c r="AW676" s="480" t="s">
        <v>372</v>
      </c>
      <c r="AX676" s="480" t="s">
        <v>373</v>
      </c>
      <c r="AY676" s="480" t="s">
        <v>374</v>
      </c>
      <c r="AZ676" s="480" t="s">
        <v>375</v>
      </c>
      <c r="BA676" s="480" t="s">
        <v>376</v>
      </c>
      <c r="BB676" s="480" t="s">
        <v>377</v>
      </c>
      <c r="BC676" s="480" t="s">
        <v>378</v>
      </c>
      <c r="BD676" s="480" t="s">
        <v>379</v>
      </c>
      <c r="BE676" s="480" t="s">
        <v>380</v>
      </c>
      <c r="BF676" s="480" t="s">
        <v>381</v>
      </c>
      <c r="BG676" s="480" t="s">
        <v>382</v>
      </c>
      <c r="BH676" s="480" t="s">
        <v>383</v>
      </c>
      <c r="BI676" s="480" t="s">
        <v>384</v>
      </c>
      <c r="BJ676" s="480" t="s">
        <v>385</v>
      </c>
      <c r="BK676"/>
    </row>
    <row r="677" spans="2:63" ht="13.2" x14ac:dyDescent="0.25">
      <c r="B677" t="s">
        <v>386</v>
      </c>
      <c r="C677" s="551">
        <v>0</v>
      </c>
      <c r="D677" s="480">
        <f>C680</f>
        <v>0</v>
      </c>
      <c r="E677" s="480">
        <f t="shared" ref="E677:BJ677" si="14">D680</f>
        <v>0</v>
      </c>
      <c r="F677" s="480">
        <f t="shared" si="14"/>
        <v>0</v>
      </c>
      <c r="G677" s="480">
        <f t="shared" si="14"/>
        <v>0</v>
      </c>
      <c r="H677" s="480">
        <f t="shared" si="14"/>
        <v>0</v>
      </c>
      <c r="I677" s="480">
        <f t="shared" si="14"/>
        <v>0</v>
      </c>
      <c r="J677" s="480">
        <f t="shared" si="14"/>
        <v>0</v>
      </c>
      <c r="K677" s="480">
        <f t="shared" si="14"/>
        <v>0</v>
      </c>
      <c r="L677" s="480">
        <f t="shared" si="14"/>
        <v>0</v>
      </c>
      <c r="M677" s="480">
        <f t="shared" si="14"/>
        <v>0</v>
      </c>
      <c r="N677" s="480">
        <f t="shared" si="14"/>
        <v>0</v>
      </c>
      <c r="O677" s="480">
        <f t="shared" si="14"/>
        <v>0</v>
      </c>
      <c r="P677" s="480">
        <f t="shared" si="14"/>
        <v>0</v>
      </c>
      <c r="Q677" s="480">
        <f t="shared" si="14"/>
        <v>0</v>
      </c>
      <c r="R677" s="480">
        <f t="shared" si="14"/>
        <v>0</v>
      </c>
      <c r="S677" s="480">
        <f t="shared" si="14"/>
        <v>0</v>
      </c>
      <c r="T677" s="480">
        <f t="shared" si="14"/>
        <v>0</v>
      </c>
      <c r="U677" s="480">
        <f t="shared" si="14"/>
        <v>0</v>
      </c>
      <c r="V677" s="480">
        <f t="shared" si="14"/>
        <v>0</v>
      </c>
      <c r="W677" s="480">
        <f t="shared" si="14"/>
        <v>0</v>
      </c>
      <c r="X677" s="480">
        <f t="shared" si="14"/>
        <v>0</v>
      </c>
      <c r="Y677" s="480">
        <f t="shared" si="14"/>
        <v>0</v>
      </c>
      <c r="Z677" s="480">
        <f t="shared" si="14"/>
        <v>0</v>
      </c>
      <c r="AA677" s="480">
        <f t="shared" si="14"/>
        <v>0</v>
      </c>
      <c r="AB677" s="480">
        <f t="shared" si="14"/>
        <v>0</v>
      </c>
      <c r="AC677" s="480">
        <f t="shared" si="14"/>
        <v>0</v>
      </c>
      <c r="AD677" s="480">
        <f t="shared" si="14"/>
        <v>0</v>
      </c>
      <c r="AE677" s="480">
        <f t="shared" si="14"/>
        <v>0</v>
      </c>
      <c r="AF677" s="480">
        <f t="shared" si="14"/>
        <v>0</v>
      </c>
      <c r="AG677" s="480">
        <f t="shared" si="14"/>
        <v>0</v>
      </c>
      <c r="AH677" s="480">
        <f t="shared" si="14"/>
        <v>0</v>
      </c>
      <c r="AI677" s="480">
        <f t="shared" si="14"/>
        <v>0</v>
      </c>
      <c r="AJ677" s="480">
        <f t="shared" si="14"/>
        <v>0</v>
      </c>
      <c r="AK677" s="480">
        <f t="shared" si="14"/>
        <v>0</v>
      </c>
      <c r="AL677" s="480">
        <f t="shared" si="14"/>
        <v>0</v>
      </c>
      <c r="AM677" s="480">
        <f t="shared" si="14"/>
        <v>0</v>
      </c>
      <c r="AN677" s="480">
        <f t="shared" si="14"/>
        <v>0</v>
      </c>
      <c r="AO677" s="480">
        <f t="shared" si="14"/>
        <v>0</v>
      </c>
      <c r="AP677" s="480">
        <f t="shared" si="14"/>
        <v>0</v>
      </c>
      <c r="AQ677" s="480">
        <f t="shared" si="14"/>
        <v>0</v>
      </c>
      <c r="AR677" s="480">
        <f t="shared" si="14"/>
        <v>0</v>
      </c>
      <c r="AS677" s="480">
        <f t="shared" si="14"/>
        <v>0</v>
      </c>
      <c r="AT677" s="480">
        <f t="shared" si="14"/>
        <v>0</v>
      </c>
      <c r="AU677" s="480">
        <f t="shared" si="14"/>
        <v>0</v>
      </c>
      <c r="AV677" s="480">
        <f t="shared" si="14"/>
        <v>0</v>
      </c>
      <c r="AW677" s="480">
        <f t="shared" si="14"/>
        <v>0</v>
      </c>
      <c r="AX677" s="480">
        <f t="shared" si="14"/>
        <v>0</v>
      </c>
      <c r="AY677" s="480">
        <f t="shared" si="14"/>
        <v>0</v>
      </c>
      <c r="AZ677" s="480">
        <f t="shared" si="14"/>
        <v>0</v>
      </c>
      <c r="BA677" s="480">
        <f t="shared" si="14"/>
        <v>0</v>
      </c>
      <c r="BB677" s="480">
        <f t="shared" si="14"/>
        <v>0</v>
      </c>
      <c r="BC677" s="480">
        <f t="shared" si="14"/>
        <v>0</v>
      </c>
      <c r="BD677" s="480">
        <f t="shared" si="14"/>
        <v>0</v>
      </c>
      <c r="BE677" s="480">
        <f t="shared" si="14"/>
        <v>0</v>
      </c>
      <c r="BF677" s="480">
        <f t="shared" si="14"/>
        <v>0</v>
      </c>
      <c r="BG677" s="480">
        <f t="shared" si="14"/>
        <v>0</v>
      </c>
      <c r="BH677" s="480">
        <f t="shared" si="14"/>
        <v>0</v>
      </c>
      <c r="BI677" s="480">
        <f t="shared" si="14"/>
        <v>0</v>
      </c>
      <c r="BJ677" s="480">
        <f t="shared" si="14"/>
        <v>0</v>
      </c>
      <c r="BK677"/>
    </row>
    <row r="678" spans="2:63" ht="13.2" x14ac:dyDescent="0.25">
      <c r="B678" t="s">
        <v>387</v>
      </c>
      <c r="C678" s="551">
        <v>0</v>
      </c>
      <c r="D678" s="480">
        <f t="shared" ref="D678:AI678" si="15">ROUND((C678*(1+$C673)),0)</f>
        <v>0</v>
      </c>
      <c r="E678" s="480">
        <f t="shared" si="15"/>
        <v>0</v>
      </c>
      <c r="F678" s="480">
        <f t="shared" si="15"/>
        <v>0</v>
      </c>
      <c r="G678" s="480">
        <f t="shared" si="15"/>
        <v>0</v>
      </c>
      <c r="H678" s="480">
        <f t="shared" si="15"/>
        <v>0</v>
      </c>
      <c r="I678" s="480">
        <f t="shared" si="15"/>
        <v>0</v>
      </c>
      <c r="J678" s="480">
        <f t="shared" si="15"/>
        <v>0</v>
      </c>
      <c r="K678" s="480">
        <f t="shared" si="15"/>
        <v>0</v>
      </c>
      <c r="L678" s="480">
        <f t="shared" si="15"/>
        <v>0</v>
      </c>
      <c r="M678" s="480">
        <f t="shared" si="15"/>
        <v>0</v>
      </c>
      <c r="N678" s="480">
        <f t="shared" si="15"/>
        <v>0</v>
      </c>
      <c r="O678" s="480">
        <f t="shared" si="15"/>
        <v>0</v>
      </c>
      <c r="P678" s="480">
        <f t="shared" si="15"/>
        <v>0</v>
      </c>
      <c r="Q678" s="480">
        <f t="shared" si="15"/>
        <v>0</v>
      </c>
      <c r="R678" s="480">
        <f t="shared" si="15"/>
        <v>0</v>
      </c>
      <c r="S678" s="480">
        <f t="shared" si="15"/>
        <v>0</v>
      </c>
      <c r="T678" s="480">
        <f t="shared" si="15"/>
        <v>0</v>
      </c>
      <c r="U678" s="480">
        <f t="shared" si="15"/>
        <v>0</v>
      </c>
      <c r="V678" s="480">
        <f t="shared" si="15"/>
        <v>0</v>
      </c>
      <c r="W678" s="480">
        <f t="shared" si="15"/>
        <v>0</v>
      </c>
      <c r="X678" s="480">
        <f t="shared" si="15"/>
        <v>0</v>
      </c>
      <c r="Y678" s="480">
        <f t="shared" si="15"/>
        <v>0</v>
      </c>
      <c r="Z678" s="480">
        <f t="shared" si="15"/>
        <v>0</v>
      </c>
      <c r="AA678" s="480">
        <f t="shared" si="15"/>
        <v>0</v>
      </c>
      <c r="AB678" s="480">
        <f t="shared" si="15"/>
        <v>0</v>
      </c>
      <c r="AC678" s="480">
        <f t="shared" si="15"/>
        <v>0</v>
      </c>
      <c r="AD678" s="480">
        <f t="shared" si="15"/>
        <v>0</v>
      </c>
      <c r="AE678" s="480">
        <f t="shared" si="15"/>
        <v>0</v>
      </c>
      <c r="AF678" s="480">
        <f t="shared" si="15"/>
        <v>0</v>
      </c>
      <c r="AG678" s="480">
        <f t="shared" si="15"/>
        <v>0</v>
      </c>
      <c r="AH678" s="480">
        <f t="shared" si="15"/>
        <v>0</v>
      </c>
      <c r="AI678" s="480">
        <f t="shared" si="15"/>
        <v>0</v>
      </c>
      <c r="AJ678" s="480">
        <f t="shared" ref="AJ678:BJ678" si="16">ROUND((AI678*(1+$C673)),0)</f>
        <v>0</v>
      </c>
      <c r="AK678" s="480">
        <f t="shared" si="16"/>
        <v>0</v>
      </c>
      <c r="AL678" s="480">
        <f t="shared" si="16"/>
        <v>0</v>
      </c>
      <c r="AM678" s="480">
        <f t="shared" si="16"/>
        <v>0</v>
      </c>
      <c r="AN678" s="480">
        <f t="shared" si="16"/>
        <v>0</v>
      </c>
      <c r="AO678" s="480">
        <f t="shared" si="16"/>
        <v>0</v>
      </c>
      <c r="AP678" s="480">
        <f t="shared" si="16"/>
        <v>0</v>
      </c>
      <c r="AQ678" s="480">
        <f t="shared" si="16"/>
        <v>0</v>
      </c>
      <c r="AR678" s="480">
        <f t="shared" si="16"/>
        <v>0</v>
      </c>
      <c r="AS678" s="480">
        <f t="shared" si="16"/>
        <v>0</v>
      </c>
      <c r="AT678" s="480">
        <f t="shared" si="16"/>
        <v>0</v>
      </c>
      <c r="AU678" s="480">
        <f t="shared" si="16"/>
        <v>0</v>
      </c>
      <c r="AV678" s="480">
        <f t="shared" si="16"/>
        <v>0</v>
      </c>
      <c r="AW678" s="480">
        <f t="shared" si="16"/>
        <v>0</v>
      </c>
      <c r="AX678" s="480">
        <f t="shared" si="16"/>
        <v>0</v>
      </c>
      <c r="AY678" s="480">
        <f t="shared" si="16"/>
        <v>0</v>
      </c>
      <c r="AZ678" s="480">
        <f t="shared" si="16"/>
        <v>0</v>
      </c>
      <c r="BA678" s="480">
        <f t="shared" si="16"/>
        <v>0</v>
      </c>
      <c r="BB678" s="480">
        <f t="shared" si="16"/>
        <v>0</v>
      </c>
      <c r="BC678" s="480">
        <f t="shared" si="16"/>
        <v>0</v>
      </c>
      <c r="BD678" s="480">
        <f t="shared" si="16"/>
        <v>0</v>
      </c>
      <c r="BE678" s="480">
        <f t="shared" si="16"/>
        <v>0</v>
      </c>
      <c r="BF678" s="480">
        <f t="shared" si="16"/>
        <v>0</v>
      </c>
      <c r="BG678" s="480">
        <f t="shared" si="16"/>
        <v>0</v>
      </c>
      <c r="BH678" s="480">
        <f t="shared" si="16"/>
        <v>0</v>
      </c>
      <c r="BI678" s="480">
        <f t="shared" si="16"/>
        <v>0</v>
      </c>
      <c r="BJ678" s="480">
        <f t="shared" si="16"/>
        <v>0</v>
      </c>
      <c r="BK678"/>
    </row>
    <row r="679" spans="2:63" ht="13.2" x14ac:dyDescent="0.25">
      <c r="B679" t="s">
        <v>388</v>
      </c>
      <c r="C679" s="551">
        <v>0</v>
      </c>
      <c r="D679" s="480">
        <f t="shared" ref="D679:AI679" si="17">ROUND((C680*$C674),0)</f>
        <v>0</v>
      </c>
      <c r="E679" s="480">
        <f t="shared" si="17"/>
        <v>0</v>
      </c>
      <c r="F679" s="480">
        <f t="shared" si="17"/>
        <v>0</v>
      </c>
      <c r="G679" s="480">
        <f t="shared" si="17"/>
        <v>0</v>
      </c>
      <c r="H679" s="480">
        <f t="shared" si="17"/>
        <v>0</v>
      </c>
      <c r="I679" s="480">
        <f t="shared" si="17"/>
        <v>0</v>
      </c>
      <c r="J679" s="480">
        <f t="shared" si="17"/>
        <v>0</v>
      </c>
      <c r="K679" s="480">
        <f t="shared" si="17"/>
        <v>0</v>
      </c>
      <c r="L679" s="480">
        <f t="shared" si="17"/>
        <v>0</v>
      </c>
      <c r="M679" s="480">
        <f t="shared" si="17"/>
        <v>0</v>
      </c>
      <c r="N679" s="480">
        <f t="shared" si="17"/>
        <v>0</v>
      </c>
      <c r="O679" s="480">
        <f t="shared" si="17"/>
        <v>0</v>
      </c>
      <c r="P679" s="480">
        <f t="shared" si="17"/>
        <v>0</v>
      </c>
      <c r="Q679" s="480">
        <f t="shared" si="17"/>
        <v>0</v>
      </c>
      <c r="R679" s="480">
        <f t="shared" si="17"/>
        <v>0</v>
      </c>
      <c r="S679" s="480">
        <f t="shared" si="17"/>
        <v>0</v>
      </c>
      <c r="T679" s="480">
        <f t="shared" si="17"/>
        <v>0</v>
      </c>
      <c r="U679" s="480">
        <f t="shared" si="17"/>
        <v>0</v>
      </c>
      <c r="V679" s="480">
        <f t="shared" si="17"/>
        <v>0</v>
      </c>
      <c r="W679" s="480">
        <f t="shared" si="17"/>
        <v>0</v>
      </c>
      <c r="X679" s="480">
        <f t="shared" si="17"/>
        <v>0</v>
      </c>
      <c r="Y679" s="480">
        <f t="shared" si="17"/>
        <v>0</v>
      </c>
      <c r="Z679" s="480">
        <f t="shared" si="17"/>
        <v>0</v>
      </c>
      <c r="AA679" s="480">
        <f t="shared" si="17"/>
        <v>0</v>
      </c>
      <c r="AB679" s="480">
        <f t="shared" si="17"/>
        <v>0</v>
      </c>
      <c r="AC679" s="480">
        <f t="shared" si="17"/>
        <v>0</v>
      </c>
      <c r="AD679" s="480">
        <f t="shared" si="17"/>
        <v>0</v>
      </c>
      <c r="AE679" s="480">
        <f t="shared" si="17"/>
        <v>0</v>
      </c>
      <c r="AF679" s="480">
        <f t="shared" si="17"/>
        <v>0</v>
      </c>
      <c r="AG679" s="480">
        <f t="shared" si="17"/>
        <v>0</v>
      </c>
      <c r="AH679" s="480">
        <f t="shared" si="17"/>
        <v>0</v>
      </c>
      <c r="AI679" s="480">
        <f t="shared" si="17"/>
        <v>0</v>
      </c>
      <c r="AJ679" s="480">
        <f t="shared" ref="AJ679:BJ679" si="18">ROUND((AI680*$C674),0)</f>
        <v>0</v>
      </c>
      <c r="AK679" s="480">
        <f t="shared" si="18"/>
        <v>0</v>
      </c>
      <c r="AL679" s="480">
        <f t="shared" si="18"/>
        <v>0</v>
      </c>
      <c r="AM679" s="480">
        <f t="shared" si="18"/>
        <v>0</v>
      </c>
      <c r="AN679" s="480">
        <f t="shared" si="18"/>
        <v>0</v>
      </c>
      <c r="AO679" s="480">
        <f t="shared" si="18"/>
        <v>0</v>
      </c>
      <c r="AP679" s="480">
        <f t="shared" si="18"/>
        <v>0</v>
      </c>
      <c r="AQ679" s="480">
        <f t="shared" si="18"/>
        <v>0</v>
      </c>
      <c r="AR679" s="480">
        <f t="shared" si="18"/>
        <v>0</v>
      </c>
      <c r="AS679" s="480">
        <f t="shared" si="18"/>
        <v>0</v>
      </c>
      <c r="AT679" s="480">
        <f t="shared" si="18"/>
        <v>0</v>
      </c>
      <c r="AU679" s="480">
        <f t="shared" si="18"/>
        <v>0</v>
      </c>
      <c r="AV679" s="480">
        <f t="shared" si="18"/>
        <v>0</v>
      </c>
      <c r="AW679" s="480">
        <f t="shared" si="18"/>
        <v>0</v>
      </c>
      <c r="AX679" s="480">
        <f t="shared" si="18"/>
        <v>0</v>
      </c>
      <c r="AY679" s="480">
        <f t="shared" si="18"/>
        <v>0</v>
      </c>
      <c r="AZ679" s="480">
        <f t="shared" si="18"/>
        <v>0</v>
      </c>
      <c r="BA679" s="480">
        <f t="shared" si="18"/>
        <v>0</v>
      </c>
      <c r="BB679" s="480">
        <f t="shared" si="18"/>
        <v>0</v>
      </c>
      <c r="BC679" s="480">
        <f t="shared" si="18"/>
        <v>0</v>
      </c>
      <c r="BD679" s="480">
        <f t="shared" si="18"/>
        <v>0</v>
      </c>
      <c r="BE679" s="480">
        <f t="shared" si="18"/>
        <v>0</v>
      </c>
      <c r="BF679" s="480">
        <f t="shared" si="18"/>
        <v>0</v>
      </c>
      <c r="BG679" s="480">
        <f t="shared" si="18"/>
        <v>0</v>
      </c>
      <c r="BH679" s="480">
        <f t="shared" si="18"/>
        <v>0</v>
      </c>
      <c r="BI679" s="480">
        <f t="shared" si="18"/>
        <v>0</v>
      </c>
      <c r="BJ679" s="480">
        <f t="shared" si="18"/>
        <v>0</v>
      </c>
      <c r="BK679"/>
    </row>
    <row r="680" spans="2:63" ht="13.2" x14ac:dyDescent="0.25">
      <c r="B680" t="s">
        <v>389</v>
      </c>
      <c r="C680" s="480">
        <f>C677+C678-C679</f>
        <v>0</v>
      </c>
      <c r="D680" s="480">
        <f t="shared" ref="D680:BJ680" si="19">D677+D678-D679</f>
        <v>0</v>
      </c>
      <c r="E680" s="480">
        <f t="shared" si="19"/>
        <v>0</v>
      </c>
      <c r="F680" s="480">
        <f t="shared" si="19"/>
        <v>0</v>
      </c>
      <c r="G680" s="480">
        <f t="shared" si="19"/>
        <v>0</v>
      </c>
      <c r="H680" s="480">
        <f t="shared" si="19"/>
        <v>0</v>
      </c>
      <c r="I680" s="480">
        <f t="shared" si="19"/>
        <v>0</v>
      </c>
      <c r="J680" s="480">
        <f t="shared" si="19"/>
        <v>0</v>
      </c>
      <c r="K680" s="480">
        <f t="shared" si="19"/>
        <v>0</v>
      </c>
      <c r="L680" s="480">
        <f t="shared" si="19"/>
        <v>0</v>
      </c>
      <c r="M680" s="480">
        <f t="shared" si="19"/>
        <v>0</v>
      </c>
      <c r="N680" s="480">
        <f t="shared" si="19"/>
        <v>0</v>
      </c>
      <c r="O680" s="480">
        <f t="shared" si="19"/>
        <v>0</v>
      </c>
      <c r="P680" s="480">
        <f t="shared" si="19"/>
        <v>0</v>
      </c>
      <c r="Q680" s="480">
        <f t="shared" si="19"/>
        <v>0</v>
      </c>
      <c r="R680" s="480">
        <f t="shared" si="19"/>
        <v>0</v>
      </c>
      <c r="S680" s="480">
        <f t="shared" si="19"/>
        <v>0</v>
      </c>
      <c r="T680" s="480">
        <f t="shared" si="19"/>
        <v>0</v>
      </c>
      <c r="U680" s="480">
        <f t="shared" si="19"/>
        <v>0</v>
      </c>
      <c r="V680" s="480">
        <f t="shared" si="19"/>
        <v>0</v>
      </c>
      <c r="W680" s="480">
        <f t="shared" si="19"/>
        <v>0</v>
      </c>
      <c r="X680" s="480">
        <f t="shared" si="19"/>
        <v>0</v>
      </c>
      <c r="Y680" s="480">
        <f t="shared" si="19"/>
        <v>0</v>
      </c>
      <c r="Z680" s="480">
        <f t="shared" si="19"/>
        <v>0</v>
      </c>
      <c r="AA680" s="480">
        <f t="shared" si="19"/>
        <v>0</v>
      </c>
      <c r="AB680" s="480">
        <f t="shared" si="19"/>
        <v>0</v>
      </c>
      <c r="AC680" s="480">
        <f t="shared" si="19"/>
        <v>0</v>
      </c>
      <c r="AD680" s="480">
        <f t="shared" si="19"/>
        <v>0</v>
      </c>
      <c r="AE680" s="480">
        <f t="shared" si="19"/>
        <v>0</v>
      </c>
      <c r="AF680" s="480">
        <f t="shared" si="19"/>
        <v>0</v>
      </c>
      <c r="AG680" s="480">
        <f t="shared" si="19"/>
        <v>0</v>
      </c>
      <c r="AH680" s="480">
        <f t="shared" si="19"/>
        <v>0</v>
      </c>
      <c r="AI680" s="480">
        <f t="shared" si="19"/>
        <v>0</v>
      </c>
      <c r="AJ680" s="480">
        <f t="shared" si="19"/>
        <v>0</v>
      </c>
      <c r="AK680" s="480">
        <f t="shared" si="19"/>
        <v>0</v>
      </c>
      <c r="AL680" s="480">
        <f t="shared" si="19"/>
        <v>0</v>
      </c>
      <c r="AM680" s="480">
        <f t="shared" si="19"/>
        <v>0</v>
      </c>
      <c r="AN680" s="480">
        <f t="shared" si="19"/>
        <v>0</v>
      </c>
      <c r="AO680" s="480">
        <f t="shared" si="19"/>
        <v>0</v>
      </c>
      <c r="AP680" s="480">
        <f t="shared" si="19"/>
        <v>0</v>
      </c>
      <c r="AQ680" s="480">
        <f t="shared" si="19"/>
        <v>0</v>
      </c>
      <c r="AR680" s="480">
        <f t="shared" si="19"/>
        <v>0</v>
      </c>
      <c r="AS680" s="480">
        <f t="shared" si="19"/>
        <v>0</v>
      </c>
      <c r="AT680" s="480">
        <f t="shared" si="19"/>
        <v>0</v>
      </c>
      <c r="AU680" s="480">
        <f t="shared" si="19"/>
        <v>0</v>
      </c>
      <c r="AV680" s="480">
        <f t="shared" si="19"/>
        <v>0</v>
      </c>
      <c r="AW680" s="480">
        <f t="shared" si="19"/>
        <v>0</v>
      </c>
      <c r="AX680" s="480">
        <f t="shared" si="19"/>
        <v>0</v>
      </c>
      <c r="AY680" s="480">
        <f t="shared" si="19"/>
        <v>0</v>
      </c>
      <c r="AZ680" s="480">
        <f t="shared" si="19"/>
        <v>0</v>
      </c>
      <c r="BA680" s="480">
        <f t="shared" si="19"/>
        <v>0</v>
      </c>
      <c r="BB680" s="480">
        <f t="shared" si="19"/>
        <v>0</v>
      </c>
      <c r="BC680" s="480">
        <f t="shared" si="19"/>
        <v>0</v>
      </c>
      <c r="BD680" s="480">
        <f t="shared" si="19"/>
        <v>0</v>
      </c>
      <c r="BE680" s="480">
        <f t="shared" si="19"/>
        <v>0</v>
      </c>
      <c r="BF680" s="480">
        <f t="shared" si="19"/>
        <v>0</v>
      </c>
      <c r="BG680" s="480">
        <f t="shared" si="19"/>
        <v>0</v>
      </c>
      <c r="BH680" s="480">
        <f t="shared" si="19"/>
        <v>0</v>
      </c>
      <c r="BI680" s="480">
        <f t="shared" si="19"/>
        <v>0</v>
      </c>
      <c r="BJ680" s="480">
        <f t="shared" si="19"/>
        <v>0</v>
      </c>
      <c r="BK680"/>
    </row>
    <row r="681" spans="2:63" ht="13.2" x14ac:dyDescent="0.25">
      <c r="B681" t="s">
        <v>323</v>
      </c>
      <c r="C681" s="552">
        <f t="shared" ref="C681:AH681" si="20">$C672</f>
        <v>0</v>
      </c>
      <c r="D681" s="552">
        <f t="shared" si="20"/>
        <v>0</v>
      </c>
      <c r="E681" s="552">
        <f t="shared" si="20"/>
        <v>0</v>
      </c>
      <c r="F681" s="552">
        <f t="shared" si="20"/>
        <v>0</v>
      </c>
      <c r="G681" s="552">
        <f t="shared" si="20"/>
        <v>0</v>
      </c>
      <c r="H681" s="552">
        <f t="shared" si="20"/>
        <v>0</v>
      </c>
      <c r="I681" s="552">
        <f t="shared" si="20"/>
        <v>0</v>
      </c>
      <c r="J681" s="552">
        <f t="shared" si="20"/>
        <v>0</v>
      </c>
      <c r="K681" s="552">
        <f t="shared" si="20"/>
        <v>0</v>
      </c>
      <c r="L681" s="552">
        <f t="shared" si="20"/>
        <v>0</v>
      </c>
      <c r="M681" s="552">
        <f t="shared" si="20"/>
        <v>0</v>
      </c>
      <c r="N681" s="552">
        <f t="shared" si="20"/>
        <v>0</v>
      </c>
      <c r="O681" s="552">
        <f t="shared" si="20"/>
        <v>0</v>
      </c>
      <c r="P681" s="552">
        <f t="shared" si="20"/>
        <v>0</v>
      </c>
      <c r="Q681" s="552">
        <f t="shared" si="20"/>
        <v>0</v>
      </c>
      <c r="R681" s="552">
        <f t="shared" si="20"/>
        <v>0</v>
      </c>
      <c r="S681" s="552">
        <f t="shared" si="20"/>
        <v>0</v>
      </c>
      <c r="T681" s="552">
        <f t="shared" si="20"/>
        <v>0</v>
      </c>
      <c r="U681" s="552">
        <f t="shared" si="20"/>
        <v>0</v>
      </c>
      <c r="V681" s="552">
        <f t="shared" si="20"/>
        <v>0</v>
      </c>
      <c r="W681" s="552">
        <f t="shared" si="20"/>
        <v>0</v>
      </c>
      <c r="X681" s="552">
        <f t="shared" si="20"/>
        <v>0</v>
      </c>
      <c r="Y681" s="552">
        <f t="shared" si="20"/>
        <v>0</v>
      </c>
      <c r="Z681" s="552">
        <f t="shared" si="20"/>
        <v>0</v>
      </c>
      <c r="AA681" s="552">
        <f t="shared" si="20"/>
        <v>0</v>
      </c>
      <c r="AB681" s="552">
        <f t="shared" si="20"/>
        <v>0</v>
      </c>
      <c r="AC681" s="552">
        <f t="shared" si="20"/>
        <v>0</v>
      </c>
      <c r="AD681" s="552">
        <f t="shared" si="20"/>
        <v>0</v>
      </c>
      <c r="AE681" s="552">
        <f t="shared" si="20"/>
        <v>0</v>
      </c>
      <c r="AF681" s="552">
        <f t="shared" si="20"/>
        <v>0</v>
      </c>
      <c r="AG681" s="552">
        <f t="shared" si="20"/>
        <v>0</v>
      </c>
      <c r="AH681" s="552">
        <f t="shared" si="20"/>
        <v>0</v>
      </c>
      <c r="AI681" s="552">
        <f t="shared" ref="AI681:BJ681" si="21">$C672</f>
        <v>0</v>
      </c>
      <c r="AJ681" s="552">
        <f t="shared" si="21"/>
        <v>0</v>
      </c>
      <c r="AK681" s="552">
        <f t="shared" si="21"/>
        <v>0</v>
      </c>
      <c r="AL681" s="552">
        <f t="shared" si="21"/>
        <v>0</v>
      </c>
      <c r="AM681" s="552">
        <f t="shared" si="21"/>
        <v>0</v>
      </c>
      <c r="AN681" s="552">
        <f t="shared" si="21"/>
        <v>0</v>
      </c>
      <c r="AO681" s="552">
        <f t="shared" si="21"/>
        <v>0</v>
      </c>
      <c r="AP681" s="552">
        <f t="shared" si="21"/>
        <v>0</v>
      </c>
      <c r="AQ681" s="552">
        <f t="shared" si="21"/>
        <v>0</v>
      </c>
      <c r="AR681" s="552">
        <f t="shared" si="21"/>
        <v>0</v>
      </c>
      <c r="AS681" s="552">
        <f t="shared" si="21"/>
        <v>0</v>
      </c>
      <c r="AT681" s="552">
        <f t="shared" si="21"/>
        <v>0</v>
      </c>
      <c r="AU681" s="552">
        <f t="shared" si="21"/>
        <v>0</v>
      </c>
      <c r="AV681" s="552">
        <f t="shared" si="21"/>
        <v>0</v>
      </c>
      <c r="AW681" s="552">
        <f t="shared" si="21"/>
        <v>0</v>
      </c>
      <c r="AX681" s="552">
        <f t="shared" si="21"/>
        <v>0</v>
      </c>
      <c r="AY681" s="552">
        <f t="shared" si="21"/>
        <v>0</v>
      </c>
      <c r="AZ681" s="552">
        <f t="shared" si="21"/>
        <v>0</v>
      </c>
      <c r="BA681" s="552">
        <f t="shared" si="21"/>
        <v>0</v>
      </c>
      <c r="BB681" s="552">
        <f t="shared" si="21"/>
        <v>0</v>
      </c>
      <c r="BC681" s="552">
        <f t="shared" si="21"/>
        <v>0</v>
      </c>
      <c r="BD681" s="552">
        <f t="shared" si="21"/>
        <v>0</v>
      </c>
      <c r="BE681" s="552">
        <f t="shared" si="21"/>
        <v>0</v>
      </c>
      <c r="BF681" s="552">
        <f t="shared" si="21"/>
        <v>0</v>
      </c>
      <c r="BG681" s="552">
        <f t="shared" si="21"/>
        <v>0</v>
      </c>
      <c r="BH681" s="552">
        <f t="shared" si="21"/>
        <v>0</v>
      </c>
      <c r="BI681" s="552">
        <f t="shared" si="21"/>
        <v>0</v>
      </c>
      <c r="BJ681" s="552">
        <f t="shared" si="21"/>
        <v>0</v>
      </c>
      <c r="BK681"/>
    </row>
    <row r="682" spans="2:63" ht="13.2" x14ac:dyDescent="0.25">
      <c r="B682" t="s">
        <v>137</v>
      </c>
      <c r="C682" s="552">
        <f>C681*C680</f>
        <v>0</v>
      </c>
      <c r="D682" s="552">
        <f t="shared" ref="D682:BJ682" si="22">D681*D680</f>
        <v>0</v>
      </c>
      <c r="E682" s="552">
        <f t="shared" si="22"/>
        <v>0</v>
      </c>
      <c r="F682" s="552">
        <f t="shared" si="22"/>
        <v>0</v>
      </c>
      <c r="G682" s="552">
        <f t="shared" si="22"/>
        <v>0</v>
      </c>
      <c r="H682" s="552">
        <f t="shared" si="22"/>
        <v>0</v>
      </c>
      <c r="I682" s="552">
        <f t="shared" si="22"/>
        <v>0</v>
      </c>
      <c r="J682" s="552">
        <f t="shared" si="22"/>
        <v>0</v>
      </c>
      <c r="K682" s="552">
        <f t="shared" si="22"/>
        <v>0</v>
      </c>
      <c r="L682" s="552">
        <f t="shared" si="22"/>
        <v>0</v>
      </c>
      <c r="M682" s="552">
        <f t="shared" si="22"/>
        <v>0</v>
      </c>
      <c r="N682" s="552">
        <f t="shared" si="22"/>
        <v>0</v>
      </c>
      <c r="O682" s="552">
        <f t="shared" si="22"/>
        <v>0</v>
      </c>
      <c r="P682" s="552">
        <f t="shared" si="22"/>
        <v>0</v>
      </c>
      <c r="Q682" s="552">
        <f t="shared" si="22"/>
        <v>0</v>
      </c>
      <c r="R682" s="552">
        <f t="shared" si="22"/>
        <v>0</v>
      </c>
      <c r="S682" s="552">
        <f t="shared" si="22"/>
        <v>0</v>
      </c>
      <c r="T682" s="552">
        <f t="shared" si="22"/>
        <v>0</v>
      </c>
      <c r="U682" s="552">
        <f t="shared" si="22"/>
        <v>0</v>
      </c>
      <c r="V682" s="552">
        <f t="shared" si="22"/>
        <v>0</v>
      </c>
      <c r="W682" s="552">
        <f t="shared" si="22"/>
        <v>0</v>
      </c>
      <c r="X682" s="552">
        <f t="shared" si="22"/>
        <v>0</v>
      </c>
      <c r="Y682" s="552">
        <f t="shared" si="22"/>
        <v>0</v>
      </c>
      <c r="Z682" s="552">
        <f t="shared" si="22"/>
        <v>0</v>
      </c>
      <c r="AA682" s="552">
        <f t="shared" si="22"/>
        <v>0</v>
      </c>
      <c r="AB682" s="552">
        <f t="shared" si="22"/>
        <v>0</v>
      </c>
      <c r="AC682" s="552">
        <f t="shared" si="22"/>
        <v>0</v>
      </c>
      <c r="AD682" s="552">
        <f t="shared" si="22"/>
        <v>0</v>
      </c>
      <c r="AE682" s="552">
        <f t="shared" si="22"/>
        <v>0</v>
      </c>
      <c r="AF682" s="552">
        <f t="shared" si="22"/>
        <v>0</v>
      </c>
      <c r="AG682" s="552">
        <f t="shared" si="22"/>
        <v>0</v>
      </c>
      <c r="AH682" s="552">
        <f t="shared" si="22"/>
        <v>0</v>
      </c>
      <c r="AI682" s="552">
        <f t="shared" si="22"/>
        <v>0</v>
      </c>
      <c r="AJ682" s="552">
        <f t="shared" si="22"/>
        <v>0</v>
      </c>
      <c r="AK682" s="552">
        <f t="shared" si="22"/>
        <v>0</v>
      </c>
      <c r="AL682" s="552">
        <f t="shared" si="22"/>
        <v>0</v>
      </c>
      <c r="AM682" s="552">
        <f t="shared" si="22"/>
        <v>0</v>
      </c>
      <c r="AN682" s="552">
        <f t="shared" si="22"/>
        <v>0</v>
      </c>
      <c r="AO682" s="552">
        <f t="shared" si="22"/>
        <v>0</v>
      </c>
      <c r="AP682" s="552">
        <f t="shared" si="22"/>
        <v>0</v>
      </c>
      <c r="AQ682" s="552">
        <f t="shared" si="22"/>
        <v>0</v>
      </c>
      <c r="AR682" s="552">
        <f t="shared" si="22"/>
        <v>0</v>
      </c>
      <c r="AS682" s="552">
        <f t="shared" si="22"/>
        <v>0</v>
      </c>
      <c r="AT682" s="552">
        <f t="shared" si="22"/>
        <v>0</v>
      </c>
      <c r="AU682" s="552">
        <f t="shared" si="22"/>
        <v>0</v>
      </c>
      <c r="AV682" s="552">
        <f t="shared" si="22"/>
        <v>0</v>
      </c>
      <c r="AW682" s="552">
        <f t="shared" si="22"/>
        <v>0</v>
      </c>
      <c r="AX682" s="552">
        <f t="shared" si="22"/>
        <v>0</v>
      </c>
      <c r="AY682" s="552">
        <f t="shared" si="22"/>
        <v>0</v>
      </c>
      <c r="AZ682" s="552">
        <f t="shared" si="22"/>
        <v>0</v>
      </c>
      <c r="BA682" s="552">
        <f t="shared" si="22"/>
        <v>0</v>
      </c>
      <c r="BB682" s="552">
        <f t="shared" si="22"/>
        <v>0</v>
      </c>
      <c r="BC682" s="552">
        <f t="shared" si="22"/>
        <v>0</v>
      </c>
      <c r="BD682" s="552">
        <f t="shared" si="22"/>
        <v>0</v>
      </c>
      <c r="BE682" s="552">
        <f t="shared" si="22"/>
        <v>0</v>
      </c>
      <c r="BF682" s="552">
        <f t="shared" si="22"/>
        <v>0</v>
      </c>
      <c r="BG682" s="552">
        <f t="shared" si="22"/>
        <v>0</v>
      </c>
      <c r="BH682" s="552">
        <f t="shared" si="22"/>
        <v>0</v>
      </c>
      <c r="BI682" s="552">
        <f t="shared" si="22"/>
        <v>0</v>
      </c>
      <c r="BJ682" s="552">
        <f t="shared" si="22"/>
        <v>0</v>
      </c>
      <c r="BK682"/>
    </row>
    <row r="683" spans="2:63" ht="13.2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  <c r="AQ683"/>
      <c r="AR683"/>
      <c r="AS683"/>
      <c r="AT683"/>
      <c r="AU683"/>
      <c r="AV683"/>
      <c r="AW683"/>
      <c r="AX683"/>
      <c r="AY683"/>
      <c r="AZ683"/>
      <c r="BA683"/>
      <c r="BB683"/>
      <c r="BC683"/>
      <c r="BD683"/>
      <c r="BE683"/>
      <c r="BF683"/>
      <c r="BG683"/>
      <c r="BH683"/>
      <c r="BI683"/>
      <c r="BJ683"/>
      <c r="BK683"/>
    </row>
    <row r="684" spans="2:63" ht="13.2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/>
      <c r="AR684"/>
      <c r="AS684"/>
      <c r="AT684"/>
      <c r="AU684"/>
      <c r="AV684"/>
      <c r="AW684"/>
      <c r="AX684"/>
      <c r="AY684"/>
      <c r="AZ684"/>
      <c r="BA684"/>
      <c r="BB684"/>
      <c r="BC684"/>
      <c r="BD684"/>
      <c r="BE684"/>
      <c r="BF684"/>
      <c r="BG684"/>
      <c r="BH684"/>
      <c r="BI684"/>
      <c r="BJ684"/>
      <c r="BK684"/>
    </row>
    <row r="685" spans="2:63" ht="17.399999999999999" x14ac:dyDescent="0.3">
      <c r="B685" s="137" t="s">
        <v>392</v>
      </c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  <c r="AQ685"/>
      <c r="AR685"/>
      <c r="AS685"/>
      <c r="AT685"/>
      <c r="AU685"/>
      <c r="AV685"/>
      <c r="AW685"/>
      <c r="AX685"/>
      <c r="AY685"/>
      <c r="AZ685"/>
      <c r="BA685"/>
      <c r="BB685"/>
      <c r="BC685"/>
      <c r="BD685"/>
      <c r="BE685"/>
      <c r="BF685"/>
      <c r="BG685"/>
      <c r="BH685"/>
      <c r="BI685"/>
      <c r="BJ685"/>
      <c r="BK685"/>
    </row>
    <row r="686" spans="2:63" ht="17.399999999999999" x14ac:dyDescent="0.3">
      <c r="B686" s="137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  <c r="AQ686"/>
      <c r="AR686"/>
      <c r="AS686"/>
      <c r="AT686"/>
      <c r="AU686"/>
      <c r="AV686"/>
      <c r="AW686"/>
      <c r="AX686"/>
      <c r="AY686"/>
      <c r="AZ686"/>
      <c r="BA686"/>
      <c r="BB686"/>
      <c r="BC686"/>
      <c r="BD686"/>
      <c r="BE686"/>
      <c r="BF686"/>
      <c r="BG686"/>
      <c r="BH686"/>
      <c r="BI686"/>
      <c r="BJ686"/>
      <c r="BK686"/>
    </row>
    <row r="687" spans="2:63" ht="13.2" x14ac:dyDescent="0.25">
      <c r="B687" t="s">
        <v>323</v>
      </c>
      <c r="C687" s="549">
        <v>0</v>
      </c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  <c r="AQ687"/>
      <c r="AR687"/>
      <c r="AS687"/>
      <c r="AT687"/>
      <c r="AU687"/>
      <c r="AV687"/>
      <c r="AW687"/>
      <c r="AX687"/>
      <c r="AY687"/>
      <c r="AZ687"/>
      <c r="BA687"/>
      <c r="BB687"/>
      <c r="BC687"/>
      <c r="BD687"/>
      <c r="BE687"/>
      <c r="BF687"/>
      <c r="BG687"/>
      <c r="BH687"/>
      <c r="BI687"/>
      <c r="BJ687"/>
      <c r="BK687"/>
    </row>
    <row r="688" spans="2:63" ht="13.2" x14ac:dyDescent="0.25">
      <c r="B688" t="s">
        <v>324</v>
      </c>
      <c r="C688" s="550">
        <v>0</v>
      </c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  <c r="AQ688"/>
      <c r="AR688"/>
      <c r="AS688"/>
      <c r="AT688"/>
      <c r="AU688"/>
      <c r="AV688"/>
      <c r="AW688"/>
      <c r="AX688"/>
      <c r="AY688"/>
      <c r="AZ688"/>
      <c r="BA688"/>
      <c r="BB688"/>
      <c r="BC688"/>
      <c r="BD688"/>
      <c r="BE688"/>
      <c r="BF688"/>
      <c r="BG688"/>
      <c r="BH688"/>
      <c r="BI688"/>
      <c r="BJ688"/>
      <c r="BK688"/>
    </row>
    <row r="689" spans="2:63" ht="13.2" x14ac:dyDescent="0.25">
      <c r="B689" t="s">
        <v>325</v>
      </c>
      <c r="C689" s="550">
        <v>0</v>
      </c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  <c r="AQ689"/>
      <c r="AR689"/>
      <c r="AS689"/>
      <c r="AT689"/>
      <c r="AU689"/>
      <c r="AV689"/>
      <c r="AW689"/>
      <c r="AX689"/>
      <c r="AY689"/>
      <c r="AZ689"/>
      <c r="BA689"/>
      <c r="BB689"/>
      <c r="BC689"/>
      <c r="BD689"/>
      <c r="BE689"/>
      <c r="BF689"/>
      <c r="BG689"/>
      <c r="BH689"/>
      <c r="BI689"/>
      <c r="BJ689"/>
      <c r="BK689"/>
    </row>
    <row r="690" spans="2:63" ht="13.2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  <c r="AQ690"/>
      <c r="AR690"/>
      <c r="AS690"/>
      <c r="AT690"/>
      <c r="AU690"/>
      <c r="AV690"/>
      <c r="AW690"/>
      <c r="AX690"/>
      <c r="AY690"/>
      <c r="AZ690"/>
      <c r="BA690"/>
      <c r="BB690"/>
      <c r="BC690"/>
      <c r="BD690"/>
      <c r="BE690"/>
      <c r="BF690"/>
      <c r="BG690"/>
      <c r="BH690"/>
      <c r="BI690"/>
      <c r="BJ690"/>
      <c r="BK690"/>
    </row>
    <row r="691" spans="2:63" ht="13.2" x14ac:dyDescent="0.25">
      <c r="B691"/>
      <c r="C691" s="480" t="s">
        <v>326</v>
      </c>
      <c r="D691" s="480" t="s">
        <v>327</v>
      </c>
      <c r="E691" s="480" t="s">
        <v>328</v>
      </c>
      <c r="F691" s="480" t="s">
        <v>329</v>
      </c>
      <c r="G691" s="480" t="s">
        <v>330</v>
      </c>
      <c r="H691" s="480" t="s">
        <v>331</v>
      </c>
      <c r="I691" s="480" t="s">
        <v>332</v>
      </c>
      <c r="J691" s="480" t="s">
        <v>333</v>
      </c>
      <c r="K691" s="480" t="s">
        <v>334</v>
      </c>
      <c r="L691" s="480" t="s">
        <v>335</v>
      </c>
      <c r="M691" s="480" t="s">
        <v>336</v>
      </c>
      <c r="N691" s="480" t="s">
        <v>337</v>
      </c>
      <c r="O691" s="480" t="s">
        <v>338</v>
      </c>
      <c r="P691" s="480" t="s">
        <v>339</v>
      </c>
      <c r="Q691" s="480" t="s">
        <v>340</v>
      </c>
      <c r="R691" s="480" t="s">
        <v>341</v>
      </c>
      <c r="S691" s="480" t="s">
        <v>342</v>
      </c>
      <c r="T691" s="480" t="s">
        <v>343</v>
      </c>
      <c r="U691" s="480" t="s">
        <v>344</v>
      </c>
      <c r="V691" s="480" t="s">
        <v>345</v>
      </c>
      <c r="W691" s="480" t="s">
        <v>346</v>
      </c>
      <c r="X691" s="480" t="s">
        <v>347</v>
      </c>
      <c r="Y691" s="480" t="s">
        <v>348</v>
      </c>
      <c r="Z691" s="480" t="s">
        <v>349</v>
      </c>
      <c r="AA691" s="480" t="s">
        <v>350</v>
      </c>
      <c r="AB691" s="480" t="s">
        <v>351</v>
      </c>
      <c r="AC691" s="480" t="s">
        <v>352</v>
      </c>
      <c r="AD691" s="480" t="s">
        <v>353</v>
      </c>
      <c r="AE691" s="480" t="s">
        <v>354</v>
      </c>
      <c r="AF691" s="480" t="s">
        <v>355</v>
      </c>
      <c r="AG691" s="480" t="s">
        <v>356</v>
      </c>
      <c r="AH691" s="480" t="s">
        <v>357</v>
      </c>
      <c r="AI691" s="480" t="s">
        <v>358</v>
      </c>
      <c r="AJ691" s="480" t="s">
        <v>359</v>
      </c>
      <c r="AK691" s="480" t="s">
        <v>360</v>
      </c>
      <c r="AL691" s="480" t="s">
        <v>361</v>
      </c>
      <c r="AM691" s="480" t="s">
        <v>362</v>
      </c>
      <c r="AN691" s="480" t="s">
        <v>363</v>
      </c>
      <c r="AO691" s="480" t="s">
        <v>364</v>
      </c>
      <c r="AP691" s="480" t="s">
        <v>365</v>
      </c>
      <c r="AQ691" s="480" t="s">
        <v>366</v>
      </c>
      <c r="AR691" s="480" t="s">
        <v>367</v>
      </c>
      <c r="AS691" s="480" t="s">
        <v>368</v>
      </c>
      <c r="AT691" s="480" t="s">
        <v>369</v>
      </c>
      <c r="AU691" s="480" t="s">
        <v>370</v>
      </c>
      <c r="AV691" s="480" t="s">
        <v>371</v>
      </c>
      <c r="AW691" s="480" t="s">
        <v>372</v>
      </c>
      <c r="AX691" s="480" t="s">
        <v>373</v>
      </c>
      <c r="AY691" s="480" t="s">
        <v>374</v>
      </c>
      <c r="AZ691" s="480" t="s">
        <v>375</v>
      </c>
      <c r="BA691" s="480" t="s">
        <v>376</v>
      </c>
      <c r="BB691" s="480" t="s">
        <v>377</v>
      </c>
      <c r="BC691" s="480" t="s">
        <v>378</v>
      </c>
      <c r="BD691" s="480" t="s">
        <v>379</v>
      </c>
      <c r="BE691" s="480" t="s">
        <v>380</v>
      </c>
      <c r="BF691" s="480" t="s">
        <v>381</v>
      </c>
      <c r="BG691" s="480" t="s">
        <v>382</v>
      </c>
      <c r="BH691" s="480" t="s">
        <v>383</v>
      </c>
      <c r="BI691" s="480" t="s">
        <v>384</v>
      </c>
      <c r="BJ691" s="480" t="s">
        <v>385</v>
      </c>
      <c r="BK691"/>
    </row>
    <row r="692" spans="2:63" ht="13.2" x14ac:dyDescent="0.25">
      <c r="B692" t="s">
        <v>386</v>
      </c>
      <c r="C692" s="551">
        <v>0</v>
      </c>
      <c r="D692" s="480">
        <f>C695</f>
        <v>0</v>
      </c>
      <c r="E692" s="480">
        <f t="shared" ref="E692:BJ692" si="23">D695</f>
        <v>0</v>
      </c>
      <c r="F692" s="480">
        <f t="shared" si="23"/>
        <v>0</v>
      </c>
      <c r="G692" s="480">
        <f t="shared" si="23"/>
        <v>0</v>
      </c>
      <c r="H692" s="480">
        <f t="shared" si="23"/>
        <v>0</v>
      </c>
      <c r="I692" s="480">
        <f t="shared" si="23"/>
        <v>0</v>
      </c>
      <c r="J692" s="480">
        <f t="shared" si="23"/>
        <v>0</v>
      </c>
      <c r="K692" s="480">
        <f t="shared" si="23"/>
        <v>0</v>
      </c>
      <c r="L692" s="480">
        <f t="shared" si="23"/>
        <v>0</v>
      </c>
      <c r="M692" s="480">
        <f t="shared" si="23"/>
        <v>0</v>
      </c>
      <c r="N692" s="480">
        <f t="shared" si="23"/>
        <v>0</v>
      </c>
      <c r="O692" s="480">
        <f t="shared" si="23"/>
        <v>0</v>
      </c>
      <c r="P692" s="480">
        <f t="shared" si="23"/>
        <v>0</v>
      </c>
      <c r="Q692" s="480">
        <f t="shared" si="23"/>
        <v>0</v>
      </c>
      <c r="R692" s="480">
        <f t="shared" si="23"/>
        <v>0</v>
      </c>
      <c r="S692" s="480">
        <f t="shared" si="23"/>
        <v>0</v>
      </c>
      <c r="T692" s="480">
        <f t="shared" si="23"/>
        <v>0</v>
      </c>
      <c r="U692" s="480">
        <f t="shared" si="23"/>
        <v>0</v>
      </c>
      <c r="V692" s="480">
        <f t="shared" si="23"/>
        <v>0</v>
      </c>
      <c r="W692" s="480">
        <f t="shared" si="23"/>
        <v>0</v>
      </c>
      <c r="X692" s="480">
        <f t="shared" si="23"/>
        <v>0</v>
      </c>
      <c r="Y692" s="480">
        <f t="shared" si="23"/>
        <v>0</v>
      </c>
      <c r="Z692" s="480">
        <f t="shared" si="23"/>
        <v>0</v>
      </c>
      <c r="AA692" s="480">
        <f t="shared" si="23"/>
        <v>0</v>
      </c>
      <c r="AB692" s="480">
        <f t="shared" si="23"/>
        <v>0</v>
      </c>
      <c r="AC692" s="480">
        <f t="shared" si="23"/>
        <v>0</v>
      </c>
      <c r="AD692" s="480">
        <f t="shared" si="23"/>
        <v>0</v>
      </c>
      <c r="AE692" s="480">
        <f t="shared" si="23"/>
        <v>0</v>
      </c>
      <c r="AF692" s="480">
        <f t="shared" si="23"/>
        <v>0</v>
      </c>
      <c r="AG692" s="480">
        <f t="shared" si="23"/>
        <v>0</v>
      </c>
      <c r="AH692" s="480">
        <f t="shared" si="23"/>
        <v>0</v>
      </c>
      <c r="AI692" s="480">
        <f t="shared" si="23"/>
        <v>0</v>
      </c>
      <c r="AJ692" s="480">
        <f t="shared" si="23"/>
        <v>0</v>
      </c>
      <c r="AK692" s="480">
        <f t="shared" si="23"/>
        <v>0</v>
      </c>
      <c r="AL692" s="480">
        <f t="shared" si="23"/>
        <v>0</v>
      </c>
      <c r="AM692" s="480">
        <f t="shared" si="23"/>
        <v>0</v>
      </c>
      <c r="AN692" s="480">
        <f t="shared" si="23"/>
        <v>0</v>
      </c>
      <c r="AO692" s="480">
        <f t="shared" si="23"/>
        <v>0</v>
      </c>
      <c r="AP692" s="480">
        <f t="shared" si="23"/>
        <v>0</v>
      </c>
      <c r="AQ692" s="480">
        <f t="shared" si="23"/>
        <v>0</v>
      </c>
      <c r="AR692" s="480">
        <f t="shared" si="23"/>
        <v>0</v>
      </c>
      <c r="AS692" s="480">
        <f t="shared" si="23"/>
        <v>0</v>
      </c>
      <c r="AT692" s="480">
        <f t="shared" si="23"/>
        <v>0</v>
      </c>
      <c r="AU692" s="480">
        <f t="shared" si="23"/>
        <v>0</v>
      </c>
      <c r="AV692" s="480">
        <f t="shared" si="23"/>
        <v>0</v>
      </c>
      <c r="AW692" s="480">
        <f t="shared" si="23"/>
        <v>0</v>
      </c>
      <c r="AX692" s="480">
        <f t="shared" si="23"/>
        <v>0</v>
      </c>
      <c r="AY692" s="480">
        <f t="shared" si="23"/>
        <v>0</v>
      </c>
      <c r="AZ692" s="480">
        <f t="shared" si="23"/>
        <v>0</v>
      </c>
      <c r="BA692" s="480">
        <f t="shared" si="23"/>
        <v>0</v>
      </c>
      <c r="BB692" s="480">
        <f t="shared" si="23"/>
        <v>0</v>
      </c>
      <c r="BC692" s="480">
        <f t="shared" si="23"/>
        <v>0</v>
      </c>
      <c r="BD692" s="480">
        <f t="shared" si="23"/>
        <v>0</v>
      </c>
      <c r="BE692" s="480">
        <f t="shared" si="23"/>
        <v>0</v>
      </c>
      <c r="BF692" s="480">
        <f t="shared" si="23"/>
        <v>0</v>
      </c>
      <c r="BG692" s="480">
        <f t="shared" si="23"/>
        <v>0</v>
      </c>
      <c r="BH692" s="480">
        <f t="shared" si="23"/>
        <v>0</v>
      </c>
      <c r="BI692" s="480">
        <f t="shared" si="23"/>
        <v>0</v>
      </c>
      <c r="BJ692" s="480">
        <f t="shared" si="23"/>
        <v>0</v>
      </c>
      <c r="BK692"/>
    </row>
    <row r="693" spans="2:63" ht="13.2" x14ac:dyDescent="0.25">
      <c r="B693" t="s">
        <v>387</v>
      </c>
      <c r="C693" s="551">
        <v>0</v>
      </c>
      <c r="D693" s="480">
        <f t="shared" ref="D693:AI693" si="24">ROUND((C693*(1+$C688)),0)</f>
        <v>0</v>
      </c>
      <c r="E693" s="480">
        <f t="shared" si="24"/>
        <v>0</v>
      </c>
      <c r="F693" s="480">
        <f t="shared" si="24"/>
        <v>0</v>
      </c>
      <c r="G693" s="480">
        <f t="shared" si="24"/>
        <v>0</v>
      </c>
      <c r="H693" s="480">
        <f t="shared" si="24"/>
        <v>0</v>
      </c>
      <c r="I693" s="480">
        <f t="shared" si="24"/>
        <v>0</v>
      </c>
      <c r="J693" s="480">
        <f t="shared" si="24"/>
        <v>0</v>
      </c>
      <c r="K693" s="480">
        <f t="shared" si="24"/>
        <v>0</v>
      </c>
      <c r="L693" s="480">
        <f t="shared" si="24"/>
        <v>0</v>
      </c>
      <c r="M693" s="480">
        <f t="shared" si="24"/>
        <v>0</v>
      </c>
      <c r="N693" s="480">
        <f t="shared" si="24"/>
        <v>0</v>
      </c>
      <c r="O693" s="480">
        <f t="shared" si="24"/>
        <v>0</v>
      </c>
      <c r="P693" s="480">
        <f t="shared" si="24"/>
        <v>0</v>
      </c>
      <c r="Q693" s="480">
        <f t="shared" si="24"/>
        <v>0</v>
      </c>
      <c r="R693" s="480">
        <f t="shared" si="24"/>
        <v>0</v>
      </c>
      <c r="S693" s="480">
        <f t="shared" si="24"/>
        <v>0</v>
      </c>
      <c r="T693" s="480">
        <f t="shared" si="24"/>
        <v>0</v>
      </c>
      <c r="U693" s="480">
        <f t="shared" si="24"/>
        <v>0</v>
      </c>
      <c r="V693" s="480">
        <f t="shared" si="24"/>
        <v>0</v>
      </c>
      <c r="W693" s="480">
        <f t="shared" si="24"/>
        <v>0</v>
      </c>
      <c r="X693" s="480">
        <f t="shared" si="24"/>
        <v>0</v>
      </c>
      <c r="Y693" s="480">
        <f t="shared" si="24"/>
        <v>0</v>
      </c>
      <c r="Z693" s="480">
        <f t="shared" si="24"/>
        <v>0</v>
      </c>
      <c r="AA693" s="480">
        <f t="shared" si="24"/>
        <v>0</v>
      </c>
      <c r="AB693" s="480">
        <f t="shared" si="24"/>
        <v>0</v>
      </c>
      <c r="AC693" s="480">
        <f t="shared" si="24"/>
        <v>0</v>
      </c>
      <c r="AD693" s="480">
        <f t="shared" si="24"/>
        <v>0</v>
      </c>
      <c r="AE693" s="480">
        <f t="shared" si="24"/>
        <v>0</v>
      </c>
      <c r="AF693" s="480">
        <f t="shared" si="24"/>
        <v>0</v>
      </c>
      <c r="AG693" s="480">
        <f t="shared" si="24"/>
        <v>0</v>
      </c>
      <c r="AH693" s="480">
        <f t="shared" si="24"/>
        <v>0</v>
      </c>
      <c r="AI693" s="480">
        <f t="shared" si="24"/>
        <v>0</v>
      </c>
      <c r="AJ693" s="480">
        <f t="shared" ref="AJ693:BJ693" si="25">ROUND((AI693*(1+$C688)),0)</f>
        <v>0</v>
      </c>
      <c r="AK693" s="480">
        <f t="shared" si="25"/>
        <v>0</v>
      </c>
      <c r="AL693" s="480">
        <f t="shared" si="25"/>
        <v>0</v>
      </c>
      <c r="AM693" s="480">
        <f t="shared" si="25"/>
        <v>0</v>
      </c>
      <c r="AN693" s="480">
        <f t="shared" si="25"/>
        <v>0</v>
      </c>
      <c r="AO693" s="480">
        <f t="shared" si="25"/>
        <v>0</v>
      </c>
      <c r="AP693" s="480">
        <f t="shared" si="25"/>
        <v>0</v>
      </c>
      <c r="AQ693" s="480">
        <f t="shared" si="25"/>
        <v>0</v>
      </c>
      <c r="AR693" s="480">
        <f t="shared" si="25"/>
        <v>0</v>
      </c>
      <c r="AS693" s="480">
        <f t="shared" si="25"/>
        <v>0</v>
      </c>
      <c r="AT693" s="480">
        <f t="shared" si="25"/>
        <v>0</v>
      </c>
      <c r="AU693" s="480">
        <f t="shared" si="25"/>
        <v>0</v>
      </c>
      <c r="AV693" s="480">
        <f t="shared" si="25"/>
        <v>0</v>
      </c>
      <c r="AW693" s="480">
        <f t="shared" si="25"/>
        <v>0</v>
      </c>
      <c r="AX693" s="480">
        <f t="shared" si="25"/>
        <v>0</v>
      </c>
      <c r="AY693" s="480">
        <f t="shared" si="25"/>
        <v>0</v>
      </c>
      <c r="AZ693" s="480">
        <f t="shared" si="25"/>
        <v>0</v>
      </c>
      <c r="BA693" s="480">
        <f t="shared" si="25"/>
        <v>0</v>
      </c>
      <c r="BB693" s="480">
        <f t="shared" si="25"/>
        <v>0</v>
      </c>
      <c r="BC693" s="480">
        <f t="shared" si="25"/>
        <v>0</v>
      </c>
      <c r="BD693" s="480">
        <f t="shared" si="25"/>
        <v>0</v>
      </c>
      <c r="BE693" s="480">
        <f t="shared" si="25"/>
        <v>0</v>
      </c>
      <c r="BF693" s="480">
        <f t="shared" si="25"/>
        <v>0</v>
      </c>
      <c r="BG693" s="480">
        <f t="shared" si="25"/>
        <v>0</v>
      </c>
      <c r="BH693" s="480">
        <f t="shared" si="25"/>
        <v>0</v>
      </c>
      <c r="BI693" s="480">
        <f t="shared" si="25"/>
        <v>0</v>
      </c>
      <c r="BJ693" s="480">
        <f t="shared" si="25"/>
        <v>0</v>
      </c>
      <c r="BK693"/>
    </row>
    <row r="694" spans="2:63" ht="13.2" x14ac:dyDescent="0.25">
      <c r="B694" t="s">
        <v>388</v>
      </c>
      <c r="C694" s="551">
        <v>0</v>
      </c>
      <c r="D694" s="480">
        <f t="shared" ref="D694:AI694" si="26">ROUND((C695*$C689),0)</f>
        <v>0</v>
      </c>
      <c r="E694" s="480">
        <f t="shared" si="26"/>
        <v>0</v>
      </c>
      <c r="F694" s="480">
        <f t="shared" si="26"/>
        <v>0</v>
      </c>
      <c r="G694" s="480">
        <f t="shared" si="26"/>
        <v>0</v>
      </c>
      <c r="H694" s="480">
        <f t="shared" si="26"/>
        <v>0</v>
      </c>
      <c r="I694" s="480">
        <f t="shared" si="26"/>
        <v>0</v>
      </c>
      <c r="J694" s="480">
        <f t="shared" si="26"/>
        <v>0</v>
      </c>
      <c r="K694" s="480">
        <f t="shared" si="26"/>
        <v>0</v>
      </c>
      <c r="L694" s="480">
        <f t="shared" si="26"/>
        <v>0</v>
      </c>
      <c r="M694" s="480">
        <f t="shared" si="26"/>
        <v>0</v>
      </c>
      <c r="N694" s="480">
        <f t="shared" si="26"/>
        <v>0</v>
      </c>
      <c r="O694" s="480">
        <f t="shared" si="26"/>
        <v>0</v>
      </c>
      <c r="P694" s="480">
        <f t="shared" si="26"/>
        <v>0</v>
      </c>
      <c r="Q694" s="480">
        <f t="shared" si="26"/>
        <v>0</v>
      </c>
      <c r="R694" s="480">
        <f t="shared" si="26"/>
        <v>0</v>
      </c>
      <c r="S694" s="480">
        <f t="shared" si="26"/>
        <v>0</v>
      </c>
      <c r="T694" s="480">
        <f t="shared" si="26"/>
        <v>0</v>
      </c>
      <c r="U694" s="480">
        <f t="shared" si="26"/>
        <v>0</v>
      </c>
      <c r="V694" s="480">
        <f t="shared" si="26"/>
        <v>0</v>
      </c>
      <c r="W694" s="480">
        <f t="shared" si="26"/>
        <v>0</v>
      </c>
      <c r="X694" s="480">
        <f t="shared" si="26"/>
        <v>0</v>
      </c>
      <c r="Y694" s="480">
        <f t="shared" si="26"/>
        <v>0</v>
      </c>
      <c r="Z694" s="480">
        <f t="shared" si="26"/>
        <v>0</v>
      </c>
      <c r="AA694" s="480">
        <f t="shared" si="26"/>
        <v>0</v>
      </c>
      <c r="AB694" s="480">
        <f t="shared" si="26"/>
        <v>0</v>
      </c>
      <c r="AC694" s="480">
        <f t="shared" si="26"/>
        <v>0</v>
      </c>
      <c r="AD694" s="480">
        <f t="shared" si="26"/>
        <v>0</v>
      </c>
      <c r="AE694" s="480">
        <f t="shared" si="26"/>
        <v>0</v>
      </c>
      <c r="AF694" s="480">
        <f t="shared" si="26"/>
        <v>0</v>
      </c>
      <c r="AG694" s="480">
        <f t="shared" si="26"/>
        <v>0</v>
      </c>
      <c r="AH694" s="480">
        <f t="shared" si="26"/>
        <v>0</v>
      </c>
      <c r="AI694" s="480">
        <f t="shared" si="26"/>
        <v>0</v>
      </c>
      <c r="AJ694" s="480">
        <f t="shared" ref="AJ694:BJ694" si="27">ROUND((AI695*$C689),0)</f>
        <v>0</v>
      </c>
      <c r="AK694" s="480">
        <f t="shared" si="27"/>
        <v>0</v>
      </c>
      <c r="AL694" s="480">
        <f t="shared" si="27"/>
        <v>0</v>
      </c>
      <c r="AM694" s="480">
        <f t="shared" si="27"/>
        <v>0</v>
      </c>
      <c r="AN694" s="480">
        <f t="shared" si="27"/>
        <v>0</v>
      </c>
      <c r="AO694" s="480">
        <f t="shared" si="27"/>
        <v>0</v>
      </c>
      <c r="AP694" s="480">
        <f t="shared" si="27"/>
        <v>0</v>
      </c>
      <c r="AQ694" s="480">
        <f t="shared" si="27"/>
        <v>0</v>
      </c>
      <c r="AR694" s="480">
        <f t="shared" si="27"/>
        <v>0</v>
      </c>
      <c r="AS694" s="480">
        <f t="shared" si="27"/>
        <v>0</v>
      </c>
      <c r="AT694" s="480">
        <f t="shared" si="27"/>
        <v>0</v>
      </c>
      <c r="AU694" s="480">
        <f t="shared" si="27"/>
        <v>0</v>
      </c>
      <c r="AV694" s="480">
        <f t="shared" si="27"/>
        <v>0</v>
      </c>
      <c r="AW694" s="480">
        <f t="shared" si="27"/>
        <v>0</v>
      </c>
      <c r="AX694" s="480">
        <f t="shared" si="27"/>
        <v>0</v>
      </c>
      <c r="AY694" s="480">
        <f t="shared" si="27"/>
        <v>0</v>
      </c>
      <c r="AZ694" s="480">
        <f t="shared" si="27"/>
        <v>0</v>
      </c>
      <c r="BA694" s="480">
        <f t="shared" si="27"/>
        <v>0</v>
      </c>
      <c r="BB694" s="480">
        <f t="shared" si="27"/>
        <v>0</v>
      </c>
      <c r="BC694" s="480">
        <f t="shared" si="27"/>
        <v>0</v>
      </c>
      <c r="BD694" s="480">
        <f t="shared" si="27"/>
        <v>0</v>
      </c>
      <c r="BE694" s="480">
        <f t="shared" si="27"/>
        <v>0</v>
      </c>
      <c r="BF694" s="480">
        <f t="shared" si="27"/>
        <v>0</v>
      </c>
      <c r="BG694" s="480">
        <f t="shared" si="27"/>
        <v>0</v>
      </c>
      <c r="BH694" s="480">
        <f t="shared" si="27"/>
        <v>0</v>
      </c>
      <c r="BI694" s="480">
        <f t="shared" si="27"/>
        <v>0</v>
      </c>
      <c r="BJ694" s="480">
        <f t="shared" si="27"/>
        <v>0</v>
      </c>
      <c r="BK694"/>
    </row>
    <row r="695" spans="2:63" ht="13.2" x14ac:dyDescent="0.25">
      <c r="B695" t="s">
        <v>389</v>
      </c>
      <c r="C695" s="480">
        <f>C692+C693-C694</f>
        <v>0</v>
      </c>
      <c r="D695" s="480">
        <f t="shared" ref="D695:BJ695" si="28">D692+D693-D694</f>
        <v>0</v>
      </c>
      <c r="E695" s="480">
        <f t="shared" si="28"/>
        <v>0</v>
      </c>
      <c r="F695" s="480">
        <f t="shared" si="28"/>
        <v>0</v>
      </c>
      <c r="G695" s="480">
        <f t="shared" si="28"/>
        <v>0</v>
      </c>
      <c r="H695" s="480">
        <f t="shared" si="28"/>
        <v>0</v>
      </c>
      <c r="I695" s="480">
        <f t="shared" si="28"/>
        <v>0</v>
      </c>
      <c r="J695" s="480">
        <f t="shared" si="28"/>
        <v>0</v>
      </c>
      <c r="K695" s="480">
        <f t="shared" si="28"/>
        <v>0</v>
      </c>
      <c r="L695" s="480">
        <f t="shared" si="28"/>
        <v>0</v>
      </c>
      <c r="M695" s="480">
        <f t="shared" si="28"/>
        <v>0</v>
      </c>
      <c r="N695" s="480">
        <f t="shared" si="28"/>
        <v>0</v>
      </c>
      <c r="O695" s="480">
        <f t="shared" si="28"/>
        <v>0</v>
      </c>
      <c r="P695" s="480">
        <f t="shared" si="28"/>
        <v>0</v>
      </c>
      <c r="Q695" s="480">
        <f t="shared" si="28"/>
        <v>0</v>
      </c>
      <c r="R695" s="480">
        <f t="shared" si="28"/>
        <v>0</v>
      </c>
      <c r="S695" s="480">
        <f t="shared" si="28"/>
        <v>0</v>
      </c>
      <c r="T695" s="480">
        <f t="shared" si="28"/>
        <v>0</v>
      </c>
      <c r="U695" s="480">
        <f t="shared" si="28"/>
        <v>0</v>
      </c>
      <c r="V695" s="480">
        <f t="shared" si="28"/>
        <v>0</v>
      </c>
      <c r="W695" s="480">
        <f t="shared" si="28"/>
        <v>0</v>
      </c>
      <c r="X695" s="480">
        <f t="shared" si="28"/>
        <v>0</v>
      </c>
      <c r="Y695" s="480">
        <f t="shared" si="28"/>
        <v>0</v>
      </c>
      <c r="Z695" s="480">
        <f t="shared" si="28"/>
        <v>0</v>
      </c>
      <c r="AA695" s="480">
        <f t="shared" si="28"/>
        <v>0</v>
      </c>
      <c r="AB695" s="480">
        <f t="shared" si="28"/>
        <v>0</v>
      </c>
      <c r="AC695" s="480">
        <f t="shared" si="28"/>
        <v>0</v>
      </c>
      <c r="AD695" s="480">
        <f t="shared" si="28"/>
        <v>0</v>
      </c>
      <c r="AE695" s="480">
        <f t="shared" si="28"/>
        <v>0</v>
      </c>
      <c r="AF695" s="480">
        <f t="shared" si="28"/>
        <v>0</v>
      </c>
      <c r="AG695" s="480">
        <f t="shared" si="28"/>
        <v>0</v>
      </c>
      <c r="AH695" s="480">
        <f t="shared" si="28"/>
        <v>0</v>
      </c>
      <c r="AI695" s="480">
        <f t="shared" si="28"/>
        <v>0</v>
      </c>
      <c r="AJ695" s="480">
        <f t="shared" si="28"/>
        <v>0</v>
      </c>
      <c r="AK695" s="480">
        <f t="shared" si="28"/>
        <v>0</v>
      </c>
      <c r="AL695" s="480">
        <f t="shared" si="28"/>
        <v>0</v>
      </c>
      <c r="AM695" s="480">
        <f t="shared" si="28"/>
        <v>0</v>
      </c>
      <c r="AN695" s="480">
        <f t="shared" si="28"/>
        <v>0</v>
      </c>
      <c r="AO695" s="480">
        <f t="shared" si="28"/>
        <v>0</v>
      </c>
      <c r="AP695" s="480">
        <f t="shared" si="28"/>
        <v>0</v>
      </c>
      <c r="AQ695" s="480">
        <f t="shared" si="28"/>
        <v>0</v>
      </c>
      <c r="AR695" s="480">
        <f t="shared" si="28"/>
        <v>0</v>
      </c>
      <c r="AS695" s="480">
        <f t="shared" si="28"/>
        <v>0</v>
      </c>
      <c r="AT695" s="480">
        <f t="shared" si="28"/>
        <v>0</v>
      </c>
      <c r="AU695" s="480">
        <f t="shared" si="28"/>
        <v>0</v>
      </c>
      <c r="AV695" s="480">
        <f t="shared" si="28"/>
        <v>0</v>
      </c>
      <c r="AW695" s="480">
        <f t="shared" si="28"/>
        <v>0</v>
      </c>
      <c r="AX695" s="480">
        <f t="shared" si="28"/>
        <v>0</v>
      </c>
      <c r="AY695" s="480">
        <f t="shared" si="28"/>
        <v>0</v>
      </c>
      <c r="AZ695" s="480">
        <f t="shared" si="28"/>
        <v>0</v>
      </c>
      <c r="BA695" s="480">
        <f t="shared" si="28"/>
        <v>0</v>
      </c>
      <c r="BB695" s="480">
        <f t="shared" si="28"/>
        <v>0</v>
      </c>
      <c r="BC695" s="480">
        <f t="shared" si="28"/>
        <v>0</v>
      </c>
      <c r="BD695" s="480">
        <f t="shared" si="28"/>
        <v>0</v>
      </c>
      <c r="BE695" s="480">
        <f t="shared" si="28"/>
        <v>0</v>
      </c>
      <c r="BF695" s="480">
        <f t="shared" si="28"/>
        <v>0</v>
      </c>
      <c r="BG695" s="480">
        <f t="shared" si="28"/>
        <v>0</v>
      </c>
      <c r="BH695" s="480">
        <f t="shared" si="28"/>
        <v>0</v>
      </c>
      <c r="BI695" s="480">
        <f t="shared" si="28"/>
        <v>0</v>
      </c>
      <c r="BJ695" s="480">
        <f t="shared" si="28"/>
        <v>0</v>
      </c>
      <c r="BK695"/>
    </row>
    <row r="696" spans="2:63" ht="13.2" x14ac:dyDescent="0.25">
      <c r="B696" t="s">
        <v>323</v>
      </c>
      <c r="C696" s="552">
        <f t="shared" ref="C696:AH696" si="29">$C687</f>
        <v>0</v>
      </c>
      <c r="D696" s="552">
        <f t="shared" si="29"/>
        <v>0</v>
      </c>
      <c r="E696" s="552">
        <f t="shared" si="29"/>
        <v>0</v>
      </c>
      <c r="F696" s="552">
        <f t="shared" si="29"/>
        <v>0</v>
      </c>
      <c r="G696" s="552">
        <f t="shared" si="29"/>
        <v>0</v>
      </c>
      <c r="H696" s="552">
        <f t="shared" si="29"/>
        <v>0</v>
      </c>
      <c r="I696" s="552">
        <f t="shared" si="29"/>
        <v>0</v>
      </c>
      <c r="J696" s="552">
        <f t="shared" si="29"/>
        <v>0</v>
      </c>
      <c r="K696" s="552">
        <f t="shared" si="29"/>
        <v>0</v>
      </c>
      <c r="L696" s="552">
        <f t="shared" si="29"/>
        <v>0</v>
      </c>
      <c r="M696" s="552">
        <f t="shared" si="29"/>
        <v>0</v>
      </c>
      <c r="N696" s="552">
        <f t="shared" si="29"/>
        <v>0</v>
      </c>
      <c r="O696" s="552">
        <f t="shared" si="29"/>
        <v>0</v>
      </c>
      <c r="P696" s="552">
        <f t="shared" si="29"/>
        <v>0</v>
      </c>
      <c r="Q696" s="552">
        <f t="shared" si="29"/>
        <v>0</v>
      </c>
      <c r="R696" s="552">
        <f t="shared" si="29"/>
        <v>0</v>
      </c>
      <c r="S696" s="552">
        <f t="shared" si="29"/>
        <v>0</v>
      </c>
      <c r="T696" s="552">
        <f t="shared" si="29"/>
        <v>0</v>
      </c>
      <c r="U696" s="552">
        <f t="shared" si="29"/>
        <v>0</v>
      </c>
      <c r="V696" s="552">
        <f t="shared" si="29"/>
        <v>0</v>
      </c>
      <c r="W696" s="552">
        <f t="shared" si="29"/>
        <v>0</v>
      </c>
      <c r="X696" s="552">
        <f t="shared" si="29"/>
        <v>0</v>
      </c>
      <c r="Y696" s="552">
        <f t="shared" si="29"/>
        <v>0</v>
      </c>
      <c r="Z696" s="552">
        <f t="shared" si="29"/>
        <v>0</v>
      </c>
      <c r="AA696" s="552">
        <f t="shared" si="29"/>
        <v>0</v>
      </c>
      <c r="AB696" s="552">
        <f t="shared" si="29"/>
        <v>0</v>
      </c>
      <c r="AC696" s="552">
        <f t="shared" si="29"/>
        <v>0</v>
      </c>
      <c r="AD696" s="552">
        <f t="shared" si="29"/>
        <v>0</v>
      </c>
      <c r="AE696" s="552">
        <f t="shared" si="29"/>
        <v>0</v>
      </c>
      <c r="AF696" s="552">
        <f t="shared" si="29"/>
        <v>0</v>
      </c>
      <c r="AG696" s="552">
        <f t="shared" si="29"/>
        <v>0</v>
      </c>
      <c r="AH696" s="552">
        <f t="shared" si="29"/>
        <v>0</v>
      </c>
      <c r="AI696" s="552">
        <f t="shared" ref="AI696:BJ696" si="30">$C687</f>
        <v>0</v>
      </c>
      <c r="AJ696" s="552">
        <f t="shared" si="30"/>
        <v>0</v>
      </c>
      <c r="AK696" s="552">
        <f t="shared" si="30"/>
        <v>0</v>
      </c>
      <c r="AL696" s="552">
        <f t="shared" si="30"/>
        <v>0</v>
      </c>
      <c r="AM696" s="552">
        <f t="shared" si="30"/>
        <v>0</v>
      </c>
      <c r="AN696" s="552">
        <f t="shared" si="30"/>
        <v>0</v>
      </c>
      <c r="AO696" s="552">
        <f t="shared" si="30"/>
        <v>0</v>
      </c>
      <c r="AP696" s="552">
        <f t="shared" si="30"/>
        <v>0</v>
      </c>
      <c r="AQ696" s="552">
        <f t="shared" si="30"/>
        <v>0</v>
      </c>
      <c r="AR696" s="552">
        <f t="shared" si="30"/>
        <v>0</v>
      </c>
      <c r="AS696" s="552">
        <f t="shared" si="30"/>
        <v>0</v>
      </c>
      <c r="AT696" s="552">
        <f t="shared" si="30"/>
        <v>0</v>
      </c>
      <c r="AU696" s="552">
        <f t="shared" si="30"/>
        <v>0</v>
      </c>
      <c r="AV696" s="552">
        <f t="shared" si="30"/>
        <v>0</v>
      </c>
      <c r="AW696" s="552">
        <f t="shared" si="30"/>
        <v>0</v>
      </c>
      <c r="AX696" s="552">
        <f t="shared" si="30"/>
        <v>0</v>
      </c>
      <c r="AY696" s="552">
        <f t="shared" si="30"/>
        <v>0</v>
      </c>
      <c r="AZ696" s="552">
        <f t="shared" si="30"/>
        <v>0</v>
      </c>
      <c r="BA696" s="552">
        <f t="shared" si="30"/>
        <v>0</v>
      </c>
      <c r="BB696" s="552">
        <f t="shared" si="30"/>
        <v>0</v>
      </c>
      <c r="BC696" s="552">
        <f t="shared" si="30"/>
        <v>0</v>
      </c>
      <c r="BD696" s="552">
        <f t="shared" si="30"/>
        <v>0</v>
      </c>
      <c r="BE696" s="552">
        <f t="shared" si="30"/>
        <v>0</v>
      </c>
      <c r="BF696" s="552">
        <f t="shared" si="30"/>
        <v>0</v>
      </c>
      <c r="BG696" s="552">
        <f t="shared" si="30"/>
        <v>0</v>
      </c>
      <c r="BH696" s="552">
        <f t="shared" si="30"/>
        <v>0</v>
      </c>
      <c r="BI696" s="552">
        <f t="shared" si="30"/>
        <v>0</v>
      </c>
      <c r="BJ696" s="552">
        <f t="shared" si="30"/>
        <v>0</v>
      </c>
      <c r="BK696"/>
    </row>
    <row r="697" spans="2:63" ht="13.2" x14ac:dyDescent="0.25">
      <c r="B697" t="s">
        <v>137</v>
      </c>
      <c r="C697" s="552">
        <f>C696*C695</f>
        <v>0</v>
      </c>
      <c r="D697" s="552">
        <f t="shared" ref="D697:BJ697" si="31">D696*D695</f>
        <v>0</v>
      </c>
      <c r="E697" s="552">
        <f t="shared" si="31"/>
        <v>0</v>
      </c>
      <c r="F697" s="552">
        <f t="shared" si="31"/>
        <v>0</v>
      </c>
      <c r="G697" s="552">
        <f t="shared" si="31"/>
        <v>0</v>
      </c>
      <c r="H697" s="552">
        <f t="shared" si="31"/>
        <v>0</v>
      </c>
      <c r="I697" s="552">
        <f t="shared" si="31"/>
        <v>0</v>
      </c>
      <c r="J697" s="552">
        <f t="shared" si="31"/>
        <v>0</v>
      </c>
      <c r="K697" s="552">
        <f t="shared" si="31"/>
        <v>0</v>
      </c>
      <c r="L697" s="552">
        <f t="shared" si="31"/>
        <v>0</v>
      </c>
      <c r="M697" s="552">
        <f t="shared" si="31"/>
        <v>0</v>
      </c>
      <c r="N697" s="552">
        <f t="shared" si="31"/>
        <v>0</v>
      </c>
      <c r="O697" s="552">
        <f t="shared" si="31"/>
        <v>0</v>
      </c>
      <c r="P697" s="552">
        <f t="shared" si="31"/>
        <v>0</v>
      </c>
      <c r="Q697" s="552">
        <f t="shared" si="31"/>
        <v>0</v>
      </c>
      <c r="R697" s="552">
        <f t="shared" si="31"/>
        <v>0</v>
      </c>
      <c r="S697" s="552">
        <f t="shared" si="31"/>
        <v>0</v>
      </c>
      <c r="T697" s="552">
        <f t="shared" si="31"/>
        <v>0</v>
      </c>
      <c r="U697" s="552">
        <f t="shared" si="31"/>
        <v>0</v>
      </c>
      <c r="V697" s="552">
        <f t="shared" si="31"/>
        <v>0</v>
      </c>
      <c r="W697" s="552">
        <f t="shared" si="31"/>
        <v>0</v>
      </c>
      <c r="X697" s="552">
        <f t="shared" si="31"/>
        <v>0</v>
      </c>
      <c r="Y697" s="552">
        <f t="shared" si="31"/>
        <v>0</v>
      </c>
      <c r="Z697" s="552">
        <f t="shared" si="31"/>
        <v>0</v>
      </c>
      <c r="AA697" s="552">
        <f t="shared" si="31"/>
        <v>0</v>
      </c>
      <c r="AB697" s="552">
        <f t="shared" si="31"/>
        <v>0</v>
      </c>
      <c r="AC697" s="552">
        <f t="shared" si="31"/>
        <v>0</v>
      </c>
      <c r="AD697" s="552">
        <f t="shared" si="31"/>
        <v>0</v>
      </c>
      <c r="AE697" s="552">
        <f t="shared" si="31"/>
        <v>0</v>
      </c>
      <c r="AF697" s="552">
        <f t="shared" si="31"/>
        <v>0</v>
      </c>
      <c r="AG697" s="552">
        <f t="shared" si="31"/>
        <v>0</v>
      </c>
      <c r="AH697" s="552">
        <f t="shared" si="31"/>
        <v>0</v>
      </c>
      <c r="AI697" s="552">
        <f t="shared" si="31"/>
        <v>0</v>
      </c>
      <c r="AJ697" s="552">
        <f t="shared" si="31"/>
        <v>0</v>
      </c>
      <c r="AK697" s="552">
        <f t="shared" si="31"/>
        <v>0</v>
      </c>
      <c r="AL697" s="552">
        <f t="shared" si="31"/>
        <v>0</v>
      </c>
      <c r="AM697" s="552">
        <f t="shared" si="31"/>
        <v>0</v>
      </c>
      <c r="AN697" s="552">
        <f t="shared" si="31"/>
        <v>0</v>
      </c>
      <c r="AO697" s="552">
        <f t="shared" si="31"/>
        <v>0</v>
      </c>
      <c r="AP697" s="552">
        <f t="shared" si="31"/>
        <v>0</v>
      </c>
      <c r="AQ697" s="552">
        <f t="shared" si="31"/>
        <v>0</v>
      </c>
      <c r="AR697" s="552">
        <f t="shared" si="31"/>
        <v>0</v>
      </c>
      <c r="AS697" s="552">
        <f t="shared" si="31"/>
        <v>0</v>
      </c>
      <c r="AT697" s="552">
        <f t="shared" si="31"/>
        <v>0</v>
      </c>
      <c r="AU697" s="552">
        <f t="shared" si="31"/>
        <v>0</v>
      </c>
      <c r="AV697" s="552">
        <f t="shared" si="31"/>
        <v>0</v>
      </c>
      <c r="AW697" s="552">
        <f t="shared" si="31"/>
        <v>0</v>
      </c>
      <c r="AX697" s="552">
        <f t="shared" si="31"/>
        <v>0</v>
      </c>
      <c r="AY697" s="552">
        <f t="shared" si="31"/>
        <v>0</v>
      </c>
      <c r="AZ697" s="552">
        <f t="shared" si="31"/>
        <v>0</v>
      </c>
      <c r="BA697" s="552">
        <f t="shared" si="31"/>
        <v>0</v>
      </c>
      <c r="BB697" s="552">
        <f t="shared" si="31"/>
        <v>0</v>
      </c>
      <c r="BC697" s="552">
        <f t="shared" si="31"/>
        <v>0</v>
      </c>
      <c r="BD697" s="552">
        <f t="shared" si="31"/>
        <v>0</v>
      </c>
      <c r="BE697" s="552">
        <f t="shared" si="31"/>
        <v>0</v>
      </c>
      <c r="BF697" s="552">
        <f t="shared" si="31"/>
        <v>0</v>
      </c>
      <c r="BG697" s="552">
        <f t="shared" si="31"/>
        <v>0</v>
      </c>
      <c r="BH697" s="552">
        <f t="shared" si="31"/>
        <v>0</v>
      </c>
      <c r="BI697" s="552">
        <f t="shared" si="31"/>
        <v>0</v>
      </c>
      <c r="BJ697" s="552">
        <f t="shared" si="31"/>
        <v>0</v>
      </c>
      <c r="BK697"/>
    </row>
    <row r="698" spans="2:63" ht="13.2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  <c r="AQ698"/>
      <c r="AR698"/>
      <c r="AS698"/>
      <c r="AT698"/>
      <c r="AU698"/>
      <c r="AV698"/>
      <c r="AW698"/>
      <c r="AX698"/>
      <c r="AY698"/>
      <c r="AZ698"/>
      <c r="BA698"/>
      <c r="BB698"/>
      <c r="BC698"/>
      <c r="BD698"/>
      <c r="BE698"/>
      <c r="BF698"/>
      <c r="BG698"/>
      <c r="BH698"/>
      <c r="BI698"/>
      <c r="BJ698"/>
      <c r="BK698"/>
    </row>
    <row r="699" spans="2:63" ht="13.2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  <c r="AR699"/>
      <c r="AS699"/>
      <c r="AT699"/>
      <c r="AU699"/>
      <c r="AV699"/>
      <c r="AW699"/>
      <c r="AX699"/>
      <c r="AY699"/>
      <c r="AZ699"/>
      <c r="BA699"/>
      <c r="BB699"/>
      <c r="BC699"/>
      <c r="BD699"/>
      <c r="BE699"/>
      <c r="BF699"/>
      <c r="BG699"/>
      <c r="BH699"/>
      <c r="BI699"/>
      <c r="BJ699"/>
      <c r="BK699"/>
    </row>
    <row r="700" spans="2:63" ht="17.399999999999999" x14ac:dyDescent="0.3">
      <c r="B700" s="137" t="s">
        <v>393</v>
      </c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  <c r="AQ700"/>
      <c r="AR700"/>
      <c r="AS700"/>
      <c r="AT700"/>
      <c r="AU700"/>
      <c r="AV700"/>
      <c r="AW700"/>
      <c r="AX700"/>
      <c r="AY700"/>
      <c r="AZ700"/>
      <c r="BA700"/>
      <c r="BB700"/>
      <c r="BC700"/>
      <c r="BD700"/>
      <c r="BE700"/>
      <c r="BF700"/>
      <c r="BG700"/>
      <c r="BH700"/>
      <c r="BI700"/>
      <c r="BJ700"/>
      <c r="BK700"/>
    </row>
    <row r="701" spans="2:63" ht="17.399999999999999" x14ac:dyDescent="0.3">
      <c r="B701" s="137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  <c r="AQ701"/>
      <c r="AR701"/>
      <c r="AS701"/>
      <c r="AT701"/>
      <c r="AU701"/>
      <c r="AV701"/>
      <c r="AW701"/>
      <c r="AX701"/>
      <c r="AY701"/>
      <c r="AZ701"/>
      <c r="BA701"/>
      <c r="BB701"/>
      <c r="BC701"/>
      <c r="BD701"/>
      <c r="BE701"/>
      <c r="BF701"/>
      <c r="BG701"/>
      <c r="BH701"/>
      <c r="BI701"/>
      <c r="BJ701"/>
      <c r="BK701"/>
    </row>
    <row r="702" spans="2:63" ht="13.2" x14ac:dyDescent="0.25">
      <c r="B702" t="s">
        <v>323</v>
      </c>
      <c r="C702" s="549">
        <v>0</v>
      </c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  <c r="AR702"/>
      <c r="AS702"/>
      <c r="AT702"/>
      <c r="AU702"/>
      <c r="AV702"/>
      <c r="AW702"/>
      <c r="AX702"/>
      <c r="AY702"/>
      <c r="AZ702"/>
      <c r="BA702"/>
      <c r="BB702"/>
      <c r="BC702"/>
      <c r="BD702"/>
      <c r="BE702"/>
      <c r="BF702"/>
      <c r="BG702"/>
      <c r="BH702"/>
      <c r="BI702"/>
      <c r="BJ702"/>
      <c r="BK702"/>
    </row>
    <row r="703" spans="2:63" ht="13.2" x14ac:dyDescent="0.25">
      <c r="B703" t="s">
        <v>324</v>
      </c>
      <c r="C703" s="550">
        <v>0</v>
      </c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  <c r="AQ703"/>
      <c r="AR703"/>
      <c r="AS703"/>
      <c r="AT703"/>
      <c r="AU703"/>
      <c r="AV703"/>
      <c r="AW703"/>
      <c r="AX703"/>
      <c r="AY703"/>
      <c r="AZ703"/>
      <c r="BA703"/>
      <c r="BB703"/>
      <c r="BC703"/>
      <c r="BD703"/>
      <c r="BE703"/>
      <c r="BF703"/>
      <c r="BG703"/>
      <c r="BH703"/>
      <c r="BI703"/>
      <c r="BJ703"/>
      <c r="BK703"/>
    </row>
    <row r="704" spans="2:63" ht="13.2" x14ac:dyDescent="0.25">
      <c r="B704" t="s">
        <v>325</v>
      </c>
      <c r="C704" s="550">
        <v>0</v>
      </c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  <c r="AQ704"/>
      <c r="AR704"/>
      <c r="AS704"/>
      <c r="AT704"/>
      <c r="AU704"/>
      <c r="AV704"/>
      <c r="AW704"/>
      <c r="AX704"/>
      <c r="AY704"/>
      <c r="AZ704"/>
      <c r="BA704"/>
      <c r="BB704"/>
      <c r="BC704"/>
      <c r="BD704"/>
      <c r="BE704"/>
      <c r="BF704"/>
      <c r="BG704"/>
      <c r="BH704"/>
      <c r="BI704"/>
      <c r="BJ704"/>
      <c r="BK704"/>
    </row>
    <row r="705" spans="2:63" ht="13.2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  <c r="AR705"/>
      <c r="AS705"/>
      <c r="AT705"/>
      <c r="AU705"/>
      <c r="AV705"/>
      <c r="AW705"/>
      <c r="AX705"/>
      <c r="AY705"/>
      <c r="AZ705"/>
      <c r="BA705"/>
      <c r="BB705"/>
      <c r="BC705"/>
      <c r="BD705"/>
      <c r="BE705"/>
      <c r="BF705"/>
      <c r="BG705"/>
      <c r="BH705"/>
      <c r="BI705"/>
      <c r="BJ705"/>
      <c r="BK705"/>
    </row>
    <row r="706" spans="2:63" ht="13.2" x14ac:dyDescent="0.25">
      <c r="B706"/>
      <c r="C706" s="480" t="s">
        <v>326</v>
      </c>
      <c r="D706" s="480" t="s">
        <v>327</v>
      </c>
      <c r="E706" s="480" t="s">
        <v>328</v>
      </c>
      <c r="F706" s="480" t="s">
        <v>329</v>
      </c>
      <c r="G706" s="480" t="s">
        <v>330</v>
      </c>
      <c r="H706" s="480" t="s">
        <v>331</v>
      </c>
      <c r="I706" s="480" t="s">
        <v>332</v>
      </c>
      <c r="J706" s="480" t="s">
        <v>333</v>
      </c>
      <c r="K706" s="480" t="s">
        <v>334</v>
      </c>
      <c r="L706" s="480" t="s">
        <v>335</v>
      </c>
      <c r="M706" s="480" t="s">
        <v>336</v>
      </c>
      <c r="N706" s="480" t="s">
        <v>337</v>
      </c>
      <c r="O706" s="480" t="s">
        <v>338</v>
      </c>
      <c r="P706" s="480" t="s">
        <v>339</v>
      </c>
      <c r="Q706" s="480" t="s">
        <v>340</v>
      </c>
      <c r="R706" s="480" t="s">
        <v>341</v>
      </c>
      <c r="S706" s="480" t="s">
        <v>342</v>
      </c>
      <c r="T706" s="480" t="s">
        <v>343</v>
      </c>
      <c r="U706" s="480" t="s">
        <v>344</v>
      </c>
      <c r="V706" s="480" t="s">
        <v>345</v>
      </c>
      <c r="W706" s="480" t="s">
        <v>346</v>
      </c>
      <c r="X706" s="480" t="s">
        <v>347</v>
      </c>
      <c r="Y706" s="480" t="s">
        <v>348</v>
      </c>
      <c r="Z706" s="480" t="s">
        <v>349</v>
      </c>
      <c r="AA706" s="480" t="s">
        <v>350</v>
      </c>
      <c r="AB706" s="480" t="s">
        <v>351</v>
      </c>
      <c r="AC706" s="480" t="s">
        <v>352</v>
      </c>
      <c r="AD706" s="480" t="s">
        <v>353</v>
      </c>
      <c r="AE706" s="480" t="s">
        <v>354</v>
      </c>
      <c r="AF706" s="480" t="s">
        <v>355</v>
      </c>
      <c r="AG706" s="480" t="s">
        <v>356</v>
      </c>
      <c r="AH706" s="480" t="s">
        <v>357</v>
      </c>
      <c r="AI706" s="480" t="s">
        <v>358</v>
      </c>
      <c r="AJ706" s="480" t="s">
        <v>359</v>
      </c>
      <c r="AK706" s="480" t="s">
        <v>360</v>
      </c>
      <c r="AL706" s="480" t="s">
        <v>361</v>
      </c>
      <c r="AM706" s="480" t="s">
        <v>362</v>
      </c>
      <c r="AN706" s="480" t="s">
        <v>363</v>
      </c>
      <c r="AO706" s="480" t="s">
        <v>364</v>
      </c>
      <c r="AP706" s="480" t="s">
        <v>365</v>
      </c>
      <c r="AQ706" s="480" t="s">
        <v>366</v>
      </c>
      <c r="AR706" s="480" t="s">
        <v>367</v>
      </c>
      <c r="AS706" s="480" t="s">
        <v>368</v>
      </c>
      <c r="AT706" s="480" t="s">
        <v>369</v>
      </c>
      <c r="AU706" s="480" t="s">
        <v>370</v>
      </c>
      <c r="AV706" s="480" t="s">
        <v>371</v>
      </c>
      <c r="AW706" s="480" t="s">
        <v>372</v>
      </c>
      <c r="AX706" s="480" t="s">
        <v>373</v>
      </c>
      <c r="AY706" s="480" t="s">
        <v>374</v>
      </c>
      <c r="AZ706" s="480" t="s">
        <v>375</v>
      </c>
      <c r="BA706" s="480" t="s">
        <v>376</v>
      </c>
      <c r="BB706" s="480" t="s">
        <v>377</v>
      </c>
      <c r="BC706" s="480" t="s">
        <v>378</v>
      </c>
      <c r="BD706" s="480" t="s">
        <v>379</v>
      </c>
      <c r="BE706" s="480" t="s">
        <v>380</v>
      </c>
      <c r="BF706" s="480" t="s">
        <v>381</v>
      </c>
      <c r="BG706" s="480" t="s">
        <v>382</v>
      </c>
      <c r="BH706" s="480" t="s">
        <v>383</v>
      </c>
      <c r="BI706" s="480" t="s">
        <v>384</v>
      </c>
      <c r="BJ706" s="480" t="s">
        <v>385</v>
      </c>
      <c r="BK706"/>
    </row>
    <row r="707" spans="2:63" ht="13.2" x14ac:dyDescent="0.25">
      <c r="B707" t="s">
        <v>386</v>
      </c>
      <c r="C707" s="551">
        <v>0</v>
      </c>
      <c r="D707" s="480">
        <f>C710</f>
        <v>0</v>
      </c>
      <c r="E707" s="480">
        <f t="shared" ref="E707:BJ707" si="32">D710</f>
        <v>0</v>
      </c>
      <c r="F707" s="480">
        <f t="shared" si="32"/>
        <v>0</v>
      </c>
      <c r="G707" s="480">
        <f t="shared" si="32"/>
        <v>0</v>
      </c>
      <c r="H707" s="480">
        <f t="shared" si="32"/>
        <v>0</v>
      </c>
      <c r="I707" s="480">
        <f t="shared" si="32"/>
        <v>0</v>
      </c>
      <c r="J707" s="480">
        <f t="shared" si="32"/>
        <v>0</v>
      </c>
      <c r="K707" s="480">
        <f t="shared" si="32"/>
        <v>0</v>
      </c>
      <c r="L707" s="480">
        <f t="shared" si="32"/>
        <v>0</v>
      </c>
      <c r="M707" s="480">
        <f t="shared" si="32"/>
        <v>0</v>
      </c>
      <c r="N707" s="480">
        <f t="shared" si="32"/>
        <v>0</v>
      </c>
      <c r="O707" s="480">
        <f t="shared" si="32"/>
        <v>0</v>
      </c>
      <c r="P707" s="480">
        <f t="shared" si="32"/>
        <v>0</v>
      </c>
      <c r="Q707" s="480">
        <f t="shared" si="32"/>
        <v>0</v>
      </c>
      <c r="R707" s="480">
        <f t="shared" si="32"/>
        <v>0</v>
      </c>
      <c r="S707" s="480">
        <f t="shared" si="32"/>
        <v>0</v>
      </c>
      <c r="T707" s="480">
        <f t="shared" si="32"/>
        <v>0</v>
      </c>
      <c r="U707" s="480">
        <f t="shared" si="32"/>
        <v>0</v>
      </c>
      <c r="V707" s="480">
        <f t="shared" si="32"/>
        <v>0</v>
      </c>
      <c r="W707" s="480">
        <f t="shared" si="32"/>
        <v>0</v>
      </c>
      <c r="X707" s="480">
        <f t="shared" si="32"/>
        <v>0</v>
      </c>
      <c r="Y707" s="480">
        <f t="shared" si="32"/>
        <v>0</v>
      </c>
      <c r="Z707" s="480">
        <f t="shared" si="32"/>
        <v>0</v>
      </c>
      <c r="AA707" s="480">
        <f t="shared" si="32"/>
        <v>0</v>
      </c>
      <c r="AB707" s="480">
        <f t="shared" si="32"/>
        <v>0</v>
      </c>
      <c r="AC707" s="480">
        <f t="shared" si="32"/>
        <v>0</v>
      </c>
      <c r="AD707" s="480">
        <f t="shared" si="32"/>
        <v>0</v>
      </c>
      <c r="AE707" s="480">
        <f t="shared" si="32"/>
        <v>0</v>
      </c>
      <c r="AF707" s="480">
        <f t="shared" si="32"/>
        <v>0</v>
      </c>
      <c r="AG707" s="480">
        <f t="shared" si="32"/>
        <v>0</v>
      </c>
      <c r="AH707" s="480">
        <f t="shared" si="32"/>
        <v>0</v>
      </c>
      <c r="AI707" s="480">
        <f t="shared" si="32"/>
        <v>0</v>
      </c>
      <c r="AJ707" s="480">
        <f t="shared" si="32"/>
        <v>0</v>
      </c>
      <c r="AK707" s="480">
        <f t="shared" si="32"/>
        <v>0</v>
      </c>
      <c r="AL707" s="480">
        <f t="shared" si="32"/>
        <v>0</v>
      </c>
      <c r="AM707" s="480">
        <f t="shared" si="32"/>
        <v>0</v>
      </c>
      <c r="AN707" s="480">
        <f t="shared" si="32"/>
        <v>0</v>
      </c>
      <c r="AO707" s="480">
        <f t="shared" si="32"/>
        <v>0</v>
      </c>
      <c r="AP707" s="480">
        <f t="shared" si="32"/>
        <v>0</v>
      </c>
      <c r="AQ707" s="480">
        <f t="shared" si="32"/>
        <v>0</v>
      </c>
      <c r="AR707" s="480">
        <f t="shared" si="32"/>
        <v>0</v>
      </c>
      <c r="AS707" s="480">
        <f t="shared" si="32"/>
        <v>0</v>
      </c>
      <c r="AT707" s="480">
        <f t="shared" si="32"/>
        <v>0</v>
      </c>
      <c r="AU707" s="480">
        <f t="shared" si="32"/>
        <v>0</v>
      </c>
      <c r="AV707" s="480">
        <f t="shared" si="32"/>
        <v>0</v>
      </c>
      <c r="AW707" s="480">
        <f t="shared" si="32"/>
        <v>0</v>
      </c>
      <c r="AX707" s="480">
        <f t="shared" si="32"/>
        <v>0</v>
      </c>
      <c r="AY707" s="480">
        <f t="shared" si="32"/>
        <v>0</v>
      </c>
      <c r="AZ707" s="480">
        <f t="shared" si="32"/>
        <v>0</v>
      </c>
      <c r="BA707" s="480">
        <f t="shared" si="32"/>
        <v>0</v>
      </c>
      <c r="BB707" s="480">
        <f t="shared" si="32"/>
        <v>0</v>
      </c>
      <c r="BC707" s="480">
        <f t="shared" si="32"/>
        <v>0</v>
      </c>
      <c r="BD707" s="480">
        <f t="shared" si="32"/>
        <v>0</v>
      </c>
      <c r="BE707" s="480">
        <f t="shared" si="32"/>
        <v>0</v>
      </c>
      <c r="BF707" s="480">
        <f t="shared" si="32"/>
        <v>0</v>
      </c>
      <c r="BG707" s="480">
        <f t="shared" si="32"/>
        <v>0</v>
      </c>
      <c r="BH707" s="480">
        <f t="shared" si="32"/>
        <v>0</v>
      </c>
      <c r="BI707" s="480">
        <f t="shared" si="32"/>
        <v>0</v>
      </c>
      <c r="BJ707" s="480">
        <f t="shared" si="32"/>
        <v>0</v>
      </c>
      <c r="BK707"/>
    </row>
    <row r="708" spans="2:63" ht="13.2" x14ac:dyDescent="0.25">
      <c r="B708" t="s">
        <v>387</v>
      </c>
      <c r="C708" s="551">
        <v>0</v>
      </c>
      <c r="D708" s="480">
        <f t="shared" ref="D708:AI708" si="33">ROUND((C708*(1+$C703)),0)</f>
        <v>0</v>
      </c>
      <c r="E708" s="480">
        <f t="shared" si="33"/>
        <v>0</v>
      </c>
      <c r="F708" s="480">
        <f t="shared" si="33"/>
        <v>0</v>
      </c>
      <c r="G708" s="480">
        <f t="shared" si="33"/>
        <v>0</v>
      </c>
      <c r="H708" s="480">
        <f t="shared" si="33"/>
        <v>0</v>
      </c>
      <c r="I708" s="480">
        <f t="shared" si="33"/>
        <v>0</v>
      </c>
      <c r="J708" s="480">
        <f t="shared" si="33"/>
        <v>0</v>
      </c>
      <c r="K708" s="480">
        <f t="shared" si="33"/>
        <v>0</v>
      </c>
      <c r="L708" s="480">
        <f t="shared" si="33"/>
        <v>0</v>
      </c>
      <c r="M708" s="480">
        <f t="shared" si="33"/>
        <v>0</v>
      </c>
      <c r="N708" s="480">
        <f t="shared" si="33"/>
        <v>0</v>
      </c>
      <c r="O708" s="480">
        <f t="shared" si="33"/>
        <v>0</v>
      </c>
      <c r="P708" s="480">
        <f t="shared" si="33"/>
        <v>0</v>
      </c>
      <c r="Q708" s="480">
        <f t="shared" si="33"/>
        <v>0</v>
      </c>
      <c r="R708" s="480">
        <f t="shared" si="33"/>
        <v>0</v>
      </c>
      <c r="S708" s="480">
        <f t="shared" si="33"/>
        <v>0</v>
      </c>
      <c r="T708" s="480">
        <f t="shared" si="33"/>
        <v>0</v>
      </c>
      <c r="U708" s="480">
        <f t="shared" si="33"/>
        <v>0</v>
      </c>
      <c r="V708" s="480">
        <f t="shared" si="33"/>
        <v>0</v>
      </c>
      <c r="W708" s="480">
        <f t="shared" si="33"/>
        <v>0</v>
      </c>
      <c r="X708" s="480">
        <f t="shared" si="33"/>
        <v>0</v>
      </c>
      <c r="Y708" s="480">
        <f t="shared" si="33"/>
        <v>0</v>
      </c>
      <c r="Z708" s="480">
        <f t="shared" si="33"/>
        <v>0</v>
      </c>
      <c r="AA708" s="480">
        <f t="shared" si="33"/>
        <v>0</v>
      </c>
      <c r="AB708" s="480">
        <f t="shared" si="33"/>
        <v>0</v>
      </c>
      <c r="AC708" s="480">
        <f t="shared" si="33"/>
        <v>0</v>
      </c>
      <c r="AD708" s="480">
        <f t="shared" si="33"/>
        <v>0</v>
      </c>
      <c r="AE708" s="480">
        <f t="shared" si="33"/>
        <v>0</v>
      </c>
      <c r="AF708" s="480">
        <f t="shared" si="33"/>
        <v>0</v>
      </c>
      <c r="AG708" s="480">
        <f t="shared" si="33"/>
        <v>0</v>
      </c>
      <c r="AH708" s="480">
        <f t="shared" si="33"/>
        <v>0</v>
      </c>
      <c r="AI708" s="480">
        <f t="shared" si="33"/>
        <v>0</v>
      </c>
      <c r="AJ708" s="480">
        <f t="shared" ref="AJ708:BJ708" si="34">ROUND((AI708*(1+$C703)),0)</f>
        <v>0</v>
      </c>
      <c r="AK708" s="480">
        <f t="shared" si="34"/>
        <v>0</v>
      </c>
      <c r="AL708" s="480">
        <f t="shared" si="34"/>
        <v>0</v>
      </c>
      <c r="AM708" s="480">
        <f t="shared" si="34"/>
        <v>0</v>
      </c>
      <c r="AN708" s="480">
        <f t="shared" si="34"/>
        <v>0</v>
      </c>
      <c r="AO708" s="480">
        <f t="shared" si="34"/>
        <v>0</v>
      </c>
      <c r="AP708" s="480">
        <f t="shared" si="34"/>
        <v>0</v>
      </c>
      <c r="AQ708" s="480">
        <f t="shared" si="34"/>
        <v>0</v>
      </c>
      <c r="AR708" s="480">
        <f t="shared" si="34"/>
        <v>0</v>
      </c>
      <c r="AS708" s="480">
        <f t="shared" si="34"/>
        <v>0</v>
      </c>
      <c r="AT708" s="480">
        <f t="shared" si="34"/>
        <v>0</v>
      </c>
      <c r="AU708" s="480">
        <f t="shared" si="34"/>
        <v>0</v>
      </c>
      <c r="AV708" s="480">
        <f t="shared" si="34"/>
        <v>0</v>
      </c>
      <c r="AW708" s="480">
        <f t="shared" si="34"/>
        <v>0</v>
      </c>
      <c r="AX708" s="480">
        <f t="shared" si="34"/>
        <v>0</v>
      </c>
      <c r="AY708" s="480">
        <f t="shared" si="34"/>
        <v>0</v>
      </c>
      <c r="AZ708" s="480">
        <f t="shared" si="34"/>
        <v>0</v>
      </c>
      <c r="BA708" s="480">
        <f t="shared" si="34"/>
        <v>0</v>
      </c>
      <c r="BB708" s="480">
        <f t="shared" si="34"/>
        <v>0</v>
      </c>
      <c r="BC708" s="480">
        <f t="shared" si="34"/>
        <v>0</v>
      </c>
      <c r="BD708" s="480">
        <f t="shared" si="34"/>
        <v>0</v>
      </c>
      <c r="BE708" s="480">
        <f t="shared" si="34"/>
        <v>0</v>
      </c>
      <c r="BF708" s="480">
        <f t="shared" si="34"/>
        <v>0</v>
      </c>
      <c r="BG708" s="480">
        <f t="shared" si="34"/>
        <v>0</v>
      </c>
      <c r="BH708" s="480">
        <f t="shared" si="34"/>
        <v>0</v>
      </c>
      <c r="BI708" s="480">
        <f t="shared" si="34"/>
        <v>0</v>
      </c>
      <c r="BJ708" s="480">
        <f t="shared" si="34"/>
        <v>0</v>
      </c>
      <c r="BK708"/>
    </row>
    <row r="709" spans="2:63" ht="13.2" x14ac:dyDescent="0.25">
      <c r="B709" t="s">
        <v>388</v>
      </c>
      <c r="C709" s="551">
        <v>0</v>
      </c>
      <c r="D709" s="480">
        <f t="shared" ref="D709:AI709" si="35">ROUND((C710*$C704),0)</f>
        <v>0</v>
      </c>
      <c r="E709" s="480">
        <f t="shared" si="35"/>
        <v>0</v>
      </c>
      <c r="F709" s="480">
        <f t="shared" si="35"/>
        <v>0</v>
      </c>
      <c r="G709" s="480">
        <f t="shared" si="35"/>
        <v>0</v>
      </c>
      <c r="H709" s="480">
        <f t="shared" si="35"/>
        <v>0</v>
      </c>
      <c r="I709" s="480">
        <f t="shared" si="35"/>
        <v>0</v>
      </c>
      <c r="J709" s="480">
        <f t="shared" si="35"/>
        <v>0</v>
      </c>
      <c r="K709" s="480">
        <f t="shared" si="35"/>
        <v>0</v>
      </c>
      <c r="L709" s="480">
        <f t="shared" si="35"/>
        <v>0</v>
      </c>
      <c r="M709" s="480">
        <f t="shared" si="35"/>
        <v>0</v>
      </c>
      <c r="N709" s="480">
        <f t="shared" si="35"/>
        <v>0</v>
      </c>
      <c r="O709" s="480">
        <f t="shared" si="35"/>
        <v>0</v>
      </c>
      <c r="P709" s="480">
        <f t="shared" si="35"/>
        <v>0</v>
      </c>
      <c r="Q709" s="480">
        <f t="shared" si="35"/>
        <v>0</v>
      </c>
      <c r="R709" s="480">
        <f t="shared" si="35"/>
        <v>0</v>
      </c>
      <c r="S709" s="480">
        <f t="shared" si="35"/>
        <v>0</v>
      </c>
      <c r="T709" s="480">
        <f t="shared" si="35"/>
        <v>0</v>
      </c>
      <c r="U709" s="480">
        <f t="shared" si="35"/>
        <v>0</v>
      </c>
      <c r="V709" s="480">
        <f t="shared" si="35"/>
        <v>0</v>
      </c>
      <c r="W709" s="480">
        <f t="shared" si="35"/>
        <v>0</v>
      </c>
      <c r="X709" s="480">
        <f t="shared" si="35"/>
        <v>0</v>
      </c>
      <c r="Y709" s="480">
        <f t="shared" si="35"/>
        <v>0</v>
      </c>
      <c r="Z709" s="480">
        <f t="shared" si="35"/>
        <v>0</v>
      </c>
      <c r="AA709" s="480">
        <f t="shared" si="35"/>
        <v>0</v>
      </c>
      <c r="AB709" s="480">
        <f t="shared" si="35"/>
        <v>0</v>
      </c>
      <c r="AC709" s="480">
        <f t="shared" si="35"/>
        <v>0</v>
      </c>
      <c r="AD709" s="480">
        <f t="shared" si="35"/>
        <v>0</v>
      </c>
      <c r="AE709" s="480">
        <f t="shared" si="35"/>
        <v>0</v>
      </c>
      <c r="AF709" s="480">
        <f t="shared" si="35"/>
        <v>0</v>
      </c>
      <c r="AG709" s="480">
        <f t="shared" si="35"/>
        <v>0</v>
      </c>
      <c r="AH709" s="480">
        <f t="shared" si="35"/>
        <v>0</v>
      </c>
      <c r="AI709" s="480">
        <f t="shared" si="35"/>
        <v>0</v>
      </c>
      <c r="AJ709" s="480">
        <f t="shared" ref="AJ709:BJ709" si="36">ROUND((AI710*$C704),0)</f>
        <v>0</v>
      </c>
      <c r="AK709" s="480">
        <f t="shared" si="36"/>
        <v>0</v>
      </c>
      <c r="AL709" s="480">
        <f t="shared" si="36"/>
        <v>0</v>
      </c>
      <c r="AM709" s="480">
        <f t="shared" si="36"/>
        <v>0</v>
      </c>
      <c r="AN709" s="480">
        <f t="shared" si="36"/>
        <v>0</v>
      </c>
      <c r="AO709" s="480">
        <f t="shared" si="36"/>
        <v>0</v>
      </c>
      <c r="AP709" s="480">
        <f t="shared" si="36"/>
        <v>0</v>
      </c>
      <c r="AQ709" s="480">
        <f t="shared" si="36"/>
        <v>0</v>
      </c>
      <c r="AR709" s="480">
        <f t="shared" si="36"/>
        <v>0</v>
      </c>
      <c r="AS709" s="480">
        <f t="shared" si="36"/>
        <v>0</v>
      </c>
      <c r="AT709" s="480">
        <f t="shared" si="36"/>
        <v>0</v>
      </c>
      <c r="AU709" s="480">
        <f t="shared" si="36"/>
        <v>0</v>
      </c>
      <c r="AV709" s="480">
        <f t="shared" si="36"/>
        <v>0</v>
      </c>
      <c r="AW709" s="480">
        <f t="shared" si="36"/>
        <v>0</v>
      </c>
      <c r="AX709" s="480">
        <f t="shared" si="36"/>
        <v>0</v>
      </c>
      <c r="AY709" s="480">
        <f t="shared" si="36"/>
        <v>0</v>
      </c>
      <c r="AZ709" s="480">
        <f t="shared" si="36"/>
        <v>0</v>
      </c>
      <c r="BA709" s="480">
        <f t="shared" si="36"/>
        <v>0</v>
      </c>
      <c r="BB709" s="480">
        <f t="shared" si="36"/>
        <v>0</v>
      </c>
      <c r="BC709" s="480">
        <f t="shared" si="36"/>
        <v>0</v>
      </c>
      <c r="BD709" s="480">
        <f t="shared" si="36"/>
        <v>0</v>
      </c>
      <c r="BE709" s="480">
        <f t="shared" si="36"/>
        <v>0</v>
      </c>
      <c r="BF709" s="480">
        <f t="shared" si="36"/>
        <v>0</v>
      </c>
      <c r="BG709" s="480">
        <f t="shared" si="36"/>
        <v>0</v>
      </c>
      <c r="BH709" s="480">
        <f t="shared" si="36"/>
        <v>0</v>
      </c>
      <c r="BI709" s="480">
        <f t="shared" si="36"/>
        <v>0</v>
      </c>
      <c r="BJ709" s="480">
        <f t="shared" si="36"/>
        <v>0</v>
      </c>
      <c r="BK709"/>
    </row>
    <row r="710" spans="2:63" ht="13.2" x14ac:dyDescent="0.25">
      <c r="B710" t="s">
        <v>389</v>
      </c>
      <c r="C710" s="480">
        <f>C707+C708-C709</f>
        <v>0</v>
      </c>
      <c r="D710" s="480">
        <f t="shared" ref="D710:BJ710" si="37">D707+D708-D709</f>
        <v>0</v>
      </c>
      <c r="E710" s="480">
        <f t="shared" si="37"/>
        <v>0</v>
      </c>
      <c r="F710" s="480">
        <f t="shared" si="37"/>
        <v>0</v>
      </c>
      <c r="G710" s="480">
        <f t="shared" si="37"/>
        <v>0</v>
      </c>
      <c r="H710" s="480">
        <f t="shared" si="37"/>
        <v>0</v>
      </c>
      <c r="I710" s="480">
        <f t="shared" si="37"/>
        <v>0</v>
      </c>
      <c r="J710" s="480">
        <f t="shared" si="37"/>
        <v>0</v>
      </c>
      <c r="K710" s="480">
        <f t="shared" si="37"/>
        <v>0</v>
      </c>
      <c r="L710" s="480">
        <f t="shared" si="37"/>
        <v>0</v>
      </c>
      <c r="M710" s="480">
        <f t="shared" si="37"/>
        <v>0</v>
      </c>
      <c r="N710" s="480">
        <f t="shared" si="37"/>
        <v>0</v>
      </c>
      <c r="O710" s="480">
        <f t="shared" si="37"/>
        <v>0</v>
      </c>
      <c r="P710" s="480">
        <f t="shared" si="37"/>
        <v>0</v>
      </c>
      <c r="Q710" s="480">
        <f t="shared" si="37"/>
        <v>0</v>
      </c>
      <c r="R710" s="480">
        <f t="shared" si="37"/>
        <v>0</v>
      </c>
      <c r="S710" s="480">
        <f t="shared" si="37"/>
        <v>0</v>
      </c>
      <c r="T710" s="480">
        <f t="shared" si="37"/>
        <v>0</v>
      </c>
      <c r="U710" s="480">
        <f t="shared" si="37"/>
        <v>0</v>
      </c>
      <c r="V710" s="480">
        <f t="shared" si="37"/>
        <v>0</v>
      </c>
      <c r="W710" s="480">
        <f t="shared" si="37"/>
        <v>0</v>
      </c>
      <c r="X710" s="480">
        <f t="shared" si="37"/>
        <v>0</v>
      </c>
      <c r="Y710" s="480">
        <f t="shared" si="37"/>
        <v>0</v>
      </c>
      <c r="Z710" s="480">
        <f t="shared" si="37"/>
        <v>0</v>
      </c>
      <c r="AA710" s="480">
        <f t="shared" si="37"/>
        <v>0</v>
      </c>
      <c r="AB710" s="480">
        <f t="shared" si="37"/>
        <v>0</v>
      </c>
      <c r="AC710" s="480">
        <f t="shared" si="37"/>
        <v>0</v>
      </c>
      <c r="AD710" s="480">
        <f t="shared" si="37"/>
        <v>0</v>
      </c>
      <c r="AE710" s="480">
        <f t="shared" si="37"/>
        <v>0</v>
      </c>
      <c r="AF710" s="480">
        <f t="shared" si="37"/>
        <v>0</v>
      </c>
      <c r="AG710" s="480">
        <f t="shared" si="37"/>
        <v>0</v>
      </c>
      <c r="AH710" s="480">
        <f t="shared" si="37"/>
        <v>0</v>
      </c>
      <c r="AI710" s="480">
        <f t="shared" si="37"/>
        <v>0</v>
      </c>
      <c r="AJ710" s="480">
        <f t="shared" si="37"/>
        <v>0</v>
      </c>
      <c r="AK710" s="480">
        <f t="shared" si="37"/>
        <v>0</v>
      </c>
      <c r="AL710" s="480">
        <f t="shared" si="37"/>
        <v>0</v>
      </c>
      <c r="AM710" s="480">
        <f t="shared" si="37"/>
        <v>0</v>
      </c>
      <c r="AN710" s="480">
        <f t="shared" si="37"/>
        <v>0</v>
      </c>
      <c r="AO710" s="480">
        <f t="shared" si="37"/>
        <v>0</v>
      </c>
      <c r="AP710" s="480">
        <f t="shared" si="37"/>
        <v>0</v>
      </c>
      <c r="AQ710" s="480">
        <f t="shared" si="37"/>
        <v>0</v>
      </c>
      <c r="AR710" s="480">
        <f t="shared" si="37"/>
        <v>0</v>
      </c>
      <c r="AS710" s="480">
        <f t="shared" si="37"/>
        <v>0</v>
      </c>
      <c r="AT710" s="480">
        <f t="shared" si="37"/>
        <v>0</v>
      </c>
      <c r="AU710" s="480">
        <f t="shared" si="37"/>
        <v>0</v>
      </c>
      <c r="AV710" s="480">
        <f t="shared" si="37"/>
        <v>0</v>
      </c>
      <c r="AW710" s="480">
        <f t="shared" si="37"/>
        <v>0</v>
      </c>
      <c r="AX710" s="480">
        <f t="shared" si="37"/>
        <v>0</v>
      </c>
      <c r="AY710" s="480">
        <f t="shared" si="37"/>
        <v>0</v>
      </c>
      <c r="AZ710" s="480">
        <f t="shared" si="37"/>
        <v>0</v>
      </c>
      <c r="BA710" s="480">
        <f t="shared" si="37"/>
        <v>0</v>
      </c>
      <c r="BB710" s="480">
        <f t="shared" si="37"/>
        <v>0</v>
      </c>
      <c r="BC710" s="480">
        <f t="shared" si="37"/>
        <v>0</v>
      </c>
      <c r="BD710" s="480">
        <f t="shared" si="37"/>
        <v>0</v>
      </c>
      <c r="BE710" s="480">
        <f t="shared" si="37"/>
        <v>0</v>
      </c>
      <c r="BF710" s="480">
        <f t="shared" si="37"/>
        <v>0</v>
      </c>
      <c r="BG710" s="480">
        <f t="shared" si="37"/>
        <v>0</v>
      </c>
      <c r="BH710" s="480">
        <f t="shared" si="37"/>
        <v>0</v>
      </c>
      <c r="BI710" s="480">
        <f t="shared" si="37"/>
        <v>0</v>
      </c>
      <c r="BJ710" s="480">
        <f t="shared" si="37"/>
        <v>0</v>
      </c>
      <c r="BK710"/>
    </row>
    <row r="711" spans="2:63" ht="13.2" x14ac:dyDescent="0.25">
      <c r="B711" t="s">
        <v>323</v>
      </c>
      <c r="C711" s="552">
        <f t="shared" ref="C711:AH711" si="38">$C702</f>
        <v>0</v>
      </c>
      <c r="D711" s="552">
        <f t="shared" si="38"/>
        <v>0</v>
      </c>
      <c r="E711" s="552">
        <f t="shared" si="38"/>
        <v>0</v>
      </c>
      <c r="F711" s="552">
        <f t="shared" si="38"/>
        <v>0</v>
      </c>
      <c r="G711" s="552">
        <f t="shared" si="38"/>
        <v>0</v>
      </c>
      <c r="H711" s="552">
        <f t="shared" si="38"/>
        <v>0</v>
      </c>
      <c r="I711" s="552">
        <f t="shared" si="38"/>
        <v>0</v>
      </c>
      <c r="J711" s="552">
        <f t="shared" si="38"/>
        <v>0</v>
      </c>
      <c r="K711" s="552">
        <f t="shared" si="38"/>
        <v>0</v>
      </c>
      <c r="L711" s="552">
        <f t="shared" si="38"/>
        <v>0</v>
      </c>
      <c r="M711" s="552">
        <f t="shared" si="38"/>
        <v>0</v>
      </c>
      <c r="N711" s="552">
        <f t="shared" si="38"/>
        <v>0</v>
      </c>
      <c r="O711" s="552">
        <f t="shared" si="38"/>
        <v>0</v>
      </c>
      <c r="P711" s="552">
        <f t="shared" si="38"/>
        <v>0</v>
      </c>
      <c r="Q711" s="552">
        <f t="shared" si="38"/>
        <v>0</v>
      </c>
      <c r="R711" s="552">
        <f t="shared" si="38"/>
        <v>0</v>
      </c>
      <c r="S711" s="552">
        <f t="shared" si="38"/>
        <v>0</v>
      </c>
      <c r="T711" s="552">
        <f t="shared" si="38"/>
        <v>0</v>
      </c>
      <c r="U711" s="552">
        <f t="shared" si="38"/>
        <v>0</v>
      </c>
      <c r="V711" s="552">
        <f t="shared" si="38"/>
        <v>0</v>
      </c>
      <c r="W711" s="552">
        <f t="shared" si="38"/>
        <v>0</v>
      </c>
      <c r="X711" s="552">
        <f t="shared" si="38"/>
        <v>0</v>
      </c>
      <c r="Y711" s="552">
        <f t="shared" si="38"/>
        <v>0</v>
      </c>
      <c r="Z711" s="552">
        <f t="shared" si="38"/>
        <v>0</v>
      </c>
      <c r="AA711" s="552">
        <f t="shared" si="38"/>
        <v>0</v>
      </c>
      <c r="AB711" s="552">
        <f t="shared" si="38"/>
        <v>0</v>
      </c>
      <c r="AC711" s="552">
        <f t="shared" si="38"/>
        <v>0</v>
      </c>
      <c r="AD711" s="552">
        <f t="shared" si="38"/>
        <v>0</v>
      </c>
      <c r="AE711" s="552">
        <f t="shared" si="38"/>
        <v>0</v>
      </c>
      <c r="AF711" s="552">
        <f t="shared" si="38"/>
        <v>0</v>
      </c>
      <c r="AG711" s="552">
        <f t="shared" si="38"/>
        <v>0</v>
      </c>
      <c r="AH711" s="552">
        <f t="shared" si="38"/>
        <v>0</v>
      </c>
      <c r="AI711" s="552">
        <f t="shared" ref="AI711:BJ711" si="39">$C702</f>
        <v>0</v>
      </c>
      <c r="AJ711" s="552">
        <f t="shared" si="39"/>
        <v>0</v>
      </c>
      <c r="AK711" s="552">
        <f t="shared" si="39"/>
        <v>0</v>
      </c>
      <c r="AL711" s="552">
        <f t="shared" si="39"/>
        <v>0</v>
      </c>
      <c r="AM711" s="552">
        <f t="shared" si="39"/>
        <v>0</v>
      </c>
      <c r="AN711" s="552">
        <f t="shared" si="39"/>
        <v>0</v>
      </c>
      <c r="AO711" s="552">
        <f t="shared" si="39"/>
        <v>0</v>
      </c>
      <c r="AP711" s="552">
        <f t="shared" si="39"/>
        <v>0</v>
      </c>
      <c r="AQ711" s="552">
        <f t="shared" si="39"/>
        <v>0</v>
      </c>
      <c r="AR711" s="552">
        <f t="shared" si="39"/>
        <v>0</v>
      </c>
      <c r="AS711" s="552">
        <f t="shared" si="39"/>
        <v>0</v>
      </c>
      <c r="AT711" s="552">
        <f t="shared" si="39"/>
        <v>0</v>
      </c>
      <c r="AU711" s="552">
        <f t="shared" si="39"/>
        <v>0</v>
      </c>
      <c r="AV711" s="552">
        <f t="shared" si="39"/>
        <v>0</v>
      </c>
      <c r="AW711" s="552">
        <f t="shared" si="39"/>
        <v>0</v>
      </c>
      <c r="AX711" s="552">
        <f t="shared" si="39"/>
        <v>0</v>
      </c>
      <c r="AY711" s="552">
        <f t="shared" si="39"/>
        <v>0</v>
      </c>
      <c r="AZ711" s="552">
        <f t="shared" si="39"/>
        <v>0</v>
      </c>
      <c r="BA711" s="552">
        <f t="shared" si="39"/>
        <v>0</v>
      </c>
      <c r="BB711" s="552">
        <f t="shared" si="39"/>
        <v>0</v>
      </c>
      <c r="BC711" s="552">
        <f t="shared" si="39"/>
        <v>0</v>
      </c>
      <c r="BD711" s="552">
        <f t="shared" si="39"/>
        <v>0</v>
      </c>
      <c r="BE711" s="552">
        <f t="shared" si="39"/>
        <v>0</v>
      </c>
      <c r="BF711" s="552">
        <f t="shared" si="39"/>
        <v>0</v>
      </c>
      <c r="BG711" s="552">
        <f t="shared" si="39"/>
        <v>0</v>
      </c>
      <c r="BH711" s="552">
        <f t="shared" si="39"/>
        <v>0</v>
      </c>
      <c r="BI711" s="552">
        <f t="shared" si="39"/>
        <v>0</v>
      </c>
      <c r="BJ711" s="552">
        <f t="shared" si="39"/>
        <v>0</v>
      </c>
      <c r="BK711"/>
    </row>
    <row r="712" spans="2:63" ht="13.2" x14ac:dyDescent="0.25">
      <c r="B712" t="s">
        <v>137</v>
      </c>
      <c r="C712" s="552">
        <f>C711*C710</f>
        <v>0</v>
      </c>
      <c r="D712" s="552">
        <f t="shared" ref="D712:BJ712" si="40">D711*D710</f>
        <v>0</v>
      </c>
      <c r="E712" s="552">
        <f t="shared" si="40"/>
        <v>0</v>
      </c>
      <c r="F712" s="552">
        <f t="shared" si="40"/>
        <v>0</v>
      </c>
      <c r="G712" s="552">
        <f t="shared" si="40"/>
        <v>0</v>
      </c>
      <c r="H712" s="552">
        <f t="shared" si="40"/>
        <v>0</v>
      </c>
      <c r="I712" s="552">
        <f t="shared" si="40"/>
        <v>0</v>
      </c>
      <c r="J712" s="552">
        <f t="shared" si="40"/>
        <v>0</v>
      </c>
      <c r="K712" s="552">
        <f t="shared" si="40"/>
        <v>0</v>
      </c>
      <c r="L712" s="552">
        <f t="shared" si="40"/>
        <v>0</v>
      </c>
      <c r="M712" s="552">
        <f t="shared" si="40"/>
        <v>0</v>
      </c>
      <c r="N712" s="552">
        <f t="shared" si="40"/>
        <v>0</v>
      </c>
      <c r="O712" s="552">
        <f t="shared" si="40"/>
        <v>0</v>
      </c>
      <c r="P712" s="552">
        <f t="shared" si="40"/>
        <v>0</v>
      </c>
      <c r="Q712" s="552">
        <f t="shared" si="40"/>
        <v>0</v>
      </c>
      <c r="R712" s="552">
        <f t="shared" si="40"/>
        <v>0</v>
      </c>
      <c r="S712" s="552">
        <f t="shared" si="40"/>
        <v>0</v>
      </c>
      <c r="T712" s="552">
        <f t="shared" si="40"/>
        <v>0</v>
      </c>
      <c r="U712" s="552">
        <f t="shared" si="40"/>
        <v>0</v>
      </c>
      <c r="V712" s="552">
        <f t="shared" si="40"/>
        <v>0</v>
      </c>
      <c r="W712" s="552">
        <f t="shared" si="40"/>
        <v>0</v>
      </c>
      <c r="X712" s="552">
        <f t="shared" si="40"/>
        <v>0</v>
      </c>
      <c r="Y712" s="552">
        <f t="shared" si="40"/>
        <v>0</v>
      </c>
      <c r="Z712" s="552">
        <f t="shared" si="40"/>
        <v>0</v>
      </c>
      <c r="AA712" s="552">
        <f t="shared" si="40"/>
        <v>0</v>
      </c>
      <c r="AB712" s="552">
        <f t="shared" si="40"/>
        <v>0</v>
      </c>
      <c r="AC712" s="552">
        <f t="shared" si="40"/>
        <v>0</v>
      </c>
      <c r="AD712" s="552">
        <f t="shared" si="40"/>
        <v>0</v>
      </c>
      <c r="AE712" s="552">
        <f t="shared" si="40"/>
        <v>0</v>
      </c>
      <c r="AF712" s="552">
        <f t="shared" si="40"/>
        <v>0</v>
      </c>
      <c r="AG712" s="552">
        <f t="shared" si="40"/>
        <v>0</v>
      </c>
      <c r="AH712" s="552">
        <f t="shared" si="40"/>
        <v>0</v>
      </c>
      <c r="AI712" s="552">
        <f t="shared" si="40"/>
        <v>0</v>
      </c>
      <c r="AJ712" s="552">
        <f t="shared" si="40"/>
        <v>0</v>
      </c>
      <c r="AK712" s="552">
        <f t="shared" si="40"/>
        <v>0</v>
      </c>
      <c r="AL712" s="552">
        <f t="shared" si="40"/>
        <v>0</v>
      </c>
      <c r="AM712" s="552">
        <f t="shared" si="40"/>
        <v>0</v>
      </c>
      <c r="AN712" s="552">
        <f t="shared" si="40"/>
        <v>0</v>
      </c>
      <c r="AO712" s="552">
        <f t="shared" si="40"/>
        <v>0</v>
      </c>
      <c r="AP712" s="552">
        <f t="shared" si="40"/>
        <v>0</v>
      </c>
      <c r="AQ712" s="552">
        <f t="shared" si="40"/>
        <v>0</v>
      </c>
      <c r="AR712" s="552">
        <f t="shared" si="40"/>
        <v>0</v>
      </c>
      <c r="AS712" s="552">
        <f t="shared" si="40"/>
        <v>0</v>
      </c>
      <c r="AT712" s="552">
        <f t="shared" si="40"/>
        <v>0</v>
      </c>
      <c r="AU712" s="552">
        <f t="shared" si="40"/>
        <v>0</v>
      </c>
      <c r="AV712" s="552">
        <f t="shared" si="40"/>
        <v>0</v>
      </c>
      <c r="AW712" s="552">
        <f t="shared" si="40"/>
        <v>0</v>
      </c>
      <c r="AX712" s="552">
        <f t="shared" si="40"/>
        <v>0</v>
      </c>
      <c r="AY712" s="552">
        <f t="shared" si="40"/>
        <v>0</v>
      </c>
      <c r="AZ712" s="552">
        <f t="shared" si="40"/>
        <v>0</v>
      </c>
      <c r="BA712" s="552">
        <f t="shared" si="40"/>
        <v>0</v>
      </c>
      <c r="BB712" s="552">
        <f t="shared" si="40"/>
        <v>0</v>
      </c>
      <c r="BC712" s="552">
        <f t="shared" si="40"/>
        <v>0</v>
      </c>
      <c r="BD712" s="552">
        <f t="shared" si="40"/>
        <v>0</v>
      </c>
      <c r="BE712" s="552">
        <f t="shared" si="40"/>
        <v>0</v>
      </c>
      <c r="BF712" s="552">
        <f t="shared" si="40"/>
        <v>0</v>
      </c>
      <c r="BG712" s="552">
        <f t="shared" si="40"/>
        <v>0</v>
      </c>
      <c r="BH712" s="552">
        <f t="shared" si="40"/>
        <v>0</v>
      </c>
      <c r="BI712" s="552">
        <f t="shared" si="40"/>
        <v>0</v>
      </c>
      <c r="BJ712" s="552">
        <f t="shared" si="40"/>
        <v>0</v>
      </c>
      <c r="BK712"/>
    </row>
    <row r="713" spans="2:63" ht="13.2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  <c r="AQ713"/>
      <c r="AR713"/>
      <c r="AS713"/>
      <c r="AT713"/>
      <c r="AU713"/>
      <c r="AV713"/>
      <c r="AW713"/>
      <c r="AX713"/>
      <c r="AY713"/>
      <c r="AZ713"/>
      <c r="BA713"/>
      <c r="BB713"/>
      <c r="BC713"/>
      <c r="BD713"/>
      <c r="BE713"/>
      <c r="BF713"/>
      <c r="BG713"/>
      <c r="BH713"/>
      <c r="BI713"/>
      <c r="BJ713"/>
      <c r="BK713"/>
    </row>
    <row r="714" spans="2:63" ht="13.2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  <c r="AQ714"/>
      <c r="AR714"/>
      <c r="AS714"/>
      <c r="AT714"/>
      <c r="AU714"/>
      <c r="AV714"/>
      <c r="AW714"/>
      <c r="AX714"/>
      <c r="AY714"/>
      <c r="AZ714"/>
      <c r="BA714"/>
      <c r="BB714"/>
      <c r="BC714"/>
      <c r="BD714"/>
      <c r="BE714"/>
      <c r="BF714"/>
      <c r="BG714"/>
      <c r="BH714"/>
      <c r="BI714"/>
      <c r="BJ714"/>
      <c r="BK714"/>
    </row>
    <row r="715" spans="2:63" ht="17.399999999999999" x14ac:dyDescent="0.3">
      <c r="B715" s="137" t="s">
        <v>394</v>
      </c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  <c r="AQ715"/>
      <c r="AR715"/>
      <c r="AS715"/>
      <c r="AT715"/>
      <c r="AU715"/>
      <c r="AV715"/>
      <c r="AW715"/>
      <c r="AX715"/>
      <c r="AY715"/>
      <c r="AZ715"/>
      <c r="BA715"/>
      <c r="BB715"/>
      <c r="BC715"/>
      <c r="BD715"/>
      <c r="BE715"/>
      <c r="BF715"/>
      <c r="BG715"/>
      <c r="BH715"/>
      <c r="BI715"/>
      <c r="BJ715"/>
      <c r="BK715"/>
    </row>
    <row r="716" spans="2:63" ht="17.399999999999999" x14ac:dyDescent="0.3">
      <c r="B716" s="137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  <c r="AQ716"/>
      <c r="AR716"/>
      <c r="AS716"/>
      <c r="AT716"/>
      <c r="AU716"/>
      <c r="AV716"/>
      <c r="AW716"/>
      <c r="AX716"/>
      <c r="AY716"/>
      <c r="AZ716"/>
      <c r="BA716"/>
      <c r="BB716"/>
      <c r="BC716"/>
      <c r="BD716"/>
      <c r="BE716"/>
      <c r="BF716"/>
      <c r="BG716"/>
      <c r="BH716"/>
      <c r="BI716"/>
      <c r="BJ716"/>
      <c r="BK716"/>
    </row>
    <row r="717" spans="2:63" ht="13.2" x14ac:dyDescent="0.25">
      <c r="B717" t="s">
        <v>323</v>
      </c>
      <c r="C717" s="549">
        <v>0</v>
      </c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  <c r="AR717"/>
      <c r="AS717"/>
      <c r="AT717"/>
      <c r="AU717"/>
      <c r="AV717"/>
      <c r="AW717"/>
      <c r="AX717"/>
      <c r="AY717"/>
      <c r="AZ717"/>
      <c r="BA717"/>
      <c r="BB717"/>
      <c r="BC717"/>
      <c r="BD717"/>
      <c r="BE717"/>
      <c r="BF717"/>
      <c r="BG717"/>
      <c r="BH717"/>
      <c r="BI717"/>
      <c r="BJ717"/>
      <c r="BK717"/>
    </row>
    <row r="718" spans="2:63" ht="13.2" x14ac:dyDescent="0.25">
      <c r="B718" t="s">
        <v>324</v>
      </c>
      <c r="C718" s="550">
        <v>0</v>
      </c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  <c r="AR718"/>
      <c r="AS718"/>
      <c r="AT718"/>
      <c r="AU718"/>
      <c r="AV718"/>
      <c r="AW718"/>
      <c r="AX718"/>
      <c r="AY718"/>
      <c r="AZ718"/>
      <c r="BA718"/>
      <c r="BB718"/>
      <c r="BC718"/>
      <c r="BD718"/>
      <c r="BE718"/>
      <c r="BF718"/>
      <c r="BG718"/>
      <c r="BH718"/>
      <c r="BI718"/>
      <c r="BJ718"/>
      <c r="BK718"/>
    </row>
    <row r="719" spans="2:63" ht="13.2" x14ac:dyDescent="0.25">
      <c r="B719" t="s">
        <v>325</v>
      </c>
      <c r="C719" s="550">
        <v>0</v>
      </c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  <c r="AR719"/>
      <c r="AS719"/>
      <c r="AT719"/>
      <c r="AU719"/>
      <c r="AV719"/>
      <c r="AW719"/>
      <c r="AX719"/>
      <c r="AY719"/>
      <c r="AZ719"/>
      <c r="BA719"/>
      <c r="BB719"/>
      <c r="BC719"/>
      <c r="BD719"/>
      <c r="BE719"/>
      <c r="BF719"/>
      <c r="BG719"/>
      <c r="BH719"/>
      <c r="BI719"/>
      <c r="BJ719"/>
      <c r="BK719"/>
    </row>
    <row r="720" spans="2:63" ht="13.2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  <c r="AQ720"/>
      <c r="AR720"/>
      <c r="AS720"/>
      <c r="AT720"/>
      <c r="AU720"/>
      <c r="AV720"/>
      <c r="AW720"/>
      <c r="AX720"/>
      <c r="AY720"/>
      <c r="AZ720"/>
      <c r="BA720"/>
      <c r="BB720"/>
      <c r="BC720"/>
      <c r="BD720"/>
      <c r="BE720"/>
      <c r="BF720"/>
      <c r="BG720"/>
      <c r="BH720"/>
      <c r="BI720"/>
      <c r="BJ720"/>
      <c r="BK720"/>
    </row>
    <row r="721" spans="2:63" ht="13.2" x14ac:dyDescent="0.25">
      <c r="B721"/>
      <c r="C721" s="480" t="s">
        <v>326</v>
      </c>
      <c r="D721" s="480" t="s">
        <v>327</v>
      </c>
      <c r="E721" s="480" t="s">
        <v>328</v>
      </c>
      <c r="F721" s="480" t="s">
        <v>329</v>
      </c>
      <c r="G721" s="480" t="s">
        <v>330</v>
      </c>
      <c r="H721" s="480" t="s">
        <v>331</v>
      </c>
      <c r="I721" s="480" t="s">
        <v>332</v>
      </c>
      <c r="J721" s="480" t="s">
        <v>333</v>
      </c>
      <c r="K721" s="480" t="s">
        <v>334</v>
      </c>
      <c r="L721" s="480" t="s">
        <v>335</v>
      </c>
      <c r="M721" s="480" t="s">
        <v>336</v>
      </c>
      <c r="N721" s="480" t="s">
        <v>337</v>
      </c>
      <c r="O721" s="480" t="s">
        <v>338</v>
      </c>
      <c r="P721" s="480" t="s">
        <v>339</v>
      </c>
      <c r="Q721" s="480" t="s">
        <v>340</v>
      </c>
      <c r="R721" s="480" t="s">
        <v>341</v>
      </c>
      <c r="S721" s="480" t="s">
        <v>342</v>
      </c>
      <c r="T721" s="480" t="s">
        <v>343</v>
      </c>
      <c r="U721" s="480" t="s">
        <v>344</v>
      </c>
      <c r="V721" s="480" t="s">
        <v>345</v>
      </c>
      <c r="W721" s="480" t="s">
        <v>346</v>
      </c>
      <c r="X721" s="480" t="s">
        <v>347</v>
      </c>
      <c r="Y721" s="480" t="s">
        <v>348</v>
      </c>
      <c r="Z721" s="480" t="s">
        <v>349</v>
      </c>
      <c r="AA721" s="480" t="s">
        <v>350</v>
      </c>
      <c r="AB721" s="480" t="s">
        <v>351</v>
      </c>
      <c r="AC721" s="480" t="s">
        <v>352</v>
      </c>
      <c r="AD721" s="480" t="s">
        <v>353</v>
      </c>
      <c r="AE721" s="480" t="s">
        <v>354</v>
      </c>
      <c r="AF721" s="480" t="s">
        <v>355</v>
      </c>
      <c r="AG721" s="480" t="s">
        <v>356</v>
      </c>
      <c r="AH721" s="480" t="s">
        <v>357</v>
      </c>
      <c r="AI721" s="480" t="s">
        <v>358</v>
      </c>
      <c r="AJ721" s="480" t="s">
        <v>359</v>
      </c>
      <c r="AK721" s="480" t="s">
        <v>360</v>
      </c>
      <c r="AL721" s="480" t="s">
        <v>361</v>
      </c>
      <c r="AM721" s="480" t="s">
        <v>362</v>
      </c>
      <c r="AN721" s="480" t="s">
        <v>363</v>
      </c>
      <c r="AO721" s="480" t="s">
        <v>364</v>
      </c>
      <c r="AP721" s="480" t="s">
        <v>365</v>
      </c>
      <c r="AQ721" s="480" t="s">
        <v>366</v>
      </c>
      <c r="AR721" s="480" t="s">
        <v>367</v>
      </c>
      <c r="AS721" s="480" t="s">
        <v>368</v>
      </c>
      <c r="AT721" s="480" t="s">
        <v>369</v>
      </c>
      <c r="AU721" s="480" t="s">
        <v>370</v>
      </c>
      <c r="AV721" s="480" t="s">
        <v>371</v>
      </c>
      <c r="AW721" s="480" t="s">
        <v>372</v>
      </c>
      <c r="AX721" s="480" t="s">
        <v>373</v>
      </c>
      <c r="AY721" s="480" t="s">
        <v>374</v>
      </c>
      <c r="AZ721" s="480" t="s">
        <v>375</v>
      </c>
      <c r="BA721" s="480" t="s">
        <v>376</v>
      </c>
      <c r="BB721" s="480" t="s">
        <v>377</v>
      </c>
      <c r="BC721" s="480" t="s">
        <v>378</v>
      </c>
      <c r="BD721" s="480" t="s">
        <v>379</v>
      </c>
      <c r="BE721" s="480" t="s">
        <v>380</v>
      </c>
      <c r="BF721" s="480" t="s">
        <v>381</v>
      </c>
      <c r="BG721" s="480" t="s">
        <v>382</v>
      </c>
      <c r="BH721" s="480" t="s">
        <v>383</v>
      </c>
      <c r="BI721" s="480" t="s">
        <v>384</v>
      </c>
      <c r="BJ721" s="480" t="s">
        <v>385</v>
      </c>
      <c r="BK721"/>
    </row>
    <row r="722" spans="2:63" ht="13.2" x14ac:dyDescent="0.25">
      <c r="B722" t="s">
        <v>386</v>
      </c>
      <c r="C722" s="551">
        <v>0</v>
      </c>
      <c r="D722" s="480">
        <f>C725</f>
        <v>0</v>
      </c>
      <c r="E722" s="480">
        <f t="shared" ref="E722:BJ722" si="41">D725</f>
        <v>0</v>
      </c>
      <c r="F722" s="480">
        <f t="shared" si="41"/>
        <v>0</v>
      </c>
      <c r="G722" s="480">
        <f t="shared" si="41"/>
        <v>0</v>
      </c>
      <c r="H722" s="480">
        <f t="shared" si="41"/>
        <v>0</v>
      </c>
      <c r="I722" s="480">
        <f t="shared" si="41"/>
        <v>0</v>
      </c>
      <c r="J722" s="480">
        <f t="shared" si="41"/>
        <v>0</v>
      </c>
      <c r="K722" s="480">
        <f t="shared" si="41"/>
        <v>0</v>
      </c>
      <c r="L722" s="480">
        <f t="shared" si="41"/>
        <v>0</v>
      </c>
      <c r="M722" s="480">
        <f t="shared" si="41"/>
        <v>0</v>
      </c>
      <c r="N722" s="480">
        <f t="shared" si="41"/>
        <v>0</v>
      </c>
      <c r="O722" s="480">
        <f t="shared" si="41"/>
        <v>0</v>
      </c>
      <c r="P722" s="480">
        <f t="shared" si="41"/>
        <v>0</v>
      </c>
      <c r="Q722" s="480">
        <f t="shared" si="41"/>
        <v>0</v>
      </c>
      <c r="R722" s="480">
        <f t="shared" si="41"/>
        <v>0</v>
      </c>
      <c r="S722" s="480">
        <f t="shared" si="41"/>
        <v>0</v>
      </c>
      <c r="T722" s="480">
        <f t="shared" si="41"/>
        <v>0</v>
      </c>
      <c r="U722" s="480">
        <f t="shared" si="41"/>
        <v>0</v>
      </c>
      <c r="V722" s="480">
        <f t="shared" si="41"/>
        <v>0</v>
      </c>
      <c r="W722" s="480">
        <f t="shared" si="41"/>
        <v>0</v>
      </c>
      <c r="X722" s="480">
        <f t="shared" si="41"/>
        <v>0</v>
      </c>
      <c r="Y722" s="480">
        <f t="shared" si="41"/>
        <v>0</v>
      </c>
      <c r="Z722" s="480">
        <f t="shared" si="41"/>
        <v>0</v>
      </c>
      <c r="AA722" s="480">
        <f t="shared" si="41"/>
        <v>0</v>
      </c>
      <c r="AB722" s="480">
        <f t="shared" si="41"/>
        <v>0</v>
      </c>
      <c r="AC722" s="480">
        <f t="shared" si="41"/>
        <v>0</v>
      </c>
      <c r="AD722" s="480">
        <f t="shared" si="41"/>
        <v>0</v>
      </c>
      <c r="AE722" s="480">
        <f t="shared" si="41"/>
        <v>0</v>
      </c>
      <c r="AF722" s="480">
        <f t="shared" si="41"/>
        <v>0</v>
      </c>
      <c r="AG722" s="480">
        <f t="shared" si="41"/>
        <v>0</v>
      </c>
      <c r="AH722" s="480">
        <f t="shared" si="41"/>
        <v>0</v>
      </c>
      <c r="AI722" s="480">
        <f t="shared" si="41"/>
        <v>0</v>
      </c>
      <c r="AJ722" s="480">
        <f t="shared" si="41"/>
        <v>0</v>
      </c>
      <c r="AK722" s="480">
        <f t="shared" si="41"/>
        <v>0</v>
      </c>
      <c r="AL722" s="480">
        <f t="shared" si="41"/>
        <v>0</v>
      </c>
      <c r="AM722" s="480">
        <f t="shared" si="41"/>
        <v>0</v>
      </c>
      <c r="AN722" s="480">
        <f t="shared" si="41"/>
        <v>0</v>
      </c>
      <c r="AO722" s="480">
        <f t="shared" si="41"/>
        <v>0</v>
      </c>
      <c r="AP722" s="480">
        <f t="shared" si="41"/>
        <v>0</v>
      </c>
      <c r="AQ722" s="480">
        <f t="shared" si="41"/>
        <v>0</v>
      </c>
      <c r="AR722" s="480">
        <f t="shared" si="41"/>
        <v>0</v>
      </c>
      <c r="AS722" s="480">
        <f t="shared" si="41"/>
        <v>0</v>
      </c>
      <c r="AT722" s="480">
        <f t="shared" si="41"/>
        <v>0</v>
      </c>
      <c r="AU722" s="480">
        <f t="shared" si="41"/>
        <v>0</v>
      </c>
      <c r="AV722" s="480">
        <f t="shared" si="41"/>
        <v>0</v>
      </c>
      <c r="AW722" s="480">
        <f t="shared" si="41"/>
        <v>0</v>
      </c>
      <c r="AX722" s="480">
        <f t="shared" si="41"/>
        <v>0</v>
      </c>
      <c r="AY722" s="480">
        <f t="shared" si="41"/>
        <v>0</v>
      </c>
      <c r="AZ722" s="480">
        <f t="shared" si="41"/>
        <v>0</v>
      </c>
      <c r="BA722" s="480">
        <f t="shared" si="41"/>
        <v>0</v>
      </c>
      <c r="BB722" s="480">
        <f t="shared" si="41"/>
        <v>0</v>
      </c>
      <c r="BC722" s="480">
        <f t="shared" si="41"/>
        <v>0</v>
      </c>
      <c r="BD722" s="480">
        <f t="shared" si="41"/>
        <v>0</v>
      </c>
      <c r="BE722" s="480">
        <f t="shared" si="41"/>
        <v>0</v>
      </c>
      <c r="BF722" s="480">
        <f t="shared" si="41"/>
        <v>0</v>
      </c>
      <c r="BG722" s="480">
        <f t="shared" si="41"/>
        <v>0</v>
      </c>
      <c r="BH722" s="480">
        <f t="shared" si="41"/>
        <v>0</v>
      </c>
      <c r="BI722" s="480">
        <f t="shared" si="41"/>
        <v>0</v>
      </c>
      <c r="BJ722" s="480">
        <f t="shared" si="41"/>
        <v>0</v>
      </c>
      <c r="BK722"/>
    </row>
    <row r="723" spans="2:63" ht="13.2" x14ac:dyDescent="0.25">
      <c r="B723" t="s">
        <v>387</v>
      </c>
      <c r="C723" s="551">
        <v>0</v>
      </c>
      <c r="D723" s="480">
        <f t="shared" ref="D723:AI723" si="42">ROUND((C723*(1+$C718)),0)</f>
        <v>0</v>
      </c>
      <c r="E723" s="480">
        <f t="shared" si="42"/>
        <v>0</v>
      </c>
      <c r="F723" s="480">
        <f t="shared" si="42"/>
        <v>0</v>
      </c>
      <c r="G723" s="480">
        <f t="shared" si="42"/>
        <v>0</v>
      </c>
      <c r="H723" s="480">
        <f t="shared" si="42"/>
        <v>0</v>
      </c>
      <c r="I723" s="480">
        <f t="shared" si="42"/>
        <v>0</v>
      </c>
      <c r="J723" s="480">
        <f t="shared" si="42"/>
        <v>0</v>
      </c>
      <c r="K723" s="480">
        <f t="shared" si="42"/>
        <v>0</v>
      </c>
      <c r="L723" s="480">
        <f t="shared" si="42"/>
        <v>0</v>
      </c>
      <c r="M723" s="480">
        <f t="shared" si="42"/>
        <v>0</v>
      </c>
      <c r="N723" s="480">
        <f t="shared" si="42"/>
        <v>0</v>
      </c>
      <c r="O723" s="480">
        <f t="shared" si="42"/>
        <v>0</v>
      </c>
      <c r="P723" s="480">
        <f t="shared" si="42"/>
        <v>0</v>
      </c>
      <c r="Q723" s="480">
        <f t="shared" si="42"/>
        <v>0</v>
      </c>
      <c r="R723" s="480">
        <f t="shared" si="42"/>
        <v>0</v>
      </c>
      <c r="S723" s="480">
        <f t="shared" si="42"/>
        <v>0</v>
      </c>
      <c r="T723" s="480">
        <f t="shared" si="42"/>
        <v>0</v>
      </c>
      <c r="U723" s="480">
        <f t="shared" si="42"/>
        <v>0</v>
      </c>
      <c r="V723" s="480">
        <f t="shared" si="42"/>
        <v>0</v>
      </c>
      <c r="W723" s="480">
        <f t="shared" si="42"/>
        <v>0</v>
      </c>
      <c r="X723" s="480">
        <f t="shared" si="42"/>
        <v>0</v>
      </c>
      <c r="Y723" s="480">
        <f t="shared" si="42"/>
        <v>0</v>
      </c>
      <c r="Z723" s="480">
        <f t="shared" si="42"/>
        <v>0</v>
      </c>
      <c r="AA723" s="480">
        <f t="shared" si="42"/>
        <v>0</v>
      </c>
      <c r="AB723" s="480">
        <f t="shared" si="42"/>
        <v>0</v>
      </c>
      <c r="AC723" s="480">
        <f t="shared" si="42"/>
        <v>0</v>
      </c>
      <c r="AD723" s="480">
        <f t="shared" si="42"/>
        <v>0</v>
      </c>
      <c r="AE723" s="480">
        <f t="shared" si="42"/>
        <v>0</v>
      </c>
      <c r="AF723" s="480">
        <f t="shared" si="42"/>
        <v>0</v>
      </c>
      <c r="AG723" s="480">
        <f t="shared" si="42"/>
        <v>0</v>
      </c>
      <c r="AH723" s="480">
        <f t="shared" si="42"/>
        <v>0</v>
      </c>
      <c r="AI723" s="480">
        <f t="shared" si="42"/>
        <v>0</v>
      </c>
      <c r="AJ723" s="480">
        <f t="shared" ref="AJ723:BJ723" si="43">ROUND((AI723*(1+$C718)),0)</f>
        <v>0</v>
      </c>
      <c r="AK723" s="480">
        <f t="shared" si="43"/>
        <v>0</v>
      </c>
      <c r="AL723" s="480">
        <f t="shared" si="43"/>
        <v>0</v>
      </c>
      <c r="AM723" s="480">
        <f t="shared" si="43"/>
        <v>0</v>
      </c>
      <c r="AN723" s="480">
        <f t="shared" si="43"/>
        <v>0</v>
      </c>
      <c r="AO723" s="480">
        <f t="shared" si="43"/>
        <v>0</v>
      </c>
      <c r="AP723" s="480">
        <f t="shared" si="43"/>
        <v>0</v>
      </c>
      <c r="AQ723" s="480">
        <f t="shared" si="43"/>
        <v>0</v>
      </c>
      <c r="AR723" s="480">
        <f t="shared" si="43"/>
        <v>0</v>
      </c>
      <c r="AS723" s="480">
        <f t="shared" si="43"/>
        <v>0</v>
      </c>
      <c r="AT723" s="480">
        <f t="shared" si="43"/>
        <v>0</v>
      </c>
      <c r="AU723" s="480">
        <f t="shared" si="43"/>
        <v>0</v>
      </c>
      <c r="AV723" s="480">
        <f t="shared" si="43"/>
        <v>0</v>
      </c>
      <c r="AW723" s="480">
        <f t="shared" si="43"/>
        <v>0</v>
      </c>
      <c r="AX723" s="480">
        <f t="shared" si="43"/>
        <v>0</v>
      </c>
      <c r="AY723" s="480">
        <f t="shared" si="43"/>
        <v>0</v>
      </c>
      <c r="AZ723" s="480">
        <f t="shared" si="43"/>
        <v>0</v>
      </c>
      <c r="BA723" s="480">
        <f t="shared" si="43"/>
        <v>0</v>
      </c>
      <c r="BB723" s="480">
        <f t="shared" si="43"/>
        <v>0</v>
      </c>
      <c r="BC723" s="480">
        <f t="shared" si="43"/>
        <v>0</v>
      </c>
      <c r="BD723" s="480">
        <f t="shared" si="43"/>
        <v>0</v>
      </c>
      <c r="BE723" s="480">
        <f t="shared" si="43"/>
        <v>0</v>
      </c>
      <c r="BF723" s="480">
        <f t="shared" si="43"/>
        <v>0</v>
      </c>
      <c r="BG723" s="480">
        <f t="shared" si="43"/>
        <v>0</v>
      </c>
      <c r="BH723" s="480">
        <f t="shared" si="43"/>
        <v>0</v>
      </c>
      <c r="BI723" s="480">
        <f t="shared" si="43"/>
        <v>0</v>
      </c>
      <c r="BJ723" s="480">
        <f t="shared" si="43"/>
        <v>0</v>
      </c>
      <c r="BK723"/>
    </row>
    <row r="724" spans="2:63" ht="13.2" x14ac:dyDescent="0.25">
      <c r="B724" t="s">
        <v>388</v>
      </c>
      <c r="C724" s="551">
        <v>0</v>
      </c>
      <c r="D724" s="480">
        <f t="shared" ref="D724:AI724" si="44">ROUND((C725*$C719),0)</f>
        <v>0</v>
      </c>
      <c r="E724" s="480">
        <f t="shared" si="44"/>
        <v>0</v>
      </c>
      <c r="F724" s="480">
        <f t="shared" si="44"/>
        <v>0</v>
      </c>
      <c r="G724" s="480">
        <f t="shared" si="44"/>
        <v>0</v>
      </c>
      <c r="H724" s="480">
        <f t="shared" si="44"/>
        <v>0</v>
      </c>
      <c r="I724" s="480">
        <f t="shared" si="44"/>
        <v>0</v>
      </c>
      <c r="J724" s="480">
        <f t="shared" si="44"/>
        <v>0</v>
      </c>
      <c r="K724" s="480">
        <f t="shared" si="44"/>
        <v>0</v>
      </c>
      <c r="L724" s="480">
        <f t="shared" si="44"/>
        <v>0</v>
      </c>
      <c r="M724" s="480">
        <f t="shared" si="44"/>
        <v>0</v>
      </c>
      <c r="N724" s="480">
        <f t="shared" si="44"/>
        <v>0</v>
      </c>
      <c r="O724" s="480">
        <f t="shared" si="44"/>
        <v>0</v>
      </c>
      <c r="P724" s="480">
        <f t="shared" si="44"/>
        <v>0</v>
      </c>
      <c r="Q724" s="480">
        <f t="shared" si="44"/>
        <v>0</v>
      </c>
      <c r="R724" s="480">
        <f t="shared" si="44"/>
        <v>0</v>
      </c>
      <c r="S724" s="480">
        <f t="shared" si="44"/>
        <v>0</v>
      </c>
      <c r="T724" s="480">
        <f t="shared" si="44"/>
        <v>0</v>
      </c>
      <c r="U724" s="480">
        <f t="shared" si="44"/>
        <v>0</v>
      </c>
      <c r="V724" s="480">
        <f t="shared" si="44"/>
        <v>0</v>
      </c>
      <c r="W724" s="480">
        <f t="shared" si="44"/>
        <v>0</v>
      </c>
      <c r="X724" s="480">
        <f t="shared" si="44"/>
        <v>0</v>
      </c>
      <c r="Y724" s="480">
        <f t="shared" si="44"/>
        <v>0</v>
      </c>
      <c r="Z724" s="480">
        <f t="shared" si="44"/>
        <v>0</v>
      </c>
      <c r="AA724" s="480">
        <f t="shared" si="44"/>
        <v>0</v>
      </c>
      <c r="AB724" s="480">
        <f t="shared" si="44"/>
        <v>0</v>
      </c>
      <c r="AC724" s="480">
        <f t="shared" si="44"/>
        <v>0</v>
      </c>
      <c r="AD724" s="480">
        <f t="shared" si="44"/>
        <v>0</v>
      </c>
      <c r="AE724" s="480">
        <f t="shared" si="44"/>
        <v>0</v>
      </c>
      <c r="AF724" s="480">
        <f t="shared" si="44"/>
        <v>0</v>
      </c>
      <c r="AG724" s="480">
        <f t="shared" si="44"/>
        <v>0</v>
      </c>
      <c r="AH724" s="480">
        <f t="shared" si="44"/>
        <v>0</v>
      </c>
      <c r="AI724" s="480">
        <f t="shared" si="44"/>
        <v>0</v>
      </c>
      <c r="AJ724" s="480">
        <f t="shared" ref="AJ724:BJ724" si="45">ROUND((AI725*$C719),0)</f>
        <v>0</v>
      </c>
      <c r="AK724" s="480">
        <f t="shared" si="45"/>
        <v>0</v>
      </c>
      <c r="AL724" s="480">
        <f t="shared" si="45"/>
        <v>0</v>
      </c>
      <c r="AM724" s="480">
        <f t="shared" si="45"/>
        <v>0</v>
      </c>
      <c r="AN724" s="480">
        <f t="shared" si="45"/>
        <v>0</v>
      </c>
      <c r="AO724" s="480">
        <f t="shared" si="45"/>
        <v>0</v>
      </c>
      <c r="AP724" s="480">
        <f t="shared" si="45"/>
        <v>0</v>
      </c>
      <c r="AQ724" s="480">
        <f t="shared" si="45"/>
        <v>0</v>
      </c>
      <c r="AR724" s="480">
        <f t="shared" si="45"/>
        <v>0</v>
      </c>
      <c r="AS724" s="480">
        <f t="shared" si="45"/>
        <v>0</v>
      </c>
      <c r="AT724" s="480">
        <f t="shared" si="45"/>
        <v>0</v>
      </c>
      <c r="AU724" s="480">
        <f t="shared" si="45"/>
        <v>0</v>
      </c>
      <c r="AV724" s="480">
        <f t="shared" si="45"/>
        <v>0</v>
      </c>
      <c r="AW724" s="480">
        <f t="shared" si="45"/>
        <v>0</v>
      </c>
      <c r="AX724" s="480">
        <f t="shared" si="45"/>
        <v>0</v>
      </c>
      <c r="AY724" s="480">
        <f t="shared" si="45"/>
        <v>0</v>
      </c>
      <c r="AZ724" s="480">
        <f t="shared" si="45"/>
        <v>0</v>
      </c>
      <c r="BA724" s="480">
        <f t="shared" si="45"/>
        <v>0</v>
      </c>
      <c r="BB724" s="480">
        <f t="shared" si="45"/>
        <v>0</v>
      </c>
      <c r="BC724" s="480">
        <f t="shared" si="45"/>
        <v>0</v>
      </c>
      <c r="BD724" s="480">
        <f t="shared" si="45"/>
        <v>0</v>
      </c>
      <c r="BE724" s="480">
        <f t="shared" si="45"/>
        <v>0</v>
      </c>
      <c r="BF724" s="480">
        <f t="shared" si="45"/>
        <v>0</v>
      </c>
      <c r="BG724" s="480">
        <f t="shared" si="45"/>
        <v>0</v>
      </c>
      <c r="BH724" s="480">
        <f t="shared" si="45"/>
        <v>0</v>
      </c>
      <c r="BI724" s="480">
        <f t="shared" si="45"/>
        <v>0</v>
      </c>
      <c r="BJ724" s="480">
        <f t="shared" si="45"/>
        <v>0</v>
      </c>
      <c r="BK724"/>
    </row>
    <row r="725" spans="2:63" ht="13.2" x14ac:dyDescent="0.25">
      <c r="B725" t="s">
        <v>389</v>
      </c>
      <c r="C725" s="480">
        <f>C722+C723-C724</f>
        <v>0</v>
      </c>
      <c r="D725" s="480">
        <f t="shared" ref="D725:BJ725" si="46">D722+D723-D724</f>
        <v>0</v>
      </c>
      <c r="E725" s="480">
        <f t="shared" si="46"/>
        <v>0</v>
      </c>
      <c r="F725" s="480">
        <f t="shared" si="46"/>
        <v>0</v>
      </c>
      <c r="G725" s="480">
        <f t="shared" si="46"/>
        <v>0</v>
      </c>
      <c r="H725" s="480">
        <f t="shared" si="46"/>
        <v>0</v>
      </c>
      <c r="I725" s="480">
        <f t="shared" si="46"/>
        <v>0</v>
      </c>
      <c r="J725" s="480">
        <f t="shared" si="46"/>
        <v>0</v>
      </c>
      <c r="K725" s="480">
        <f t="shared" si="46"/>
        <v>0</v>
      </c>
      <c r="L725" s="480">
        <f t="shared" si="46"/>
        <v>0</v>
      </c>
      <c r="M725" s="480">
        <f t="shared" si="46"/>
        <v>0</v>
      </c>
      <c r="N725" s="480">
        <f t="shared" si="46"/>
        <v>0</v>
      </c>
      <c r="O725" s="480">
        <f t="shared" si="46"/>
        <v>0</v>
      </c>
      <c r="P725" s="480">
        <f t="shared" si="46"/>
        <v>0</v>
      </c>
      <c r="Q725" s="480">
        <f t="shared" si="46"/>
        <v>0</v>
      </c>
      <c r="R725" s="480">
        <f t="shared" si="46"/>
        <v>0</v>
      </c>
      <c r="S725" s="480">
        <f t="shared" si="46"/>
        <v>0</v>
      </c>
      <c r="T725" s="480">
        <f t="shared" si="46"/>
        <v>0</v>
      </c>
      <c r="U725" s="480">
        <f t="shared" si="46"/>
        <v>0</v>
      </c>
      <c r="V725" s="480">
        <f t="shared" si="46"/>
        <v>0</v>
      </c>
      <c r="W725" s="480">
        <f t="shared" si="46"/>
        <v>0</v>
      </c>
      <c r="X725" s="480">
        <f t="shared" si="46"/>
        <v>0</v>
      </c>
      <c r="Y725" s="480">
        <f t="shared" si="46"/>
        <v>0</v>
      </c>
      <c r="Z725" s="480">
        <f t="shared" si="46"/>
        <v>0</v>
      </c>
      <c r="AA725" s="480">
        <f t="shared" si="46"/>
        <v>0</v>
      </c>
      <c r="AB725" s="480">
        <f t="shared" si="46"/>
        <v>0</v>
      </c>
      <c r="AC725" s="480">
        <f t="shared" si="46"/>
        <v>0</v>
      </c>
      <c r="AD725" s="480">
        <f t="shared" si="46"/>
        <v>0</v>
      </c>
      <c r="AE725" s="480">
        <f t="shared" si="46"/>
        <v>0</v>
      </c>
      <c r="AF725" s="480">
        <f t="shared" si="46"/>
        <v>0</v>
      </c>
      <c r="AG725" s="480">
        <f t="shared" si="46"/>
        <v>0</v>
      </c>
      <c r="AH725" s="480">
        <f t="shared" si="46"/>
        <v>0</v>
      </c>
      <c r="AI725" s="480">
        <f t="shared" si="46"/>
        <v>0</v>
      </c>
      <c r="AJ725" s="480">
        <f t="shared" si="46"/>
        <v>0</v>
      </c>
      <c r="AK725" s="480">
        <f t="shared" si="46"/>
        <v>0</v>
      </c>
      <c r="AL725" s="480">
        <f t="shared" si="46"/>
        <v>0</v>
      </c>
      <c r="AM725" s="480">
        <f t="shared" si="46"/>
        <v>0</v>
      </c>
      <c r="AN725" s="480">
        <f t="shared" si="46"/>
        <v>0</v>
      </c>
      <c r="AO725" s="480">
        <f t="shared" si="46"/>
        <v>0</v>
      </c>
      <c r="AP725" s="480">
        <f t="shared" si="46"/>
        <v>0</v>
      </c>
      <c r="AQ725" s="480">
        <f t="shared" si="46"/>
        <v>0</v>
      </c>
      <c r="AR725" s="480">
        <f t="shared" si="46"/>
        <v>0</v>
      </c>
      <c r="AS725" s="480">
        <f t="shared" si="46"/>
        <v>0</v>
      </c>
      <c r="AT725" s="480">
        <f t="shared" si="46"/>
        <v>0</v>
      </c>
      <c r="AU725" s="480">
        <f t="shared" si="46"/>
        <v>0</v>
      </c>
      <c r="AV725" s="480">
        <f t="shared" si="46"/>
        <v>0</v>
      </c>
      <c r="AW725" s="480">
        <f t="shared" si="46"/>
        <v>0</v>
      </c>
      <c r="AX725" s="480">
        <f t="shared" si="46"/>
        <v>0</v>
      </c>
      <c r="AY725" s="480">
        <f t="shared" si="46"/>
        <v>0</v>
      </c>
      <c r="AZ725" s="480">
        <f t="shared" si="46"/>
        <v>0</v>
      </c>
      <c r="BA725" s="480">
        <f t="shared" si="46"/>
        <v>0</v>
      </c>
      <c r="BB725" s="480">
        <f t="shared" si="46"/>
        <v>0</v>
      </c>
      <c r="BC725" s="480">
        <f t="shared" si="46"/>
        <v>0</v>
      </c>
      <c r="BD725" s="480">
        <f t="shared" si="46"/>
        <v>0</v>
      </c>
      <c r="BE725" s="480">
        <f t="shared" si="46"/>
        <v>0</v>
      </c>
      <c r="BF725" s="480">
        <f t="shared" si="46"/>
        <v>0</v>
      </c>
      <c r="BG725" s="480">
        <f t="shared" si="46"/>
        <v>0</v>
      </c>
      <c r="BH725" s="480">
        <f t="shared" si="46"/>
        <v>0</v>
      </c>
      <c r="BI725" s="480">
        <f t="shared" si="46"/>
        <v>0</v>
      </c>
      <c r="BJ725" s="480">
        <f t="shared" si="46"/>
        <v>0</v>
      </c>
      <c r="BK725"/>
    </row>
    <row r="726" spans="2:63" ht="13.2" x14ac:dyDescent="0.25">
      <c r="B726" t="s">
        <v>323</v>
      </c>
      <c r="C726" s="552">
        <f t="shared" ref="C726:AH726" si="47">$C717</f>
        <v>0</v>
      </c>
      <c r="D726" s="552">
        <f t="shared" si="47"/>
        <v>0</v>
      </c>
      <c r="E726" s="552">
        <f t="shared" si="47"/>
        <v>0</v>
      </c>
      <c r="F726" s="552">
        <f t="shared" si="47"/>
        <v>0</v>
      </c>
      <c r="G726" s="552">
        <f t="shared" si="47"/>
        <v>0</v>
      </c>
      <c r="H726" s="552">
        <f t="shared" si="47"/>
        <v>0</v>
      </c>
      <c r="I726" s="552">
        <f t="shared" si="47"/>
        <v>0</v>
      </c>
      <c r="J726" s="552">
        <f t="shared" si="47"/>
        <v>0</v>
      </c>
      <c r="K726" s="552">
        <f t="shared" si="47"/>
        <v>0</v>
      </c>
      <c r="L726" s="552">
        <f t="shared" si="47"/>
        <v>0</v>
      </c>
      <c r="M726" s="552">
        <f t="shared" si="47"/>
        <v>0</v>
      </c>
      <c r="N726" s="552">
        <f t="shared" si="47"/>
        <v>0</v>
      </c>
      <c r="O726" s="552">
        <f t="shared" si="47"/>
        <v>0</v>
      </c>
      <c r="P726" s="552">
        <f t="shared" si="47"/>
        <v>0</v>
      </c>
      <c r="Q726" s="552">
        <f t="shared" si="47"/>
        <v>0</v>
      </c>
      <c r="R726" s="552">
        <f t="shared" si="47"/>
        <v>0</v>
      </c>
      <c r="S726" s="552">
        <f t="shared" si="47"/>
        <v>0</v>
      </c>
      <c r="T726" s="552">
        <f t="shared" si="47"/>
        <v>0</v>
      </c>
      <c r="U726" s="552">
        <f t="shared" si="47"/>
        <v>0</v>
      </c>
      <c r="V726" s="552">
        <f t="shared" si="47"/>
        <v>0</v>
      </c>
      <c r="W726" s="552">
        <f t="shared" si="47"/>
        <v>0</v>
      </c>
      <c r="X726" s="552">
        <f t="shared" si="47"/>
        <v>0</v>
      </c>
      <c r="Y726" s="552">
        <f t="shared" si="47"/>
        <v>0</v>
      </c>
      <c r="Z726" s="552">
        <f t="shared" si="47"/>
        <v>0</v>
      </c>
      <c r="AA726" s="552">
        <f t="shared" si="47"/>
        <v>0</v>
      </c>
      <c r="AB726" s="552">
        <f t="shared" si="47"/>
        <v>0</v>
      </c>
      <c r="AC726" s="552">
        <f t="shared" si="47"/>
        <v>0</v>
      </c>
      <c r="AD726" s="552">
        <f t="shared" si="47"/>
        <v>0</v>
      </c>
      <c r="AE726" s="552">
        <f t="shared" si="47"/>
        <v>0</v>
      </c>
      <c r="AF726" s="552">
        <f t="shared" si="47"/>
        <v>0</v>
      </c>
      <c r="AG726" s="552">
        <f t="shared" si="47"/>
        <v>0</v>
      </c>
      <c r="AH726" s="552">
        <f t="shared" si="47"/>
        <v>0</v>
      </c>
      <c r="AI726" s="552">
        <f t="shared" ref="AI726:BJ726" si="48">$C717</f>
        <v>0</v>
      </c>
      <c r="AJ726" s="552">
        <f t="shared" si="48"/>
        <v>0</v>
      </c>
      <c r="AK726" s="552">
        <f t="shared" si="48"/>
        <v>0</v>
      </c>
      <c r="AL726" s="552">
        <f t="shared" si="48"/>
        <v>0</v>
      </c>
      <c r="AM726" s="552">
        <f t="shared" si="48"/>
        <v>0</v>
      </c>
      <c r="AN726" s="552">
        <f t="shared" si="48"/>
        <v>0</v>
      </c>
      <c r="AO726" s="552">
        <f t="shared" si="48"/>
        <v>0</v>
      </c>
      <c r="AP726" s="552">
        <f t="shared" si="48"/>
        <v>0</v>
      </c>
      <c r="AQ726" s="552">
        <f t="shared" si="48"/>
        <v>0</v>
      </c>
      <c r="AR726" s="552">
        <f t="shared" si="48"/>
        <v>0</v>
      </c>
      <c r="AS726" s="552">
        <f t="shared" si="48"/>
        <v>0</v>
      </c>
      <c r="AT726" s="552">
        <f t="shared" si="48"/>
        <v>0</v>
      </c>
      <c r="AU726" s="552">
        <f t="shared" si="48"/>
        <v>0</v>
      </c>
      <c r="AV726" s="552">
        <f t="shared" si="48"/>
        <v>0</v>
      </c>
      <c r="AW726" s="552">
        <f t="shared" si="48"/>
        <v>0</v>
      </c>
      <c r="AX726" s="552">
        <f t="shared" si="48"/>
        <v>0</v>
      </c>
      <c r="AY726" s="552">
        <f t="shared" si="48"/>
        <v>0</v>
      </c>
      <c r="AZ726" s="552">
        <f t="shared" si="48"/>
        <v>0</v>
      </c>
      <c r="BA726" s="552">
        <f t="shared" si="48"/>
        <v>0</v>
      </c>
      <c r="BB726" s="552">
        <f t="shared" si="48"/>
        <v>0</v>
      </c>
      <c r="BC726" s="552">
        <f t="shared" si="48"/>
        <v>0</v>
      </c>
      <c r="BD726" s="552">
        <f t="shared" si="48"/>
        <v>0</v>
      </c>
      <c r="BE726" s="552">
        <f t="shared" si="48"/>
        <v>0</v>
      </c>
      <c r="BF726" s="552">
        <f t="shared" si="48"/>
        <v>0</v>
      </c>
      <c r="BG726" s="552">
        <f t="shared" si="48"/>
        <v>0</v>
      </c>
      <c r="BH726" s="552">
        <f t="shared" si="48"/>
        <v>0</v>
      </c>
      <c r="BI726" s="552">
        <f t="shared" si="48"/>
        <v>0</v>
      </c>
      <c r="BJ726" s="552">
        <f t="shared" si="48"/>
        <v>0</v>
      </c>
      <c r="BK726"/>
    </row>
    <row r="727" spans="2:63" ht="13.2" x14ac:dyDescent="0.25">
      <c r="B727" t="s">
        <v>137</v>
      </c>
      <c r="C727" s="552">
        <f>C726*C725</f>
        <v>0</v>
      </c>
      <c r="D727" s="552">
        <f t="shared" ref="D727:BJ727" si="49">D726*D725</f>
        <v>0</v>
      </c>
      <c r="E727" s="552">
        <f t="shared" si="49"/>
        <v>0</v>
      </c>
      <c r="F727" s="552">
        <f t="shared" si="49"/>
        <v>0</v>
      </c>
      <c r="G727" s="552">
        <f t="shared" si="49"/>
        <v>0</v>
      </c>
      <c r="H727" s="552">
        <f t="shared" si="49"/>
        <v>0</v>
      </c>
      <c r="I727" s="552">
        <f t="shared" si="49"/>
        <v>0</v>
      </c>
      <c r="J727" s="552">
        <f t="shared" si="49"/>
        <v>0</v>
      </c>
      <c r="K727" s="552">
        <f t="shared" si="49"/>
        <v>0</v>
      </c>
      <c r="L727" s="552">
        <f t="shared" si="49"/>
        <v>0</v>
      </c>
      <c r="M727" s="552">
        <f t="shared" si="49"/>
        <v>0</v>
      </c>
      <c r="N727" s="552">
        <f t="shared" si="49"/>
        <v>0</v>
      </c>
      <c r="O727" s="552">
        <f t="shared" si="49"/>
        <v>0</v>
      </c>
      <c r="P727" s="552">
        <f t="shared" si="49"/>
        <v>0</v>
      </c>
      <c r="Q727" s="552">
        <f t="shared" si="49"/>
        <v>0</v>
      </c>
      <c r="R727" s="552">
        <f t="shared" si="49"/>
        <v>0</v>
      </c>
      <c r="S727" s="552">
        <f t="shared" si="49"/>
        <v>0</v>
      </c>
      <c r="T727" s="552">
        <f t="shared" si="49"/>
        <v>0</v>
      </c>
      <c r="U727" s="552">
        <f t="shared" si="49"/>
        <v>0</v>
      </c>
      <c r="V727" s="552">
        <f t="shared" si="49"/>
        <v>0</v>
      </c>
      <c r="W727" s="552">
        <f t="shared" si="49"/>
        <v>0</v>
      </c>
      <c r="X727" s="552">
        <f t="shared" si="49"/>
        <v>0</v>
      </c>
      <c r="Y727" s="552">
        <f t="shared" si="49"/>
        <v>0</v>
      </c>
      <c r="Z727" s="552">
        <f t="shared" si="49"/>
        <v>0</v>
      </c>
      <c r="AA727" s="552">
        <f t="shared" si="49"/>
        <v>0</v>
      </c>
      <c r="AB727" s="552">
        <f t="shared" si="49"/>
        <v>0</v>
      </c>
      <c r="AC727" s="552">
        <f t="shared" si="49"/>
        <v>0</v>
      </c>
      <c r="AD727" s="552">
        <f t="shared" si="49"/>
        <v>0</v>
      </c>
      <c r="AE727" s="552">
        <f t="shared" si="49"/>
        <v>0</v>
      </c>
      <c r="AF727" s="552">
        <f t="shared" si="49"/>
        <v>0</v>
      </c>
      <c r="AG727" s="552">
        <f t="shared" si="49"/>
        <v>0</v>
      </c>
      <c r="AH727" s="552">
        <f t="shared" si="49"/>
        <v>0</v>
      </c>
      <c r="AI727" s="552">
        <f t="shared" si="49"/>
        <v>0</v>
      </c>
      <c r="AJ727" s="552">
        <f t="shared" si="49"/>
        <v>0</v>
      </c>
      <c r="AK727" s="552">
        <f t="shared" si="49"/>
        <v>0</v>
      </c>
      <c r="AL727" s="552">
        <f t="shared" si="49"/>
        <v>0</v>
      </c>
      <c r="AM727" s="552">
        <f t="shared" si="49"/>
        <v>0</v>
      </c>
      <c r="AN727" s="552">
        <f t="shared" si="49"/>
        <v>0</v>
      </c>
      <c r="AO727" s="552">
        <f t="shared" si="49"/>
        <v>0</v>
      </c>
      <c r="AP727" s="552">
        <f t="shared" si="49"/>
        <v>0</v>
      </c>
      <c r="AQ727" s="552">
        <f t="shared" si="49"/>
        <v>0</v>
      </c>
      <c r="AR727" s="552">
        <f t="shared" si="49"/>
        <v>0</v>
      </c>
      <c r="AS727" s="552">
        <f t="shared" si="49"/>
        <v>0</v>
      </c>
      <c r="AT727" s="552">
        <f t="shared" si="49"/>
        <v>0</v>
      </c>
      <c r="AU727" s="552">
        <f t="shared" si="49"/>
        <v>0</v>
      </c>
      <c r="AV727" s="552">
        <f t="shared" si="49"/>
        <v>0</v>
      </c>
      <c r="AW727" s="552">
        <f t="shared" si="49"/>
        <v>0</v>
      </c>
      <c r="AX727" s="552">
        <f t="shared" si="49"/>
        <v>0</v>
      </c>
      <c r="AY727" s="552">
        <f t="shared" si="49"/>
        <v>0</v>
      </c>
      <c r="AZ727" s="552">
        <f t="shared" si="49"/>
        <v>0</v>
      </c>
      <c r="BA727" s="552">
        <f t="shared" si="49"/>
        <v>0</v>
      </c>
      <c r="BB727" s="552">
        <f t="shared" si="49"/>
        <v>0</v>
      </c>
      <c r="BC727" s="552">
        <f t="shared" si="49"/>
        <v>0</v>
      </c>
      <c r="BD727" s="552">
        <f t="shared" si="49"/>
        <v>0</v>
      </c>
      <c r="BE727" s="552">
        <f t="shared" si="49"/>
        <v>0</v>
      </c>
      <c r="BF727" s="552">
        <f t="shared" si="49"/>
        <v>0</v>
      </c>
      <c r="BG727" s="552">
        <f t="shared" si="49"/>
        <v>0</v>
      </c>
      <c r="BH727" s="552">
        <f t="shared" si="49"/>
        <v>0</v>
      </c>
      <c r="BI727" s="552">
        <f t="shared" si="49"/>
        <v>0</v>
      </c>
      <c r="BJ727" s="552">
        <f t="shared" si="49"/>
        <v>0</v>
      </c>
      <c r="BK727"/>
    </row>
    <row r="728" spans="2:63" ht="13.2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  <c r="AQ728"/>
      <c r="AR728"/>
      <c r="AS728"/>
      <c r="AT728"/>
      <c r="AU728"/>
      <c r="AV728"/>
      <c r="AW728"/>
      <c r="AX728"/>
      <c r="AY728"/>
      <c r="AZ728"/>
      <c r="BA728"/>
      <c r="BB728"/>
      <c r="BC728"/>
      <c r="BD728"/>
      <c r="BE728"/>
      <c r="BF728"/>
      <c r="BG728"/>
      <c r="BH728"/>
      <c r="BI728"/>
      <c r="BJ728"/>
      <c r="BK728"/>
    </row>
    <row r="729" spans="2:63" ht="13.2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  <c r="AQ729"/>
      <c r="AR729"/>
      <c r="AS729"/>
      <c r="AT729"/>
      <c r="AU729"/>
      <c r="AV729"/>
      <c r="AW729"/>
      <c r="AX729"/>
      <c r="AY729"/>
      <c r="AZ729"/>
      <c r="BA729"/>
      <c r="BB729"/>
      <c r="BC729"/>
      <c r="BD729"/>
      <c r="BE729"/>
      <c r="BF729"/>
      <c r="BG729"/>
      <c r="BH729"/>
      <c r="BI729"/>
      <c r="BJ729"/>
      <c r="BK729"/>
    </row>
    <row r="730" spans="2:63" ht="17.399999999999999" x14ac:dyDescent="0.3">
      <c r="B730" s="137" t="s">
        <v>395</v>
      </c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  <c r="AQ730"/>
      <c r="AR730"/>
      <c r="AS730"/>
      <c r="AT730"/>
      <c r="AU730"/>
      <c r="AV730"/>
      <c r="AW730"/>
      <c r="AX730"/>
      <c r="AY730"/>
      <c r="AZ730"/>
      <c r="BA730"/>
      <c r="BB730"/>
      <c r="BC730"/>
      <c r="BD730"/>
      <c r="BE730"/>
      <c r="BF730"/>
      <c r="BG730"/>
      <c r="BH730"/>
      <c r="BI730"/>
      <c r="BJ730"/>
      <c r="BK730"/>
    </row>
    <row r="731" spans="2:63" ht="17.399999999999999" x14ac:dyDescent="0.3">
      <c r="B731" s="137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  <c r="AQ731"/>
      <c r="AR731"/>
      <c r="AS731"/>
      <c r="AT731"/>
      <c r="AU731"/>
      <c r="AV731"/>
      <c r="AW731"/>
      <c r="AX731"/>
      <c r="AY731"/>
      <c r="AZ731"/>
      <c r="BA731"/>
      <c r="BB731"/>
      <c r="BC731"/>
      <c r="BD731"/>
      <c r="BE731"/>
      <c r="BF731"/>
      <c r="BG731"/>
      <c r="BH731"/>
      <c r="BI731"/>
      <c r="BJ731"/>
      <c r="BK731"/>
    </row>
    <row r="732" spans="2:63" ht="17.399999999999999" x14ac:dyDescent="0.3">
      <c r="B732" s="137"/>
      <c r="C732" s="480" t="s">
        <v>326</v>
      </c>
      <c r="D732" s="480" t="s">
        <v>327</v>
      </c>
      <c r="E732" s="480" t="s">
        <v>328</v>
      </c>
      <c r="F732" s="480" t="s">
        <v>329</v>
      </c>
      <c r="G732" s="480" t="s">
        <v>330</v>
      </c>
      <c r="H732" s="480" t="s">
        <v>331</v>
      </c>
      <c r="I732" s="480" t="s">
        <v>332</v>
      </c>
      <c r="J732" s="480" t="s">
        <v>333</v>
      </c>
      <c r="K732" s="480" t="s">
        <v>334</v>
      </c>
      <c r="L732" s="480" t="s">
        <v>335</v>
      </c>
      <c r="M732" s="480" t="s">
        <v>336</v>
      </c>
      <c r="N732" s="480" t="s">
        <v>337</v>
      </c>
      <c r="O732" s="480" t="s">
        <v>338</v>
      </c>
      <c r="P732" s="480" t="s">
        <v>339</v>
      </c>
      <c r="Q732" s="480" t="s">
        <v>340</v>
      </c>
      <c r="R732" s="480" t="s">
        <v>341</v>
      </c>
      <c r="S732" s="480" t="s">
        <v>342</v>
      </c>
      <c r="T732" s="480" t="s">
        <v>343</v>
      </c>
      <c r="U732" s="480" t="s">
        <v>344</v>
      </c>
      <c r="V732" s="480" t="s">
        <v>345</v>
      </c>
      <c r="W732" s="480" t="s">
        <v>346</v>
      </c>
      <c r="X732" s="480" t="s">
        <v>347</v>
      </c>
      <c r="Y732" s="480" t="s">
        <v>348</v>
      </c>
      <c r="Z732" s="480" t="s">
        <v>349</v>
      </c>
      <c r="AA732" s="480" t="s">
        <v>350</v>
      </c>
      <c r="AB732" s="480" t="s">
        <v>351</v>
      </c>
      <c r="AC732" s="480" t="s">
        <v>352</v>
      </c>
      <c r="AD732" s="480" t="s">
        <v>353</v>
      </c>
      <c r="AE732" s="480" t="s">
        <v>354</v>
      </c>
      <c r="AF732" s="480" t="s">
        <v>355</v>
      </c>
      <c r="AG732" s="480" t="s">
        <v>356</v>
      </c>
      <c r="AH732" s="480" t="s">
        <v>357</v>
      </c>
      <c r="AI732" s="480" t="s">
        <v>358</v>
      </c>
      <c r="AJ732" s="480" t="s">
        <v>359</v>
      </c>
      <c r="AK732" s="480" t="s">
        <v>360</v>
      </c>
      <c r="AL732" s="480" t="s">
        <v>361</v>
      </c>
      <c r="AM732" s="480" t="s">
        <v>362</v>
      </c>
      <c r="AN732" s="480" t="s">
        <v>363</v>
      </c>
      <c r="AO732" s="480" t="s">
        <v>364</v>
      </c>
      <c r="AP732" s="480" t="s">
        <v>365</v>
      </c>
      <c r="AQ732" s="480" t="s">
        <v>366</v>
      </c>
      <c r="AR732" s="480" t="s">
        <v>367</v>
      </c>
      <c r="AS732" s="480" t="s">
        <v>368</v>
      </c>
      <c r="AT732" s="480" t="s">
        <v>369</v>
      </c>
      <c r="AU732" s="480" t="s">
        <v>370</v>
      </c>
      <c r="AV732" s="480" t="s">
        <v>371</v>
      </c>
      <c r="AW732" s="480" t="s">
        <v>372</v>
      </c>
      <c r="AX732" s="480" t="s">
        <v>373</v>
      </c>
      <c r="AY732" s="480" t="s">
        <v>374</v>
      </c>
      <c r="AZ732" s="480" t="s">
        <v>375</v>
      </c>
      <c r="BA732" s="480" t="s">
        <v>376</v>
      </c>
      <c r="BB732" s="480" t="s">
        <v>377</v>
      </c>
      <c r="BC732" s="480" t="s">
        <v>378</v>
      </c>
      <c r="BD732" s="480" t="s">
        <v>379</v>
      </c>
      <c r="BE732" s="480" t="s">
        <v>380</v>
      </c>
      <c r="BF732" s="480" t="s">
        <v>381</v>
      </c>
      <c r="BG732" s="480" t="s">
        <v>382</v>
      </c>
      <c r="BH732" s="480" t="s">
        <v>383</v>
      </c>
      <c r="BI732" s="480" t="s">
        <v>384</v>
      </c>
      <c r="BJ732" s="480" t="s">
        <v>385</v>
      </c>
      <c r="BK732"/>
    </row>
    <row r="733" spans="2:63" ht="13.2" x14ac:dyDescent="0.25">
      <c r="B733" t="s">
        <v>396</v>
      </c>
      <c r="C733" s="551">
        <v>0</v>
      </c>
      <c r="D733" s="551">
        <v>0</v>
      </c>
      <c r="E733" s="551">
        <v>0</v>
      </c>
      <c r="F733" s="551">
        <v>0</v>
      </c>
      <c r="G733" s="551">
        <v>0</v>
      </c>
      <c r="H733" s="551">
        <v>0</v>
      </c>
      <c r="I733" s="551">
        <v>0</v>
      </c>
      <c r="J733" s="551">
        <v>0</v>
      </c>
      <c r="K733" s="551">
        <v>0</v>
      </c>
      <c r="L733" s="551">
        <v>0</v>
      </c>
      <c r="M733" s="551">
        <v>0</v>
      </c>
      <c r="N733" s="551">
        <v>0</v>
      </c>
      <c r="O733" s="551">
        <v>0</v>
      </c>
      <c r="P733" s="551">
        <v>0</v>
      </c>
      <c r="Q733" s="551">
        <v>0</v>
      </c>
      <c r="R733" s="551">
        <v>0</v>
      </c>
      <c r="S733" s="551">
        <v>0</v>
      </c>
      <c r="T733" s="551">
        <v>0</v>
      </c>
      <c r="U733" s="551">
        <v>0</v>
      </c>
      <c r="V733" s="551">
        <v>0</v>
      </c>
      <c r="W733" s="551">
        <v>0</v>
      </c>
      <c r="X733" s="551">
        <v>0</v>
      </c>
      <c r="Y733" s="551">
        <v>0</v>
      </c>
      <c r="Z733" s="551">
        <v>0</v>
      </c>
      <c r="AA733" s="551">
        <v>0</v>
      </c>
      <c r="AB733" s="551">
        <v>0</v>
      </c>
      <c r="AC733" s="551">
        <v>0</v>
      </c>
      <c r="AD733" s="551">
        <v>0</v>
      </c>
      <c r="AE733" s="551">
        <v>0</v>
      </c>
      <c r="AF733" s="551">
        <v>0</v>
      </c>
      <c r="AG733" s="551">
        <v>0</v>
      </c>
      <c r="AH733" s="551">
        <v>0</v>
      </c>
      <c r="AI733" s="551">
        <v>0</v>
      </c>
      <c r="AJ733" s="551">
        <v>0</v>
      </c>
      <c r="AK733" s="551">
        <v>0</v>
      </c>
      <c r="AL733" s="551">
        <v>0</v>
      </c>
      <c r="AM733" s="551">
        <v>0</v>
      </c>
      <c r="AN733" s="551">
        <v>0</v>
      </c>
      <c r="AO733" s="551">
        <v>0</v>
      </c>
      <c r="AP733" s="551">
        <v>0</v>
      </c>
      <c r="AQ733" s="551">
        <v>0</v>
      </c>
      <c r="AR733" s="551">
        <v>0</v>
      </c>
      <c r="AS733" s="551">
        <v>0</v>
      </c>
      <c r="AT733" s="551">
        <v>0</v>
      </c>
      <c r="AU733" s="551">
        <v>0</v>
      </c>
      <c r="AV733" s="551">
        <v>0</v>
      </c>
      <c r="AW733" s="551">
        <v>0</v>
      </c>
      <c r="AX733" s="551">
        <v>0</v>
      </c>
      <c r="AY733" s="551">
        <v>0</v>
      </c>
      <c r="AZ733" s="551">
        <v>0</v>
      </c>
      <c r="BA733" s="551">
        <v>0</v>
      </c>
      <c r="BB733" s="551">
        <v>0</v>
      </c>
      <c r="BC733" s="551">
        <v>0</v>
      </c>
      <c r="BD733" s="551">
        <v>0</v>
      </c>
      <c r="BE733" s="551">
        <v>0</v>
      </c>
      <c r="BF733" s="551">
        <v>0</v>
      </c>
      <c r="BG733" s="551">
        <v>0</v>
      </c>
      <c r="BH733" s="551">
        <v>0</v>
      </c>
      <c r="BI733" s="551">
        <v>0</v>
      </c>
      <c r="BJ733" s="551">
        <v>0</v>
      </c>
      <c r="BK733"/>
    </row>
    <row r="734" spans="2:63" ht="13.2" x14ac:dyDescent="0.25">
      <c r="B734" t="s">
        <v>397</v>
      </c>
      <c r="C734" s="549">
        <v>0</v>
      </c>
      <c r="D734" s="549">
        <v>0</v>
      </c>
      <c r="E734" s="549">
        <v>0</v>
      </c>
      <c r="F734" s="549">
        <v>0</v>
      </c>
      <c r="G734" s="549">
        <v>0</v>
      </c>
      <c r="H734" s="549">
        <v>0</v>
      </c>
      <c r="I734" s="549">
        <v>0</v>
      </c>
      <c r="J734" s="549">
        <v>0</v>
      </c>
      <c r="K734" s="549">
        <v>0</v>
      </c>
      <c r="L734" s="549">
        <v>0</v>
      </c>
      <c r="M734" s="549">
        <v>0</v>
      </c>
      <c r="N734" s="549">
        <v>0</v>
      </c>
      <c r="O734" s="549">
        <v>0</v>
      </c>
      <c r="P734" s="549">
        <v>0</v>
      </c>
      <c r="Q734" s="549">
        <v>0</v>
      </c>
      <c r="R734" s="549">
        <v>0</v>
      </c>
      <c r="S734" s="549">
        <v>0</v>
      </c>
      <c r="T734" s="549">
        <v>0</v>
      </c>
      <c r="U734" s="549">
        <v>0</v>
      </c>
      <c r="V734" s="549">
        <v>0</v>
      </c>
      <c r="W734" s="549">
        <v>0</v>
      </c>
      <c r="X734" s="549">
        <v>0</v>
      </c>
      <c r="Y734" s="549">
        <v>0</v>
      </c>
      <c r="Z734" s="549">
        <v>0</v>
      </c>
      <c r="AA734" s="549">
        <v>0</v>
      </c>
      <c r="AB734" s="549">
        <v>0</v>
      </c>
      <c r="AC734" s="549">
        <v>0</v>
      </c>
      <c r="AD734" s="549">
        <v>0</v>
      </c>
      <c r="AE734" s="549">
        <v>0</v>
      </c>
      <c r="AF734" s="549">
        <v>0</v>
      </c>
      <c r="AG734" s="549">
        <v>0</v>
      </c>
      <c r="AH734" s="549">
        <v>0</v>
      </c>
      <c r="AI734" s="549">
        <v>0</v>
      </c>
      <c r="AJ734" s="549">
        <v>0</v>
      </c>
      <c r="AK734" s="549">
        <v>0</v>
      </c>
      <c r="AL734" s="549">
        <v>0</v>
      </c>
      <c r="AM734" s="549">
        <v>0</v>
      </c>
      <c r="AN734" s="549">
        <v>0</v>
      </c>
      <c r="AO734" s="549">
        <v>0</v>
      </c>
      <c r="AP734" s="549">
        <v>0</v>
      </c>
      <c r="AQ734" s="549">
        <v>0</v>
      </c>
      <c r="AR734" s="549">
        <v>0</v>
      </c>
      <c r="AS734" s="549">
        <v>0</v>
      </c>
      <c r="AT734" s="549">
        <v>0</v>
      </c>
      <c r="AU734" s="549">
        <v>0</v>
      </c>
      <c r="AV734" s="549">
        <v>0</v>
      </c>
      <c r="AW734" s="549">
        <v>0</v>
      </c>
      <c r="AX734" s="549">
        <v>0</v>
      </c>
      <c r="AY734" s="549">
        <v>0</v>
      </c>
      <c r="AZ734" s="549">
        <v>0</v>
      </c>
      <c r="BA734" s="549">
        <v>0</v>
      </c>
      <c r="BB734" s="549">
        <v>0</v>
      </c>
      <c r="BC734" s="549">
        <v>0</v>
      </c>
      <c r="BD734" s="549">
        <v>0</v>
      </c>
      <c r="BE734" s="549">
        <v>0</v>
      </c>
      <c r="BF734" s="549">
        <v>0</v>
      </c>
      <c r="BG734" s="549">
        <v>0</v>
      </c>
      <c r="BH734" s="549">
        <v>0</v>
      </c>
      <c r="BI734" s="549">
        <v>0</v>
      </c>
      <c r="BJ734" s="549">
        <v>0</v>
      </c>
      <c r="BK734"/>
    </row>
    <row r="735" spans="2:63" ht="13.2" x14ac:dyDescent="0.25">
      <c r="B735" t="s">
        <v>398</v>
      </c>
      <c r="C735" s="552">
        <f>C733*C734</f>
        <v>0</v>
      </c>
      <c r="D735" s="552">
        <f t="shared" ref="D735:BJ735" si="50">D733*D734</f>
        <v>0</v>
      </c>
      <c r="E735" s="552">
        <f t="shared" si="50"/>
        <v>0</v>
      </c>
      <c r="F735" s="552">
        <f t="shared" si="50"/>
        <v>0</v>
      </c>
      <c r="G735" s="552">
        <f t="shared" si="50"/>
        <v>0</v>
      </c>
      <c r="H735" s="552">
        <f t="shared" si="50"/>
        <v>0</v>
      </c>
      <c r="I735" s="552">
        <f t="shared" si="50"/>
        <v>0</v>
      </c>
      <c r="J735" s="552">
        <f t="shared" si="50"/>
        <v>0</v>
      </c>
      <c r="K735" s="552">
        <f t="shared" si="50"/>
        <v>0</v>
      </c>
      <c r="L735" s="552">
        <f t="shared" si="50"/>
        <v>0</v>
      </c>
      <c r="M735" s="552">
        <f t="shared" si="50"/>
        <v>0</v>
      </c>
      <c r="N735" s="552">
        <f t="shared" si="50"/>
        <v>0</v>
      </c>
      <c r="O735" s="552">
        <f t="shared" si="50"/>
        <v>0</v>
      </c>
      <c r="P735" s="552">
        <f t="shared" si="50"/>
        <v>0</v>
      </c>
      <c r="Q735" s="552">
        <f t="shared" si="50"/>
        <v>0</v>
      </c>
      <c r="R735" s="552">
        <f t="shared" si="50"/>
        <v>0</v>
      </c>
      <c r="S735" s="552">
        <f t="shared" si="50"/>
        <v>0</v>
      </c>
      <c r="T735" s="552">
        <f t="shared" si="50"/>
        <v>0</v>
      </c>
      <c r="U735" s="552">
        <f t="shared" si="50"/>
        <v>0</v>
      </c>
      <c r="V735" s="552">
        <f t="shared" si="50"/>
        <v>0</v>
      </c>
      <c r="W735" s="552">
        <f t="shared" si="50"/>
        <v>0</v>
      </c>
      <c r="X735" s="552">
        <f t="shared" si="50"/>
        <v>0</v>
      </c>
      <c r="Y735" s="552">
        <f t="shared" si="50"/>
        <v>0</v>
      </c>
      <c r="Z735" s="552">
        <f t="shared" si="50"/>
        <v>0</v>
      </c>
      <c r="AA735" s="552">
        <f t="shared" si="50"/>
        <v>0</v>
      </c>
      <c r="AB735" s="552">
        <f t="shared" si="50"/>
        <v>0</v>
      </c>
      <c r="AC735" s="552">
        <f t="shared" si="50"/>
        <v>0</v>
      </c>
      <c r="AD735" s="552">
        <f t="shared" si="50"/>
        <v>0</v>
      </c>
      <c r="AE735" s="552">
        <f t="shared" si="50"/>
        <v>0</v>
      </c>
      <c r="AF735" s="552">
        <f t="shared" si="50"/>
        <v>0</v>
      </c>
      <c r="AG735" s="552">
        <f t="shared" si="50"/>
        <v>0</v>
      </c>
      <c r="AH735" s="552">
        <f t="shared" si="50"/>
        <v>0</v>
      </c>
      <c r="AI735" s="552">
        <f t="shared" si="50"/>
        <v>0</v>
      </c>
      <c r="AJ735" s="552">
        <f t="shared" si="50"/>
        <v>0</v>
      </c>
      <c r="AK735" s="552">
        <f t="shared" si="50"/>
        <v>0</v>
      </c>
      <c r="AL735" s="552">
        <f t="shared" si="50"/>
        <v>0</v>
      </c>
      <c r="AM735" s="552">
        <f t="shared" si="50"/>
        <v>0</v>
      </c>
      <c r="AN735" s="552">
        <f t="shared" si="50"/>
        <v>0</v>
      </c>
      <c r="AO735" s="552">
        <f t="shared" si="50"/>
        <v>0</v>
      </c>
      <c r="AP735" s="552">
        <f t="shared" si="50"/>
        <v>0</v>
      </c>
      <c r="AQ735" s="552">
        <f t="shared" si="50"/>
        <v>0</v>
      </c>
      <c r="AR735" s="552">
        <f t="shared" si="50"/>
        <v>0</v>
      </c>
      <c r="AS735" s="552">
        <f t="shared" si="50"/>
        <v>0</v>
      </c>
      <c r="AT735" s="552">
        <f t="shared" si="50"/>
        <v>0</v>
      </c>
      <c r="AU735" s="552">
        <f t="shared" si="50"/>
        <v>0</v>
      </c>
      <c r="AV735" s="552">
        <f t="shared" si="50"/>
        <v>0</v>
      </c>
      <c r="AW735" s="552">
        <f t="shared" si="50"/>
        <v>0</v>
      </c>
      <c r="AX735" s="552">
        <f t="shared" si="50"/>
        <v>0</v>
      </c>
      <c r="AY735" s="552">
        <f t="shared" si="50"/>
        <v>0</v>
      </c>
      <c r="AZ735" s="552">
        <f t="shared" si="50"/>
        <v>0</v>
      </c>
      <c r="BA735" s="552">
        <f t="shared" si="50"/>
        <v>0</v>
      </c>
      <c r="BB735" s="552">
        <f t="shared" si="50"/>
        <v>0</v>
      </c>
      <c r="BC735" s="552">
        <f t="shared" si="50"/>
        <v>0</v>
      </c>
      <c r="BD735" s="552">
        <f t="shared" si="50"/>
        <v>0</v>
      </c>
      <c r="BE735" s="552">
        <f t="shared" si="50"/>
        <v>0</v>
      </c>
      <c r="BF735" s="552">
        <f t="shared" si="50"/>
        <v>0</v>
      </c>
      <c r="BG735" s="552">
        <f t="shared" si="50"/>
        <v>0</v>
      </c>
      <c r="BH735" s="552">
        <f t="shared" si="50"/>
        <v>0</v>
      </c>
      <c r="BI735" s="552">
        <f t="shared" si="50"/>
        <v>0</v>
      </c>
      <c r="BJ735" s="552">
        <f t="shared" si="50"/>
        <v>0</v>
      </c>
      <c r="BK735"/>
    </row>
    <row r="736" spans="2:63" ht="13.2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  <c r="AP736"/>
      <c r="AQ736"/>
      <c r="AR736"/>
      <c r="AS736"/>
      <c r="AT736"/>
      <c r="AU736"/>
      <c r="AV736"/>
      <c r="AW736"/>
      <c r="AX736"/>
      <c r="AY736"/>
      <c r="AZ736"/>
      <c r="BA736"/>
      <c r="BB736"/>
      <c r="BC736"/>
      <c r="BD736"/>
      <c r="BE736"/>
      <c r="BF736"/>
      <c r="BG736"/>
      <c r="BH736"/>
      <c r="BI736"/>
      <c r="BJ736"/>
      <c r="BK736"/>
    </row>
    <row r="737" spans="2:63" ht="13.2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  <c r="AP737"/>
      <c r="AQ737"/>
      <c r="AR737"/>
      <c r="AS737"/>
      <c r="AT737"/>
      <c r="AU737"/>
      <c r="AV737"/>
      <c r="AW737"/>
      <c r="AX737"/>
      <c r="AY737"/>
      <c r="AZ737"/>
      <c r="BA737"/>
      <c r="BB737"/>
      <c r="BC737"/>
      <c r="BD737"/>
      <c r="BE737"/>
      <c r="BF737"/>
      <c r="BG737"/>
      <c r="BH737"/>
      <c r="BI737"/>
      <c r="BJ737"/>
      <c r="BK737"/>
    </row>
    <row r="738" spans="2:63" ht="17.399999999999999" x14ac:dyDescent="0.3">
      <c r="B738" s="137" t="s">
        <v>399</v>
      </c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  <c r="AP738"/>
      <c r="AQ738"/>
      <c r="AR738"/>
      <c r="AS738"/>
      <c r="AT738"/>
      <c r="AU738"/>
      <c r="AV738"/>
      <c r="AW738"/>
      <c r="AX738"/>
      <c r="AY738"/>
      <c r="AZ738"/>
      <c r="BA738"/>
      <c r="BB738"/>
      <c r="BC738"/>
      <c r="BD738"/>
      <c r="BE738"/>
      <c r="BF738"/>
      <c r="BG738"/>
      <c r="BH738"/>
      <c r="BI738"/>
      <c r="BJ738"/>
      <c r="BK738"/>
    </row>
    <row r="739" spans="2:63" ht="17.399999999999999" x14ac:dyDescent="0.3">
      <c r="B739" s="137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  <c r="AQ739"/>
      <c r="AR739"/>
      <c r="AS739"/>
      <c r="AT739"/>
      <c r="AU739"/>
      <c r="AV739"/>
      <c r="AW739"/>
      <c r="AX739"/>
      <c r="AY739"/>
      <c r="AZ739"/>
      <c r="BA739"/>
      <c r="BB739"/>
      <c r="BC739"/>
      <c r="BD739"/>
      <c r="BE739"/>
      <c r="BF739"/>
      <c r="BG739"/>
      <c r="BH739"/>
      <c r="BI739"/>
      <c r="BJ739"/>
      <c r="BK739"/>
    </row>
    <row r="740" spans="2:63" ht="17.399999999999999" x14ac:dyDescent="0.3">
      <c r="B740" s="137"/>
      <c r="C740" s="480" t="s">
        <v>326</v>
      </c>
      <c r="D740" s="480" t="s">
        <v>327</v>
      </c>
      <c r="E740" s="480" t="s">
        <v>328</v>
      </c>
      <c r="F740" s="480" t="s">
        <v>329</v>
      </c>
      <c r="G740" s="480" t="s">
        <v>330</v>
      </c>
      <c r="H740" s="480" t="s">
        <v>331</v>
      </c>
      <c r="I740" s="480" t="s">
        <v>332</v>
      </c>
      <c r="J740" s="480" t="s">
        <v>333</v>
      </c>
      <c r="K740" s="480" t="s">
        <v>334</v>
      </c>
      <c r="L740" s="480" t="s">
        <v>335</v>
      </c>
      <c r="M740" s="480" t="s">
        <v>336</v>
      </c>
      <c r="N740" s="480" t="s">
        <v>337</v>
      </c>
      <c r="O740" s="480" t="s">
        <v>338</v>
      </c>
      <c r="P740" s="480" t="s">
        <v>339</v>
      </c>
      <c r="Q740" s="480" t="s">
        <v>340</v>
      </c>
      <c r="R740" s="480" t="s">
        <v>341</v>
      </c>
      <c r="S740" s="480" t="s">
        <v>342</v>
      </c>
      <c r="T740" s="480" t="s">
        <v>343</v>
      </c>
      <c r="U740" s="480" t="s">
        <v>344</v>
      </c>
      <c r="V740" s="480" t="s">
        <v>345</v>
      </c>
      <c r="W740" s="480" t="s">
        <v>346</v>
      </c>
      <c r="X740" s="480" t="s">
        <v>347</v>
      </c>
      <c r="Y740" s="480" t="s">
        <v>348</v>
      </c>
      <c r="Z740" s="480" t="s">
        <v>349</v>
      </c>
      <c r="AA740" s="480" t="s">
        <v>350</v>
      </c>
      <c r="AB740" s="480" t="s">
        <v>351</v>
      </c>
      <c r="AC740" s="480" t="s">
        <v>352</v>
      </c>
      <c r="AD740" s="480" t="s">
        <v>353</v>
      </c>
      <c r="AE740" s="480" t="s">
        <v>354</v>
      </c>
      <c r="AF740" s="480" t="s">
        <v>355</v>
      </c>
      <c r="AG740" s="480" t="s">
        <v>356</v>
      </c>
      <c r="AH740" s="480" t="s">
        <v>357</v>
      </c>
      <c r="AI740" s="480" t="s">
        <v>358</v>
      </c>
      <c r="AJ740" s="480" t="s">
        <v>359</v>
      </c>
      <c r="AK740" s="480" t="s">
        <v>360</v>
      </c>
      <c r="AL740" s="480" t="s">
        <v>361</v>
      </c>
      <c r="AM740" s="480" t="s">
        <v>362</v>
      </c>
      <c r="AN740" s="480" t="s">
        <v>363</v>
      </c>
      <c r="AO740" s="480" t="s">
        <v>364</v>
      </c>
      <c r="AP740" s="480" t="s">
        <v>365</v>
      </c>
      <c r="AQ740" s="480" t="s">
        <v>366</v>
      </c>
      <c r="AR740" s="480" t="s">
        <v>367</v>
      </c>
      <c r="AS740" s="480" t="s">
        <v>368</v>
      </c>
      <c r="AT740" s="480" t="s">
        <v>369</v>
      </c>
      <c r="AU740" s="480" t="s">
        <v>370</v>
      </c>
      <c r="AV740" s="480" t="s">
        <v>371</v>
      </c>
      <c r="AW740" s="480" t="s">
        <v>372</v>
      </c>
      <c r="AX740" s="480" t="s">
        <v>373</v>
      </c>
      <c r="AY740" s="480" t="s">
        <v>374</v>
      </c>
      <c r="AZ740" s="480" t="s">
        <v>375</v>
      </c>
      <c r="BA740" s="480" t="s">
        <v>376</v>
      </c>
      <c r="BB740" s="480" t="s">
        <v>377</v>
      </c>
      <c r="BC740" s="480" t="s">
        <v>378</v>
      </c>
      <c r="BD740" s="480" t="s">
        <v>379</v>
      </c>
      <c r="BE740" s="480" t="s">
        <v>380</v>
      </c>
      <c r="BF740" s="480" t="s">
        <v>381</v>
      </c>
      <c r="BG740" s="480" t="s">
        <v>382</v>
      </c>
      <c r="BH740" s="480" t="s">
        <v>383</v>
      </c>
      <c r="BI740" s="480" t="s">
        <v>384</v>
      </c>
      <c r="BJ740" s="480" t="s">
        <v>385</v>
      </c>
      <c r="BK740"/>
    </row>
    <row r="741" spans="2:63" ht="13.2" x14ac:dyDescent="0.25">
      <c r="B741" t="s">
        <v>396</v>
      </c>
      <c r="C741" s="551">
        <v>0</v>
      </c>
      <c r="D741" s="551">
        <v>0</v>
      </c>
      <c r="E741" s="551">
        <v>0</v>
      </c>
      <c r="F741" s="551">
        <v>0</v>
      </c>
      <c r="G741" s="551">
        <v>0</v>
      </c>
      <c r="H741" s="551">
        <v>0</v>
      </c>
      <c r="I741" s="551">
        <v>0</v>
      </c>
      <c r="J741" s="551">
        <v>0</v>
      </c>
      <c r="K741" s="551">
        <v>0</v>
      </c>
      <c r="L741" s="551">
        <v>0</v>
      </c>
      <c r="M741" s="551">
        <v>0</v>
      </c>
      <c r="N741" s="551">
        <v>0</v>
      </c>
      <c r="O741" s="551">
        <v>0</v>
      </c>
      <c r="P741" s="551">
        <v>0</v>
      </c>
      <c r="Q741" s="551">
        <v>0</v>
      </c>
      <c r="R741" s="551">
        <v>0</v>
      </c>
      <c r="S741" s="551">
        <v>0</v>
      </c>
      <c r="T741" s="551">
        <v>0</v>
      </c>
      <c r="U741" s="551">
        <v>0</v>
      </c>
      <c r="V741" s="551">
        <v>0</v>
      </c>
      <c r="W741" s="551">
        <v>0</v>
      </c>
      <c r="X741" s="551">
        <v>0</v>
      </c>
      <c r="Y741" s="551">
        <v>0</v>
      </c>
      <c r="Z741" s="551">
        <v>0</v>
      </c>
      <c r="AA741" s="551">
        <v>0</v>
      </c>
      <c r="AB741" s="551">
        <v>0</v>
      </c>
      <c r="AC741" s="551">
        <v>0</v>
      </c>
      <c r="AD741" s="551">
        <v>0</v>
      </c>
      <c r="AE741" s="551">
        <v>0</v>
      </c>
      <c r="AF741" s="551">
        <v>0</v>
      </c>
      <c r="AG741" s="551">
        <v>0</v>
      </c>
      <c r="AH741" s="551">
        <v>0</v>
      </c>
      <c r="AI741" s="551">
        <v>0</v>
      </c>
      <c r="AJ741" s="551">
        <v>0</v>
      </c>
      <c r="AK741" s="551">
        <v>0</v>
      </c>
      <c r="AL741" s="551">
        <v>0</v>
      </c>
      <c r="AM741" s="551">
        <v>0</v>
      </c>
      <c r="AN741" s="551">
        <v>0</v>
      </c>
      <c r="AO741" s="551">
        <v>0</v>
      </c>
      <c r="AP741" s="551">
        <v>0</v>
      </c>
      <c r="AQ741" s="551">
        <v>0</v>
      </c>
      <c r="AR741" s="551">
        <v>0</v>
      </c>
      <c r="AS741" s="551">
        <v>0</v>
      </c>
      <c r="AT741" s="551">
        <v>0</v>
      </c>
      <c r="AU741" s="551">
        <v>0</v>
      </c>
      <c r="AV741" s="551">
        <v>0</v>
      </c>
      <c r="AW741" s="551">
        <v>0</v>
      </c>
      <c r="AX741" s="551">
        <v>0</v>
      </c>
      <c r="AY741" s="551">
        <v>0</v>
      </c>
      <c r="AZ741" s="551">
        <v>0</v>
      </c>
      <c r="BA741" s="551">
        <v>0</v>
      </c>
      <c r="BB741" s="551">
        <v>0</v>
      </c>
      <c r="BC741" s="551">
        <v>0</v>
      </c>
      <c r="BD741" s="551">
        <v>0</v>
      </c>
      <c r="BE741" s="551">
        <v>0</v>
      </c>
      <c r="BF741" s="551">
        <v>0</v>
      </c>
      <c r="BG741" s="551">
        <v>0</v>
      </c>
      <c r="BH741" s="551">
        <v>0</v>
      </c>
      <c r="BI741" s="551">
        <v>0</v>
      </c>
      <c r="BJ741" s="551">
        <v>0</v>
      </c>
      <c r="BK741"/>
    </row>
    <row r="742" spans="2:63" ht="13.2" x14ac:dyDescent="0.25">
      <c r="B742" t="s">
        <v>397</v>
      </c>
      <c r="C742" s="549">
        <v>0</v>
      </c>
      <c r="D742" s="549">
        <v>0</v>
      </c>
      <c r="E742" s="549">
        <v>0</v>
      </c>
      <c r="F742" s="549">
        <v>0</v>
      </c>
      <c r="G742" s="549">
        <v>0</v>
      </c>
      <c r="H742" s="549">
        <v>0</v>
      </c>
      <c r="I742" s="549">
        <v>0</v>
      </c>
      <c r="J742" s="549">
        <v>0</v>
      </c>
      <c r="K742" s="549">
        <v>0</v>
      </c>
      <c r="L742" s="549">
        <v>0</v>
      </c>
      <c r="M742" s="549">
        <v>0</v>
      </c>
      <c r="N742" s="549">
        <v>0</v>
      </c>
      <c r="O742" s="549">
        <v>0</v>
      </c>
      <c r="P742" s="549">
        <v>0</v>
      </c>
      <c r="Q742" s="549">
        <v>0</v>
      </c>
      <c r="R742" s="549">
        <v>0</v>
      </c>
      <c r="S742" s="549">
        <v>0</v>
      </c>
      <c r="T742" s="549">
        <v>0</v>
      </c>
      <c r="U742" s="549">
        <v>0</v>
      </c>
      <c r="V742" s="549">
        <v>0</v>
      </c>
      <c r="W742" s="549">
        <v>0</v>
      </c>
      <c r="X742" s="549">
        <v>0</v>
      </c>
      <c r="Y742" s="549">
        <v>0</v>
      </c>
      <c r="Z742" s="549">
        <v>0</v>
      </c>
      <c r="AA742" s="549">
        <v>0</v>
      </c>
      <c r="AB742" s="549">
        <v>0</v>
      </c>
      <c r="AC742" s="549">
        <v>0</v>
      </c>
      <c r="AD742" s="549">
        <v>0</v>
      </c>
      <c r="AE742" s="549">
        <v>0</v>
      </c>
      <c r="AF742" s="549">
        <v>0</v>
      </c>
      <c r="AG742" s="549">
        <v>0</v>
      </c>
      <c r="AH742" s="549">
        <v>0</v>
      </c>
      <c r="AI742" s="549">
        <v>0</v>
      </c>
      <c r="AJ742" s="549">
        <v>0</v>
      </c>
      <c r="AK742" s="549">
        <v>0</v>
      </c>
      <c r="AL742" s="549">
        <v>0</v>
      </c>
      <c r="AM742" s="549">
        <v>0</v>
      </c>
      <c r="AN742" s="549">
        <v>0</v>
      </c>
      <c r="AO742" s="549">
        <v>0</v>
      </c>
      <c r="AP742" s="549">
        <v>0</v>
      </c>
      <c r="AQ742" s="549">
        <v>0</v>
      </c>
      <c r="AR742" s="549">
        <v>0</v>
      </c>
      <c r="AS742" s="549">
        <v>0</v>
      </c>
      <c r="AT742" s="549">
        <v>0</v>
      </c>
      <c r="AU742" s="549">
        <v>0</v>
      </c>
      <c r="AV742" s="549">
        <v>0</v>
      </c>
      <c r="AW742" s="549">
        <v>0</v>
      </c>
      <c r="AX742" s="549">
        <v>0</v>
      </c>
      <c r="AY742" s="549">
        <v>0</v>
      </c>
      <c r="AZ742" s="549">
        <v>0</v>
      </c>
      <c r="BA742" s="549">
        <v>0</v>
      </c>
      <c r="BB742" s="549">
        <v>0</v>
      </c>
      <c r="BC742" s="549">
        <v>0</v>
      </c>
      <c r="BD742" s="549">
        <v>0</v>
      </c>
      <c r="BE742" s="549">
        <v>0</v>
      </c>
      <c r="BF742" s="549">
        <v>0</v>
      </c>
      <c r="BG742" s="549">
        <v>0</v>
      </c>
      <c r="BH742" s="549">
        <v>0</v>
      </c>
      <c r="BI742" s="549">
        <v>0</v>
      </c>
      <c r="BJ742" s="549">
        <v>0</v>
      </c>
      <c r="BK742"/>
    </row>
    <row r="743" spans="2:63" ht="13.2" x14ac:dyDescent="0.25">
      <c r="B743" t="s">
        <v>398</v>
      </c>
      <c r="C743" s="552">
        <f>C741*C742</f>
        <v>0</v>
      </c>
      <c r="D743" s="552">
        <f t="shared" ref="D743:BJ743" si="51">D741*D742</f>
        <v>0</v>
      </c>
      <c r="E743" s="552">
        <f t="shared" si="51"/>
        <v>0</v>
      </c>
      <c r="F743" s="552">
        <f t="shared" si="51"/>
        <v>0</v>
      </c>
      <c r="G743" s="552">
        <f t="shared" si="51"/>
        <v>0</v>
      </c>
      <c r="H743" s="552">
        <f t="shared" si="51"/>
        <v>0</v>
      </c>
      <c r="I743" s="552">
        <f t="shared" si="51"/>
        <v>0</v>
      </c>
      <c r="J743" s="552">
        <f t="shared" si="51"/>
        <v>0</v>
      </c>
      <c r="K743" s="552">
        <f t="shared" si="51"/>
        <v>0</v>
      </c>
      <c r="L743" s="552">
        <f t="shared" si="51"/>
        <v>0</v>
      </c>
      <c r="M743" s="552">
        <f t="shared" si="51"/>
        <v>0</v>
      </c>
      <c r="N743" s="552">
        <f t="shared" si="51"/>
        <v>0</v>
      </c>
      <c r="O743" s="552">
        <f t="shared" si="51"/>
        <v>0</v>
      </c>
      <c r="P743" s="552">
        <f t="shared" si="51"/>
        <v>0</v>
      </c>
      <c r="Q743" s="552">
        <f t="shared" si="51"/>
        <v>0</v>
      </c>
      <c r="R743" s="552">
        <f t="shared" si="51"/>
        <v>0</v>
      </c>
      <c r="S743" s="552">
        <f t="shared" si="51"/>
        <v>0</v>
      </c>
      <c r="T743" s="552">
        <f t="shared" si="51"/>
        <v>0</v>
      </c>
      <c r="U743" s="552">
        <f t="shared" si="51"/>
        <v>0</v>
      </c>
      <c r="V743" s="552">
        <f t="shared" si="51"/>
        <v>0</v>
      </c>
      <c r="W743" s="552">
        <f t="shared" si="51"/>
        <v>0</v>
      </c>
      <c r="X743" s="552">
        <f t="shared" si="51"/>
        <v>0</v>
      </c>
      <c r="Y743" s="552">
        <f t="shared" si="51"/>
        <v>0</v>
      </c>
      <c r="Z743" s="552">
        <f t="shared" si="51"/>
        <v>0</v>
      </c>
      <c r="AA743" s="552">
        <f t="shared" si="51"/>
        <v>0</v>
      </c>
      <c r="AB743" s="552">
        <f t="shared" si="51"/>
        <v>0</v>
      </c>
      <c r="AC743" s="552">
        <f t="shared" si="51"/>
        <v>0</v>
      </c>
      <c r="AD743" s="552">
        <f t="shared" si="51"/>
        <v>0</v>
      </c>
      <c r="AE743" s="552">
        <f t="shared" si="51"/>
        <v>0</v>
      </c>
      <c r="AF743" s="552">
        <f t="shared" si="51"/>
        <v>0</v>
      </c>
      <c r="AG743" s="552">
        <f t="shared" si="51"/>
        <v>0</v>
      </c>
      <c r="AH743" s="552">
        <f t="shared" si="51"/>
        <v>0</v>
      </c>
      <c r="AI743" s="552">
        <f t="shared" si="51"/>
        <v>0</v>
      </c>
      <c r="AJ743" s="552">
        <f t="shared" si="51"/>
        <v>0</v>
      </c>
      <c r="AK743" s="552">
        <f t="shared" si="51"/>
        <v>0</v>
      </c>
      <c r="AL743" s="552">
        <f t="shared" si="51"/>
        <v>0</v>
      </c>
      <c r="AM743" s="552">
        <f t="shared" si="51"/>
        <v>0</v>
      </c>
      <c r="AN743" s="552">
        <f t="shared" si="51"/>
        <v>0</v>
      </c>
      <c r="AO743" s="552">
        <f t="shared" si="51"/>
        <v>0</v>
      </c>
      <c r="AP743" s="552">
        <f t="shared" si="51"/>
        <v>0</v>
      </c>
      <c r="AQ743" s="552">
        <f t="shared" si="51"/>
        <v>0</v>
      </c>
      <c r="AR743" s="552">
        <f t="shared" si="51"/>
        <v>0</v>
      </c>
      <c r="AS743" s="552">
        <f t="shared" si="51"/>
        <v>0</v>
      </c>
      <c r="AT743" s="552">
        <f t="shared" si="51"/>
        <v>0</v>
      </c>
      <c r="AU743" s="552">
        <f t="shared" si="51"/>
        <v>0</v>
      </c>
      <c r="AV743" s="552">
        <f t="shared" si="51"/>
        <v>0</v>
      </c>
      <c r="AW743" s="552">
        <f t="shared" si="51"/>
        <v>0</v>
      </c>
      <c r="AX743" s="552">
        <f t="shared" si="51"/>
        <v>0</v>
      </c>
      <c r="AY743" s="552">
        <f t="shared" si="51"/>
        <v>0</v>
      </c>
      <c r="AZ743" s="552">
        <f t="shared" si="51"/>
        <v>0</v>
      </c>
      <c r="BA743" s="552">
        <f t="shared" si="51"/>
        <v>0</v>
      </c>
      <c r="BB743" s="552">
        <f t="shared" si="51"/>
        <v>0</v>
      </c>
      <c r="BC743" s="552">
        <f t="shared" si="51"/>
        <v>0</v>
      </c>
      <c r="BD743" s="552">
        <f t="shared" si="51"/>
        <v>0</v>
      </c>
      <c r="BE743" s="552">
        <f t="shared" si="51"/>
        <v>0</v>
      </c>
      <c r="BF743" s="552">
        <f t="shared" si="51"/>
        <v>0</v>
      </c>
      <c r="BG743" s="552">
        <f t="shared" si="51"/>
        <v>0</v>
      </c>
      <c r="BH743" s="552">
        <f t="shared" si="51"/>
        <v>0</v>
      </c>
      <c r="BI743" s="552">
        <f t="shared" si="51"/>
        <v>0</v>
      </c>
      <c r="BJ743" s="552">
        <f t="shared" si="51"/>
        <v>0</v>
      </c>
      <c r="BK743"/>
    </row>
    <row r="744" spans="2:63" ht="13.2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  <c r="AQ744"/>
      <c r="AR744"/>
      <c r="AS744"/>
      <c r="AT744"/>
      <c r="AU744"/>
      <c r="AV744"/>
      <c r="AW744"/>
      <c r="AX744"/>
      <c r="AY744"/>
      <c r="AZ744"/>
      <c r="BA744"/>
      <c r="BB744"/>
      <c r="BC744"/>
      <c r="BD744"/>
      <c r="BE744"/>
      <c r="BF744"/>
      <c r="BG744"/>
      <c r="BH744"/>
      <c r="BI744"/>
      <c r="BJ744"/>
      <c r="BK744"/>
    </row>
    <row r="745" spans="2:63" ht="13.2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  <c r="AQ745"/>
      <c r="AR745"/>
      <c r="AS745"/>
      <c r="AT745"/>
      <c r="AU745"/>
      <c r="AV745"/>
      <c r="AW745"/>
      <c r="AX745"/>
      <c r="AY745"/>
      <c r="AZ745"/>
      <c r="BA745"/>
      <c r="BB745"/>
      <c r="BC745"/>
      <c r="BD745"/>
      <c r="BE745"/>
      <c r="BF745"/>
      <c r="BG745"/>
      <c r="BH745"/>
      <c r="BI745"/>
      <c r="BJ745"/>
      <c r="BK745"/>
    </row>
    <row r="746" spans="2:63" ht="17.399999999999999" x14ac:dyDescent="0.3">
      <c r="B746" s="137" t="s">
        <v>400</v>
      </c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  <c r="AQ746"/>
      <c r="AR746"/>
      <c r="AS746"/>
      <c r="AT746"/>
      <c r="AU746"/>
      <c r="AV746"/>
      <c r="AW746"/>
      <c r="AX746"/>
      <c r="AY746"/>
      <c r="AZ746"/>
      <c r="BA746"/>
      <c r="BB746"/>
      <c r="BC746"/>
      <c r="BD746"/>
      <c r="BE746"/>
      <c r="BF746"/>
      <c r="BG746"/>
      <c r="BH746"/>
      <c r="BI746"/>
      <c r="BJ746"/>
      <c r="BK746"/>
    </row>
    <row r="747" spans="2:63" ht="13.2" x14ac:dyDescent="0.25">
      <c r="B747"/>
      <c r="C747" s="480" t="s">
        <v>326</v>
      </c>
      <c r="D747" s="480" t="s">
        <v>327</v>
      </c>
      <c r="E747" s="480" t="s">
        <v>328</v>
      </c>
      <c r="F747" s="480" t="s">
        <v>329</v>
      </c>
      <c r="G747" s="480" t="s">
        <v>330</v>
      </c>
      <c r="H747" s="480" t="s">
        <v>331</v>
      </c>
      <c r="I747" s="480" t="s">
        <v>332</v>
      </c>
      <c r="J747" s="480" t="s">
        <v>333</v>
      </c>
      <c r="K747" s="480" t="s">
        <v>334</v>
      </c>
      <c r="L747" s="480" t="s">
        <v>335</v>
      </c>
      <c r="M747" s="480" t="s">
        <v>336</v>
      </c>
      <c r="N747" s="480" t="s">
        <v>337</v>
      </c>
      <c r="O747" s="480" t="s">
        <v>338</v>
      </c>
      <c r="P747" s="480" t="s">
        <v>339</v>
      </c>
      <c r="Q747" s="480" t="s">
        <v>340</v>
      </c>
      <c r="R747" s="480" t="s">
        <v>341</v>
      </c>
      <c r="S747" s="480" t="s">
        <v>342</v>
      </c>
      <c r="T747" s="480" t="s">
        <v>343</v>
      </c>
      <c r="U747" s="480" t="s">
        <v>344</v>
      </c>
      <c r="V747" s="480" t="s">
        <v>345</v>
      </c>
      <c r="W747" s="480" t="s">
        <v>346</v>
      </c>
      <c r="X747" s="480" t="s">
        <v>347</v>
      </c>
      <c r="Y747" s="480" t="s">
        <v>348</v>
      </c>
      <c r="Z747" s="480" t="s">
        <v>349</v>
      </c>
      <c r="AA747" s="480" t="s">
        <v>350</v>
      </c>
      <c r="AB747" s="480" t="s">
        <v>351</v>
      </c>
      <c r="AC747" s="480" t="s">
        <v>352</v>
      </c>
      <c r="AD747" s="480" t="s">
        <v>353</v>
      </c>
      <c r="AE747" s="480" t="s">
        <v>354</v>
      </c>
      <c r="AF747" s="480" t="s">
        <v>355</v>
      </c>
      <c r="AG747" s="480" t="s">
        <v>356</v>
      </c>
      <c r="AH747" s="480" t="s">
        <v>357</v>
      </c>
      <c r="AI747" s="480" t="s">
        <v>358</v>
      </c>
      <c r="AJ747" s="480" t="s">
        <v>359</v>
      </c>
      <c r="AK747" s="480" t="s">
        <v>360</v>
      </c>
      <c r="AL747" s="480" t="s">
        <v>361</v>
      </c>
      <c r="AM747" s="480" t="s">
        <v>362</v>
      </c>
      <c r="AN747" s="480" t="s">
        <v>363</v>
      </c>
      <c r="AO747" s="480" t="s">
        <v>364</v>
      </c>
      <c r="AP747" s="480" t="s">
        <v>365</v>
      </c>
      <c r="AQ747" s="480" t="s">
        <v>366</v>
      </c>
      <c r="AR747" s="480" t="s">
        <v>367</v>
      </c>
      <c r="AS747" s="480" t="s">
        <v>368</v>
      </c>
      <c r="AT747" s="480" t="s">
        <v>369</v>
      </c>
      <c r="AU747" s="480" t="s">
        <v>370</v>
      </c>
      <c r="AV747" s="480" t="s">
        <v>371</v>
      </c>
      <c r="AW747" s="480" t="s">
        <v>372</v>
      </c>
      <c r="AX747" s="480" t="s">
        <v>373</v>
      </c>
      <c r="AY747" s="480" t="s">
        <v>374</v>
      </c>
      <c r="AZ747" s="480" t="s">
        <v>375</v>
      </c>
      <c r="BA747" s="480" t="s">
        <v>376</v>
      </c>
      <c r="BB747" s="480" t="s">
        <v>377</v>
      </c>
      <c r="BC747" s="480" t="s">
        <v>378</v>
      </c>
      <c r="BD747" s="480" t="s">
        <v>379</v>
      </c>
      <c r="BE747" s="480" t="s">
        <v>380</v>
      </c>
      <c r="BF747" s="480" t="s">
        <v>381</v>
      </c>
      <c r="BG747" s="480" t="s">
        <v>382</v>
      </c>
      <c r="BH747" s="480" t="s">
        <v>383</v>
      </c>
      <c r="BI747" s="480" t="s">
        <v>384</v>
      </c>
      <c r="BJ747" s="480" t="s">
        <v>385</v>
      </c>
      <c r="BK747"/>
    </row>
    <row r="748" spans="2:63" ht="13.2" x14ac:dyDescent="0.25">
      <c r="B748" t="str">
        <f>B655</f>
        <v>Membership/Subscription Level A</v>
      </c>
      <c r="C748" s="552">
        <f>C667</f>
        <v>360</v>
      </c>
      <c r="D748" s="552">
        <f t="shared" ref="D748:BJ748" si="52">D667</f>
        <v>720</v>
      </c>
      <c r="E748" s="552">
        <f t="shared" si="52"/>
        <v>1080</v>
      </c>
      <c r="F748" s="552">
        <f t="shared" si="52"/>
        <v>1440</v>
      </c>
      <c r="G748" s="552">
        <f t="shared" si="52"/>
        <v>1800</v>
      </c>
      <c r="H748" s="552">
        <f t="shared" si="52"/>
        <v>2160</v>
      </c>
      <c r="I748" s="552">
        <f t="shared" si="52"/>
        <v>2529</v>
      </c>
      <c r="J748" s="552">
        <f t="shared" si="52"/>
        <v>2907</v>
      </c>
      <c r="K748" s="552">
        <f t="shared" si="52"/>
        <v>3294</v>
      </c>
      <c r="L748" s="552">
        <f t="shared" si="52"/>
        <v>3690</v>
      </c>
      <c r="M748" s="552">
        <f t="shared" si="52"/>
        <v>4086</v>
      </c>
      <c r="N748" s="552">
        <f t="shared" si="52"/>
        <v>4491</v>
      </c>
      <c r="O748" s="552">
        <f t="shared" si="52"/>
        <v>4905</v>
      </c>
      <c r="P748" s="552">
        <f t="shared" si="52"/>
        <v>5337</v>
      </c>
      <c r="Q748" s="552">
        <f t="shared" si="52"/>
        <v>5778</v>
      </c>
      <c r="R748" s="552">
        <f t="shared" si="52"/>
        <v>6237</v>
      </c>
      <c r="S748" s="552">
        <f t="shared" si="52"/>
        <v>6705</v>
      </c>
      <c r="T748" s="552">
        <f t="shared" si="52"/>
        <v>7191</v>
      </c>
      <c r="U748" s="552">
        <f t="shared" si="52"/>
        <v>7695</v>
      </c>
      <c r="V748" s="552">
        <f t="shared" si="52"/>
        <v>8217</v>
      </c>
      <c r="W748" s="552">
        <f t="shared" si="52"/>
        <v>8757</v>
      </c>
      <c r="X748" s="552">
        <f t="shared" si="52"/>
        <v>9315</v>
      </c>
      <c r="Y748" s="552">
        <f t="shared" si="52"/>
        <v>9900</v>
      </c>
      <c r="Z748" s="552">
        <f t="shared" si="52"/>
        <v>10512</v>
      </c>
      <c r="AA748" s="552">
        <f t="shared" si="52"/>
        <v>11151</v>
      </c>
      <c r="AB748" s="552">
        <f t="shared" si="52"/>
        <v>11808</v>
      </c>
      <c r="AC748" s="552">
        <f t="shared" si="52"/>
        <v>12492</v>
      </c>
      <c r="AD748" s="552">
        <f t="shared" si="52"/>
        <v>13212</v>
      </c>
      <c r="AE748" s="552">
        <f t="shared" si="52"/>
        <v>13959</v>
      </c>
      <c r="AF748" s="552">
        <f t="shared" si="52"/>
        <v>14733</v>
      </c>
      <c r="AG748" s="552">
        <f t="shared" si="52"/>
        <v>15543</v>
      </c>
      <c r="AH748" s="552">
        <f t="shared" si="52"/>
        <v>16398</v>
      </c>
      <c r="AI748" s="552">
        <f t="shared" si="52"/>
        <v>17289</v>
      </c>
      <c r="AJ748" s="552">
        <f t="shared" si="52"/>
        <v>18225</v>
      </c>
      <c r="AK748" s="552">
        <f t="shared" si="52"/>
        <v>19206</v>
      </c>
      <c r="AL748" s="552">
        <f t="shared" si="52"/>
        <v>20232</v>
      </c>
      <c r="AM748" s="552">
        <f t="shared" si="52"/>
        <v>21312</v>
      </c>
      <c r="AN748" s="552">
        <f t="shared" si="52"/>
        <v>22446</v>
      </c>
      <c r="AO748" s="552">
        <f t="shared" si="52"/>
        <v>23625</v>
      </c>
      <c r="AP748" s="552">
        <f t="shared" si="52"/>
        <v>24867</v>
      </c>
      <c r="AQ748" s="552">
        <f t="shared" si="52"/>
        <v>26163</v>
      </c>
      <c r="AR748" s="552">
        <f t="shared" si="52"/>
        <v>27522</v>
      </c>
      <c r="AS748" s="552">
        <f t="shared" si="52"/>
        <v>28944</v>
      </c>
      <c r="AT748" s="552">
        <f t="shared" si="52"/>
        <v>30438</v>
      </c>
      <c r="AU748" s="552">
        <f t="shared" si="52"/>
        <v>32004</v>
      </c>
      <c r="AV748" s="552">
        <f t="shared" si="52"/>
        <v>33642</v>
      </c>
      <c r="AW748" s="552">
        <f t="shared" si="52"/>
        <v>35361</v>
      </c>
      <c r="AX748" s="552">
        <f t="shared" si="52"/>
        <v>37170</v>
      </c>
      <c r="AY748" s="552">
        <f t="shared" si="52"/>
        <v>39060</v>
      </c>
      <c r="AZ748" s="552">
        <f t="shared" si="52"/>
        <v>41049</v>
      </c>
      <c r="BA748" s="552">
        <f t="shared" si="52"/>
        <v>43137</v>
      </c>
      <c r="BB748" s="552">
        <f t="shared" si="52"/>
        <v>45324</v>
      </c>
      <c r="BC748" s="552">
        <f t="shared" si="52"/>
        <v>47619</v>
      </c>
      <c r="BD748" s="552">
        <f t="shared" si="52"/>
        <v>50022</v>
      </c>
      <c r="BE748" s="552">
        <f t="shared" si="52"/>
        <v>52551</v>
      </c>
      <c r="BF748" s="552">
        <f t="shared" si="52"/>
        <v>55206</v>
      </c>
      <c r="BG748" s="552">
        <f t="shared" si="52"/>
        <v>57987</v>
      </c>
      <c r="BH748" s="552">
        <f t="shared" si="52"/>
        <v>60912</v>
      </c>
      <c r="BI748" s="552">
        <f t="shared" si="52"/>
        <v>63981</v>
      </c>
      <c r="BJ748" s="552">
        <f t="shared" si="52"/>
        <v>67203</v>
      </c>
      <c r="BK748" s="553"/>
    </row>
    <row r="749" spans="2:63" ht="13.2" x14ac:dyDescent="0.25">
      <c r="B749" t="str">
        <f>B670</f>
        <v>Membership/Subscription Level B</v>
      </c>
      <c r="C749" s="552">
        <f>C682</f>
        <v>0</v>
      </c>
      <c r="D749" s="552">
        <f t="shared" ref="D749:BJ749" si="53">D682</f>
        <v>0</v>
      </c>
      <c r="E749" s="552">
        <f t="shared" si="53"/>
        <v>0</v>
      </c>
      <c r="F749" s="552">
        <f t="shared" si="53"/>
        <v>0</v>
      </c>
      <c r="G749" s="552">
        <f t="shared" si="53"/>
        <v>0</v>
      </c>
      <c r="H749" s="552">
        <f t="shared" si="53"/>
        <v>0</v>
      </c>
      <c r="I749" s="552">
        <f t="shared" si="53"/>
        <v>0</v>
      </c>
      <c r="J749" s="552">
        <f t="shared" si="53"/>
        <v>0</v>
      </c>
      <c r="K749" s="552">
        <f t="shared" si="53"/>
        <v>0</v>
      </c>
      <c r="L749" s="552">
        <f t="shared" si="53"/>
        <v>0</v>
      </c>
      <c r="M749" s="552">
        <f t="shared" si="53"/>
        <v>0</v>
      </c>
      <c r="N749" s="552">
        <f t="shared" si="53"/>
        <v>0</v>
      </c>
      <c r="O749" s="552">
        <f t="shared" si="53"/>
        <v>0</v>
      </c>
      <c r="P749" s="552">
        <f t="shared" si="53"/>
        <v>0</v>
      </c>
      <c r="Q749" s="552">
        <f t="shared" si="53"/>
        <v>0</v>
      </c>
      <c r="R749" s="552">
        <f t="shared" si="53"/>
        <v>0</v>
      </c>
      <c r="S749" s="552">
        <f t="shared" si="53"/>
        <v>0</v>
      </c>
      <c r="T749" s="552">
        <f t="shared" si="53"/>
        <v>0</v>
      </c>
      <c r="U749" s="552">
        <f t="shared" si="53"/>
        <v>0</v>
      </c>
      <c r="V749" s="552">
        <f t="shared" si="53"/>
        <v>0</v>
      </c>
      <c r="W749" s="552">
        <f t="shared" si="53"/>
        <v>0</v>
      </c>
      <c r="X749" s="552">
        <f t="shared" si="53"/>
        <v>0</v>
      </c>
      <c r="Y749" s="552">
        <f t="shared" si="53"/>
        <v>0</v>
      </c>
      <c r="Z749" s="552">
        <f t="shared" si="53"/>
        <v>0</v>
      </c>
      <c r="AA749" s="552">
        <f t="shared" si="53"/>
        <v>0</v>
      </c>
      <c r="AB749" s="552">
        <f t="shared" si="53"/>
        <v>0</v>
      </c>
      <c r="AC749" s="552">
        <f t="shared" si="53"/>
        <v>0</v>
      </c>
      <c r="AD749" s="552">
        <f t="shared" si="53"/>
        <v>0</v>
      </c>
      <c r="AE749" s="552">
        <f t="shared" si="53"/>
        <v>0</v>
      </c>
      <c r="AF749" s="552">
        <f t="shared" si="53"/>
        <v>0</v>
      </c>
      <c r="AG749" s="552">
        <f t="shared" si="53"/>
        <v>0</v>
      </c>
      <c r="AH749" s="552">
        <f t="shared" si="53"/>
        <v>0</v>
      </c>
      <c r="AI749" s="552">
        <f t="shared" si="53"/>
        <v>0</v>
      </c>
      <c r="AJ749" s="552">
        <f t="shared" si="53"/>
        <v>0</v>
      </c>
      <c r="AK749" s="552">
        <f t="shared" si="53"/>
        <v>0</v>
      </c>
      <c r="AL749" s="552">
        <f t="shared" si="53"/>
        <v>0</v>
      </c>
      <c r="AM749" s="552">
        <f t="shared" si="53"/>
        <v>0</v>
      </c>
      <c r="AN749" s="552">
        <f t="shared" si="53"/>
        <v>0</v>
      </c>
      <c r="AO749" s="552">
        <f t="shared" si="53"/>
        <v>0</v>
      </c>
      <c r="AP749" s="552">
        <f t="shared" si="53"/>
        <v>0</v>
      </c>
      <c r="AQ749" s="552">
        <f t="shared" si="53"/>
        <v>0</v>
      </c>
      <c r="AR749" s="552">
        <f t="shared" si="53"/>
        <v>0</v>
      </c>
      <c r="AS749" s="552">
        <f t="shared" si="53"/>
        <v>0</v>
      </c>
      <c r="AT749" s="552">
        <f t="shared" si="53"/>
        <v>0</v>
      </c>
      <c r="AU749" s="552">
        <f t="shared" si="53"/>
        <v>0</v>
      </c>
      <c r="AV749" s="552">
        <f t="shared" si="53"/>
        <v>0</v>
      </c>
      <c r="AW749" s="552">
        <f t="shared" si="53"/>
        <v>0</v>
      </c>
      <c r="AX749" s="552">
        <f t="shared" si="53"/>
        <v>0</v>
      </c>
      <c r="AY749" s="552">
        <f t="shared" si="53"/>
        <v>0</v>
      </c>
      <c r="AZ749" s="552">
        <f t="shared" si="53"/>
        <v>0</v>
      </c>
      <c r="BA749" s="552">
        <f t="shared" si="53"/>
        <v>0</v>
      </c>
      <c r="BB749" s="552">
        <f t="shared" si="53"/>
        <v>0</v>
      </c>
      <c r="BC749" s="552">
        <f t="shared" si="53"/>
        <v>0</v>
      </c>
      <c r="BD749" s="552">
        <f t="shared" si="53"/>
        <v>0</v>
      </c>
      <c r="BE749" s="552">
        <f t="shared" si="53"/>
        <v>0</v>
      </c>
      <c r="BF749" s="552">
        <f t="shared" si="53"/>
        <v>0</v>
      </c>
      <c r="BG749" s="552">
        <f t="shared" si="53"/>
        <v>0</v>
      </c>
      <c r="BH749" s="552">
        <f t="shared" si="53"/>
        <v>0</v>
      </c>
      <c r="BI749" s="552">
        <f t="shared" si="53"/>
        <v>0</v>
      </c>
      <c r="BJ749" s="552">
        <f t="shared" si="53"/>
        <v>0</v>
      </c>
      <c r="BK749"/>
    </row>
    <row r="750" spans="2:63" ht="13.2" x14ac:dyDescent="0.25">
      <c r="B750" t="str">
        <f>B685</f>
        <v>Membership/Subscription Level C</v>
      </c>
      <c r="C750" s="552">
        <f>C697</f>
        <v>0</v>
      </c>
      <c r="D750" s="552">
        <f t="shared" ref="D750:BJ750" si="54">D697</f>
        <v>0</v>
      </c>
      <c r="E750" s="552">
        <f t="shared" si="54"/>
        <v>0</v>
      </c>
      <c r="F750" s="552">
        <f t="shared" si="54"/>
        <v>0</v>
      </c>
      <c r="G750" s="552">
        <f t="shared" si="54"/>
        <v>0</v>
      </c>
      <c r="H750" s="552">
        <f t="shared" si="54"/>
        <v>0</v>
      </c>
      <c r="I750" s="552">
        <f t="shared" si="54"/>
        <v>0</v>
      </c>
      <c r="J750" s="552">
        <f t="shared" si="54"/>
        <v>0</v>
      </c>
      <c r="K750" s="552">
        <f t="shared" si="54"/>
        <v>0</v>
      </c>
      <c r="L750" s="552">
        <f t="shared" si="54"/>
        <v>0</v>
      </c>
      <c r="M750" s="552">
        <f t="shared" si="54"/>
        <v>0</v>
      </c>
      <c r="N750" s="552">
        <f t="shared" si="54"/>
        <v>0</v>
      </c>
      <c r="O750" s="552">
        <f t="shared" si="54"/>
        <v>0</v>
      </c>
      <c r="P750" s="552">
        <f t="shared" si="54"/>
        <v>0</v>
      </c>
      <c r="Q750" s="552">
        <f t="shared" si="54"/>
        <v>0</v>
      </c>
      <c r="R750" s="552">
        <f t="shared" si="54"/>
        <v>0</v>
      </c>
      <c r="S750" s="552">
        <f t="shared" si="54"/>
        <v>0</v>
      </c>
      <c r="T750" s="552">
        <f t="shared" si="54"/>
        <v>0</v>
      </c>
      <c r="U750" s="552">
        <f t="shared" si="54"/>
        <v>0</v>
      </c>
      <c r="V750" s="552">
        <f t="shared" si="54"/>
        <v>0</v>
      </c>
      <c r="W750" s="552">
        <f t="shared" si="54"/>
        <v>0</v>
      </c>
      <c r="X750" s="552">
        <f t="shared" si="54"/>
        <v>0</v>
      </c>
      <c r="Y750" s="552">
        <f t="shared" si="54"/>
        <v>0</v>
      </c>
      <c r="Z750" s="552">
        <f t="shared" si="54"/>
        <v>0</v>
      </c>
      <c r="AA750" s="552">
        <f t="shared" si="54"/>
        <v>0</v>
      </c>
      <c r="AB750" s="552">
        <f t="shared" si="54"/>
        <v>0</v>
      </c>
      <c r="AC750" s="552">
        <f t="shared" si="54"/>
        <v>0</v>
      </c>
      <c r="AD750" s="552">
        <f t="shared" si="54"/>
        <v>0</v>
      </c>
      <c r="AE750" s="552">
        <f t="shared" si="54"/>
        <v>0</v>
      </c>
      <c r="AF750" s="552">
        <f t="shared" si="54"/>
        <v>0</v>
      </c>
      <c r="AG750" s="552">
        <f t="shared" si="54"/>
        <v>0</v>
      </c>
      <c r="AH750" s="552">
        <f t="shared" si="54"/>
        <v>0</v>
      </c>
      <c r="AI750" s="552">
        <f t="shared" si="54"/>
        <v>0</v>
      </c>
      <c r="AJ750" s="552">
        <f t="shared" si="54"/>
        <v>0</v>
      </c>
      <c r="AK750" s="552">
        <f t="shared" si="54"/>
        <v>0</v>
      </c>
      <c r="AL750" s="552">
        <f t="shared" si="54"/>
        <v>0</v>
      </c>
      <c r="AM750" s="552">
        <f t="shared" si="54"/>
        <v>0</v>
      </c>
      <c r="AN750" s="552">
        <f t="shared" si="54"/>
        <v>0</v>
      </c>
      <c r="AO750" s="552">
        <f t="shared" si="54"/>
        <v>0</v>
      </c>
      <c r="AP750" s="552">
        <f t="shared" si="54"/>
        <v>0</v>
      </c>
      <c r="AQ750" s="552">
        <f t="shared" si="54"/>
        <v>0</v>
      </c>
      <c r="AR750" s="552">
        <f t="shared" si="54"/>
        <v>0</v>
      </c>
      <c r="AS750" s="552">
        <f t="shared" si="54"/>
        <v>0</v>
      </c>
      <c r="AT750" s="552">
        <f t="shared" si="54"/>
        <v>0</v>
      </c>
      <c r="AU750" s="552">
        <f t="shared" si="54"/>
        <v>0</v>
      </c>
      <c r="AV750" s="552">
        <f t="shared" si="54"/>
        <v>0</v>
      </c>
      <c r="AW750" s="552">
        <f t="shared" si="54"/>
        <v>0</v>
      </c>
      <c r="AX750" s="552">
        <f t="shared" si="54"/>
        <v>0</v>
      </c>
      <c r="AY750" s="552">
        <f t="shared" si="54"/>
        <v>0</v>
      </c>
      <c r="AZ750" s="552">
        <f t="shared" si="54"/>
        <v>0</v>
      </c>
      <c r="BA750" s="552">
        <f t="shared" si="54"/>
        <v>0</v>
      </c>
      <c r="BB750" s="552">
        <f t="shared" si="54"/>
        <v>0</v>
      </c>
      <c r="BC750" s="552">
        <f t="shared" si="54"/>
        <v>0</v>
      </c>
      <c r="BD750" s="552">
        <f t="shared" si="54"/>
        <v>0</v>
      </c>
      <c r="BE750" s="552">
        <f t="shared" si="54"/>
        <v>0</v>
      </c>
      <c r="BF750" s="552">
        <f t="shared" si="54"/>
        <v>0</v>
      </c>
      <c r="BG750" s="552">
        <f t="shared" si="54"/>
        <v>0</v>
      </c>
      <c r="BH750" s="552">
        <f t="shared" si="54"/>
        <v>0</v>
      </c>
      <c r="BI750" s="552">
        <f t="shared" si="54"/>
        <v>0</v>
      </c>
      <c r="BJ750" s="552">
        <f t="shared" si="54"/>
        <v>0</v>
      </c>
      <c r="BK750"/>
    </row>
    <row r="751" spans="2:63" ht="13.2" x14ac:dyDescent="0.25">
      <c r="B751" t="str">
        <f>B700</f>
        <v>Membership/Subscription Level D</v>
      </c>
      <c r="C751" s="552">
        <f>C712</f>
        <v>0</v>
      </c>
      <c r="D751" s="552">
        <f t="shared" ref="D751:BJ751" si="55">D712</f>
        <v>0</v>
      </c>
      <c r="E751" s="552">
        <f t="shared" si="55"/>
        <v>0</v>
      </c>
      <c r="F751" s="552">
        <f t="shared" si="55"/>
        <v>0</v>
      </c>
      <c r="G751" s="552">
        <f t="shared" si="55"/>
        <v>0</v>
      </c>
      <c r="H751" s="552">
        <f t="shared" si="55"/>
        <v>0</v>
      </c>
      <c r="I751" s="552">
        <f t="shared" si="55"/>
        <v>0</v>
      </c>
      <c r="J751" s="552">
        <f t="shared" si="55"/>
        <v>0</v>
      </c>
      <c r="K751" s="552">
        <f t="shared" si="55"/>
        <v>0</v>
      </c>
      <c r="L751" s="552">
        <f t="shared" si="55"/>
        <v>0</v>
      </c>
      <c r="M751" s="552">
        <f t="shared" si="55"/>
        <v>0</v>
      </c>
      <c r="N751" s="552">
        <f t="shared" si="55"/>
        <v>0</v>
      </c>
      <c r="O751" s="552">
        <f t="shared" si="55"/>
        <v>0</v>
      </c>
      <c r="P751" s="552">
        <f t="shared" si="55"/>
        <v>0</v>
      </c>
      <c r="Q751" s="552">
        <f t="shared" si="55"/>
        <v>0</v>
      </c>
      <c r="R751" s="552">
        <f t="shared" si="55"/>
        <v>0</v>
      </c>
      <c r="S751" s="552">
        <f t="shared" si="55"/>
        <v>0</v>
      </c>
      <c r="T751" s="552">
        <f t="shared" si="55"/>
        <v>0</v>
      </c>
      <c r="U751" s="552">
        <f t="shared" si="55"/>
        <v>0</v>
      </c>
      <c r="V751" s="552">
        <f t="shared" si="55"/>
        <v>0</v>
      </c>
      <c r="W751" s="552">
        <f t="shared" si="55"/>
        <v>0</v>
      </c>
      <c r="X751" s="552">
        <f t="shared" si="55"/>
        <v>0</v>
      </c>
      <c r="Y751" s="552">
        <f t="shared" si="55"/>
        <v>0</v>
      </c>
      <c r="Z751" s="552">
        <f t="shared" si="55"/>
        <v>0</v>
      </c>
      <c r="AA751" s="552">
        <f t="shared" si="55"/>
        <v>0</v>
      </c>
      <c r="AB751" s="552">
        <f t="shared" si="55"/>
        <v>0</v>
      </c>
      <c r="AC751" s="552">
        <f t="shared" si="55"/>
        <v>0</v>
      </c>
      <c r="AD751" s="552">
        <f t="shared" si="55"/>
        <v>0</v>
      </c>
      <c r="AE751" s="552">
        <f t="shared" si="55"/>
        <v>0</v>
      </c>
      <c r="AF751" s="552">
        <f t="shared" si="55"/>
        <v>0</v>
      </c>
      <c r="AG751" s="552">
        <f t="shared" si="55"/>
        <v>0</v>
      </c>
      <c r="AH751" s="552">
        <f t="shared" si="55"/>
        <v>0</v>
      </c>
      <c r="AI751" s="552">
        <f t="shared" si="55"/>
        <v>0</v>
      </c>
      <c r="AJ751" s="552">
        <f t="shared" si="55"/>
        <v>0</v>
      </c>
      <c r="AK751" s="552">
        <f t="shared" si="55"/>
        <v>0</v>
      </c>
      <c r="AL751" s="552">
        <f t="shared" si="55"/>
        <v>0</v>
      </c>
      <c r="AM751" s="552">
        <f t="shared" si="55"/>
        <v>0</v>
      </c>
      <c r="AN751" s="552">
        <f t="shared" si="55"/>
        <v>0</v>
      </c>
      <c r="AO751" s="552">
        <f t="shared" si="55"/>
        <v>0</v>
      </c>
      <c r="AP751" s="552">
        <f t="shared" si="55"/>
        <v>0</v>
      </c>
      <c r="AQ751" s="552">
        <f t="shared" si="55"/>
        <v>0</v>
      </c>
      <c r="AR751" s="552">
        <f t="shared" si="55"/>
        <v>0</v>
      </c>
      <c r="AS751" s="552">
        <f t="shared" si="55"/>
        <v>0</v>
      </c>
      <c r="AT751" s="552">
        <f t="shared" si="55"/>
        <v>0</v>
      </c>
      <c r="AU751" s="552">
        <f t="shared" si="55"/>
        <v>0</v>
      </c>
      <c r="AV751" s="552">
        <f t="shared" si="55"/>
        <v>0</v>
      </c>
      <c r="AW751" s="552">
        <f t="shared" si="55"/>
        <v>0</v>
      </c>
      <c r="AX751" s="552">
        <f t="shared" si="55"/>
        <v>0</v>
      </c>
      <c r="AY751" s="552">
        <f t="shared" si="55"/>
        <v>0</v>
      </c>
      <c r="AZ751" s="552">
        <f t="shared" si="55"/>
        <v>0</v>
      </c>
      <c r="BA751" s="552">
        <f t="shared" si="55"/>
        <v>0</v>
      </c>
      <c r="BB751" s="552">
        <f t="shared" si="55"/>
        <v>0</v>
      </c>
      <c r="BC751" s="552">
        <f t="shared" si="55"/>
        <v>0</v>
      </c>
      <c r="BD751" s="552">
        <f t="shared" si="55"/>
        <v>0</v>
      </c>
      <c r="BE751" s="552">
        <f t="shared" si="55"/>
        <v>0</v>
      </c>
      <c r="BF751" s="552">
        <f t="shared" si="55"/>
        <v>0</v>
      </c>
      <c r="BG751" s="552">
        <f t="shared" si="55"/>
        <v>0</v>
      </c>
      <c r="BH751" s="552">
        <f t="shared" si="55"/>
        <v>0</v>
      </c>
      <c r="BI751" s="552">
        <f t="shared" si="55"/>
        <v>0</v>
      </c>
      <c r="BJ751" s="552">
        <f t="shared" si="55"/>
        <v>0</v>
      </c>
      <c r="BK751"/>
    </row>
    <row r="752" spans="2:63" ht="13.2" x14ac:dyDescent="0.25">
      <c r="B752" t="str">
        <f>B715</f>
        <v>Membership/Subscription Level E</v>
      </c>
      <c r="C752" s="552">
        <f>C727</f>
        <v>0</v>
      </c>
      <c r="D752" s="552">
        <f t="shared" ref="D752:BJ752" si="56">D727</f>
        <v>0</v>
      </c>
      <c r="E752" s="552">
        <f t="shared" si="56"/>
        <v>0</v>
      </c>
      <c r="F752" s="552">
        <f t="shared" si="56"/>
        <v>0</v>
      </c>
      <c r="G752" s="552">
        <f t="shared" si="56"/>
        <v>0</v>
      </c>
      <c r="H752" s="552">
        <f t="shared" si="56"/>
        <v>0</v>
      </c>
      <c r="I752" s="552">
        <f t="shared" si="56"/>
        <v>0</v>
      </c>
      <c r="J752" s="552">
        <f t="shared" si="56"/>
        <v>0</v>
      </c>
      <c r="K752" s="552">
        <f t="shared" si="56"/>
        <v>0</v>
      </c>
      <c r="L752" s="552">
        <f t="shared" si="56"/>
        <v>0</v>
      </c>
      <c r="M752" s="552">
        <f t="shared" si="56"/>
        <v>0</v>
      </c>
      <c r="N752" s="552">
        <f t="shared" si="56"/>
        <v>0</v>
      </c>
      <c r="O752" s="552">
        <f t="shared" si="56"/>
        <v>0</v>
      </c>
      <c r="P752" s="552">
        <f t="shared" si="56"/>
        <v>0</v>
      </c>
      <c r="Q752" s="552">
        <f t="shared" si="56"/>
        <v>0</v>
      </c>
      <c r="R752" s="552">
        <f t="shared" si="56"/>
        <v>0</v>
      </c>
      <c r="S752" s="552">
        <f t="shared" si="56"/>
        <v>0</v>
      </c>
      <c r="T752" s="552">
        <f t="shared" si="56"/>
        <v>0</v>
      </c>
      <c r="U752" s="552">
        <f t="shared" si="56"/>
        <v>0</v>
      </c>
      <c r="V752" s="552">
        <f t="shared" si="56"/>
        <v>0</v>
      </c>
      <c r="W752" s="552">
        <f t="shared" si="56"/>
        <v>0</v>
      </c>
      <c r="X752" s="552">
        <f t="shared" si="56"/>
        <v>0</v>
      </c>
      <c r="Y752" s="552">
        <f t="shared" si="56"/>
        <v>0</v>
      </c>
      <c r="Z752" s="552">
        <f t="shared" si="56"/>
        <v>0</v>
      </c>
      <c r="AA752" s="552">
        <f t="shared" si="56"/>
        <v>0</v>
      </c>
      <c r="AB752" s="552">
        <f t="shared" si="56"/>
        <v>0</v>
      </c>
      <c r="AC752" s="552">
        <f t="shared" si="56"/>
        <v>0</v>
      </c>
      <c r="AD752" s="552">
        <f t="shared" si="56"/>
        <v>0</v>
      </c>
      <c r="AE752" s="552">
        <f t="shared" si="56"/>
        <v>0</v>
      </c>
      <c r="AF752" s="552">
        <f t="shared" si="56"/>
        <v>0</v>
      </c>
      <c r="AG752" s="552">
        <f t="shared" si="56"/>
        <v>0</v>
      </c>
      <c r="AH752" s="552">
        <f t="shared" si="56"/>
        <v>0</v>
      </c>
      <c r="AI752" s="552">
        <f t="shared" si="56"/>
        <v>0</v>
      </c>
      <c r="AJ752" s="552">
        <f t="shared" si="56"/>
        <v>0</v>
      </c>
      <c r="AK752" s="552">
        <f t="shared" si="56"/>
        <v>0</v>
      </c>
      <c r="AL752" s="552">
        <f t="shared" si="56"/>
        <v>0</v>
      </c>
      <c r="AM752" s="552">
        <f t="shared" si="56"/>
        <v>0</v>
      </c>
      <c r="AN752" s="552">
        <f t="shared" si="56"/>
        <v>0</v>
      </c>
      <c r="AO752" s="552">
        <f t="shared" si="56"/>
        <v>0</v>
      </c>
      <c r="AP752" s="552">
        <f t="shared" si="56"/>
        <v>0</v>
      </c>
      <c r="AQ752" s="552">
        <f t="shared" si="56"/>
        <v>0</v>
      </c>
      <c r="AR752" s="552">
        <f t="shared" si="56"/>
        <v>0</v>
      </c>
      <c r="AS752" s="552">
        <f t="shared" si="56"/>
        <v>0</v>
      </c>
      <c r="AT752" s="552">
        <f t="shared" si="56"/>
        <v>0</v>
      </c>
      <c r="AU752" s="552">
        <f t="shared" si="56"/>
        <v>0</v>
      </c>
      <c r="AV752" s="552">
        <f t="shared" si="56"/>
        <v>0</v>
      </c>
      <c r="AW752" s="552">
        <f t="shared" si="56"/>
        <v>0</v>
      </c>
      <c r="AX752" s="552">
        <f t="shared" si="56"/>
        <v>0</v>
      </c>
      <c r="AY752" s="552">
        <f t="shared" si="56"/>
        <v>0</v>
      </c>
      <c r="AZ752" s="552">
        <f t="shared" si="56"/>
        <v>0</v>
      </c>
      <c r="BA752" s="552">
        <f t="shared" si="56"/>
        <v>0</v>
      </c>
      <c r="BB752" s="552">
        <f t="shared" si="56"/>
        <v>0</v>
      </c>
      <c r="BC752" s="552">
        <f t="shared" si="56"/>
        <v>0</v>
      </c>
      <c r="BD752" s="552">
        <f t="shared" si="56"/>
        <v>0</v>
      </c>
      <c r="BE752" s="552">
        <f t="shared" si="56"/>
        <v>0</v>
      </c>
      <c r="BF752" s="552">
        <f t="shared" si="56"/>
        <v>0</v>
      </c>
      <c r="BG752" s="552">
        <f t="shared" si="56"/>
        <v>0</v>
      </c>
      <c r="BH752" s="552">
        <f t="shared" si="56"/>
        <v>0</v>
      </c>
      <c r="BI752" s="552">
        <f t="shared" si="56"/>
        <v>0</v>
      </c>
      <c r="BJ752" s="552">
        <f t="shared" si="56"/>
        <v>0</v>
      </c>
      <c r="BK752"/>
    </row>
    <row r="753" spans="2:63" ht="13.2" x14ac:dyDescent="0.25">
      <c r="B753" t="str">
        <f>B730</f>
        <v>Other Revenues 1</v>
      </c>
      <c r="C753" s="552">
        <f>C735</f>
        <v>0</v>
      </c>
      <c r="D753" s="552">
        <f t="shared" ref="D753:BJ753" si="57">D735</f>
        <v>0</v>
      </c>
      <c r="E753" s="552">
        <f t="shared" si="57"/>
        <v>0</v>
      </c>
      <c r="F753" s="552">
        <f t="shared" si="57"/>
        <v>0</v>
      </c>
      <c r="G753" s="552">
        <f t="shared" si="57"/>
        <v>0</v>
      </c>
      <c r="H753" s="552">
        <f t="shared" si="57"/>
        <v>0</v>
      </c>
      <c r="I753" s="552">
        <f t="shared" si="57"/>
        <v>0</v>
      </c>
      <c r="J753" s="552">
        <f t="shared" si="57"/>
        <v>0</v>
      </c>
      <c r="K753" s="552">
        <f t="shared" si="57"/>
        <v>0</v>
      </c>
      <c r="L753" s="552">
        <f t="shared" si="57"/>
        <v>0</v>
      </c>
      <c r="M753" s="552">
        <f t="shared" si="57"/>
        <v>0</v>
      </c>
      <c r="N753" s="552">
        <f t="shared" si="57"/>
        <v>0</v>
      </c>
      <c r="O753" s="552">
        <f t="shared" si="57"/>
        <v>0</v>
      </c>
      <c r="P753" s="552">
        <f t="shared" si="57"/>
        <v>0</v>
      </c>
      <c r="Q753" s="552">
        <f t="shared" si="57"/>
        <v>0</v>
      </c>
      <c r="R753" s="552">
        <f t="shared" si="57"/>
        <v>0</v>
      </c>
      <c r="S753" s="552">
        <f t="shared" si="57"/>
        <v>0</v>
      </c>
      <c r="T753" s="552">
        <f t="shared" si="57"/>
        <v>0</v>
      </c>
      <c r="U753" s="552">
        <f t="shared" si="57"/>
        <v>0</v>
      </c>
      <c r="V753" s="552">
        <f t="shared" si="57"/>
        <v>0</v>
      </c>
      <c r="W753" s="552">
        <f t="shared" si="57"/>
        <v>0</v>
      </c>
      <c r="X753" s="552">
        <f t="shared" si="57"/>
        <v>0</v>
      </c>
      <c r="Y753" s="552">
        <f t="shared" si="57"/>
        <v>0</v>
      </c>
      <c r="Z753" s="552">
        <f t="shared" si="57"/>
        <v>0</v>
      </c>
      <c r="AA753" s="552">
        <f t="shared" si="57"/>
        <v>0</v>
      </c>
      <c r="AB753" s="552">
        <f t="shared" si="57"/>
        <v>0</v>
      </c>
      <c r="AC753" s="552">
        <f t="shared" si="57"/>
        <v>0</v>
      </c>
      <c r="AD753" s="552">
        <f t="shared" si="57"/>
        <v>0</v>
      </c>
      <c r="AE753" s="552">
        <f t="shared" si="57"/>
        <v>0</v>
      </c>
      <c r="AF753" s="552">
        <f t="shared" si="57"/>
        <v>0</v>
      </c>
      <c r="AG753" s="552">
        <f t="shared" si="57"/>
        <v>0</v>
      </c>
      <c r="AH753" s="552">
        <f t="shared" si="57"/>
        <v>0</v>
      </c>
      <c r="AI753" s="552">
        <f t="shared" si="57"/>
        <v>0</v>
      </c>
      <c r="AJ753" s="552">
        <f t="shared" si="57"/>
        <v>0</v>
      </c>
      <c r="AK753" s="552">
        <f t="shared" si="57"/>
        <v>0</v>
      </c>
      <c r="AL753" s="552">
        <f t="shared" si="57"/>
        <v>0</v>
      </c>
      <c r="AM753" s="552">
        <f t="shared" si="57"/>
        <v>0</v>
      </c>
      <c r="AN753" s="552">
        <f t="shared" si="57"/>
        <v>0</v>
      </c>
      <c r="AO753" s="552">
        <f t="shared" si="57"/>
        <v>0</v>
      </c>
      <c r="AP753" s="552">
        <f t="shared" si="57"/>
        <v>0</v>
      </c>
      <c r="AQ753" s="552">
        <f t="shared" si="57"/>
        <v>0</v>
      </c>
      <c r="AR753" s="552">
        <f t="shared" si="57"/>
        <v>0</v>
      </c>
      <c r="AS753" s="552">
        <f t="shared" si="57"/>
        <v>0</v>
      </c>
      <c r="AT753" s="552">
        <f t="shared" si="57"/>
        <v>0</v>
      </c>
      <c r="AU753" s="552">
        <f t="shared" si="57"/>
        <v>0</v>
      </c>
      <c r="AV753" s="552">
        <f t="shared" si="57"/>
        <v>0</v>
      </c>
      <c r="AW753" s="552">
        <f t="shared" si="57"/>
        <v>0</v>
      </c>
      <c r="AX753" s="552">
        <f t="shared" si="57"/>
        <v>0</v>
      </c>
      <c r="AY753" s="552">
        <f t="shared" si="57"/>
        <v>0</v>
      </c>
      <c r="AZ753" s="552">
        <f t="shared" si="57"/>
        <v>0</v>
      </c>
      <c r="BA753" s="552">
        <f t="shared" si="57"/>
        <v>0</v>
      </c>
      <c r="BB753" s="552">
        <f t="shared" si="57"/>
        <v>0</v>
      </c>
      <c r="BC753" s="552">
        <f t="shared" si="57"/>
        <v>0</v>
      </c>
      <c r="BD753" s="552">
        <f t="shared" si="57"/>
        <v>0</v>
      </c>
      <c r="BE753" s="552">
        <f t="shared" si="57"/>
        <v>0</v>
      </c>
      <c r="BF753" s="552">
        <f t="shared" si="57"/>
        <v>0</v>
      </c>
      <c r="BG753" s="552">
        <f t="shared" si="57"/>
        <v>0</v>
      </c>
      <c r="BH753" s="552">
        <f t="shared" si="57"/>
        <v>0</v>
      </c>
      <c r="BI753" s="552">
        <f t="shared" si="57"/>
        <v>0</v>
      </c>
      <c r="BJ753" s="552">
        <f t="shared" si="57"/>
        <v>0</v>
      </c>
      <c r="BK753"/>
    </row>
    <row r="754" spans="2:63" ht="13.2" x14ac:dyDescent="0.25">
      <c r="B754" t="str">
        <f>B738</f>
        <v>Other Revenues 2</v>
      </c>
      <c r="C754" s="552">
        <f>C743</f>
        <v>0</v>
      </c>
      <c r="D754" s="552">
        <f t="shared" ref="D754:BJ754" si="58">D743</f>
        <v>0</v>
      </c>
      <c r="E754" s="552">
        <f t="shared" si="58"/>
        <v>0</v>
      </c>
      <c r="F754" s="552">
        <f t="shared" si="58"/>
        <v>0</v>
      </c>
      <c r="G754" s="552">
        <f t="shared" si="58"/>
        <v>0</v>
      </c>
      <c r="H754" s="552">
        <f t="shared" si="58"/>
        <v>0</v>
      </c>
      <c r="I754" s="552">
        <f t="shared" si="58"/>
        <v>0</v>
      </c>
      <c r="J754" s="552">
        <f t="shared" si="58"/>
        <v>0</v>
      </c>
      <c r="K754" s="552">
        <f t="shared" si="58"/>
        <v>0</v>
      </c>
      <c r="L754" s="552">
        <f t="shared" si="58"/>
        <v>0</v>
      </c>
      <c r="M754" s="552">
        <f t="shared" si="58"/>
        <v>0</v>
      </c>
      <c r="N754" s="552">
        <f t="shared" si="58"/>
        <v>0</v>
      </c>
      <c r="O754" s="552">
        <f t="shared" si="58"/>
        <v>0</v>
      </c>
      <c r="P754" s="552">
        <f t="shared" si="58"/>
        <v>0</v>
      </c>
      <c r="Q754" s="552">
        <f t="shared" si="58"/>
        <v>0</v>
      </c>
      <c r="R754" s="552">
        <f t="shared" si="58"/>
        <v>0</v>
      </c>
      <c r="S754" s="552">
        <f t="shared" si="58"/>
        <v>0</v>
      </c>
      <c r="T754" s="552">
        <f t="shared" si="58"/>
        <v>0</v>
      </c>
      <c r="U754" s="552">
        <f t="shared" si="58"/>
        <v>0</v>
      </c>
      <c r="V754" s="552">
        <f t="shared" si="58"/>
        <v>0</v>
      </c>
      <c r="W754" s="552">
        <f t="shared" si="58"/>
        <v>0</v>
      </c>
      <c r="X754" s="552">
        <f t="shared" si="58"/>
        <v>0</v>
      </c>
      <c r="Y754" s="552">
        <f t="shared" si="58"/>
        <v>0</v>
      </c>
      <c r="Z754" s="552">
        <f t="shared" si="58"/>
        <v>0</v>
      </c>
      <c r="AA754" s="552">
        <f t="shared" si="58"/>
        <v>0</v>
      </c>
      <c r="AB754" s="552">
        <f t="shared" si="58"/>
        <v>0</v>
      </c>
      <c r="AC754" s="552">
        <f t="shared" si="58"/>
        <v>0</v>
      </c>
      <c r="AD754" s="552">
        <f t="shared" si="58"/>
        <v>0</v>
      </c>
      <c r="AE754" s="552">
        <f t="shared" si="58"/>
        <v>0</v>
      </c>
      <c r="AF754" s="552">
        <f t="shared" si="58"/>
        <v>0</v>
      </c>
      <c r="AG754" s="552">
        <f t="shared" si="58"/>
        <v>0</v>
      </c>
      <c r="AH754" s="552">
        <f t="shared" si="58"/>
        <v>0</v>
      </c>
      <c r="AI754" s="552">
        <f t="shared" si="58"/>
        <v>0</v>
      </c>
      <c r="AJ754" s="552">
        <f t="shared" si="58"/>
        <v>0</v>
      </c>
      <c r="AK754" s="552">
        <f t="shared" si="58"/>
        <v>0</v>
      </c>
      <c r="AL754" s="552">
        <f t="shared" si="58"/>
        <v>0</v>
      </c>
      <c r="AM754" s="552">
        <f t="shared" si="58"/>
        <v>0</v>
      </c>
      <c r="AN754" s="552">
        <f t="shared" si="58"/>
        <v>0</v>
      </c>
      <c r="AO754" s="552">
        <f t="shared" si="58"/>
        <v>0</v>
      </c>
      <c r="AP754" s="552">
        <f t="shared" si="58"/>
        <v>0</v>
      </c>
      <c r="AQ754" s="552">
        <f t="shared" si="58"/>
        <v>0</v>
      </c>
      <c r="AR754" s="552">
        <f t="shared" si="58"/>
        <v>0</v>
      </c>
      <c r="AS754" s="552">
        <f t="shared" si="58"/>
        <v>0</v>
      </c>
      <c r="AT754" s="552">
        <f t="shared" si="58"/>
        <v>0</v>
      </c>
      <c r="AU754" s="552">
        <f t="shared" si="58"/>
        <v>0</v>
      </c>
      <c r="AV754" s="552">
        <f t="shared" si="58"/>
        <v>0</v>
      </c>
      <c r="AW754" s="552">
        <f t="shared" si="58"/>
        <v>0</v>
      </c>
      <c r="AX754" s="552">
        <f t="shared" si="58"/>
        <v>0</v>
      </c>
      <c r="AY754" s="552">
        <f t="shared" si="58"/>
        <v>0</v>
      </c>
      <c r="AZ754" s="552">
        <f t="shared" si="58"/>
        <v>0</v>
      </c>
      <c r="BA754" s="552">
        <f t="shared" si="58"/>
        <v>0</v>
      </c>
      <c r="BB754" s="552">
        <f t="shared" si="58"/>
        <v>0</v>
      </c>
      <c r="BC754" s="552">
        <f t="shared" si="58"/>
        <v>0</v>
      </c>
      <c r="BD754" s="552">
        <f t="shared" si="58"/>
        <v>0</v>
      </c>
      <c r="BE754" s="552">
        <f t="shared" si="58"/>
        <v>0</v>
      </c>
      <c r="BF754" s="552">
        <f t="shared" si="58"/>
        <v>0</v>
      </c>
      <c r="BG754" s="552">
        <f t="shared" si="58"/>
        <v>0</v>
      </c>
      <c r="BH754" s="552">
        <f t="shared" si="58"/>
        <v>0</v>
      </c>
      <c r="BI754" s="552">
        <f t="shared" si="58"/>
        <v>0</v>
      </c>
      <c r="BJ754" s="552">
        <f t="shared" si="58"/>
        <v>0</v>
      </c>
      <c r="BK754"/>
    </row>
    <row r="755" spans="2:63" ht="13.2" x14ac:dyDescent="0.25">
      <c r="B755" s="554" t="s">
        <v>398</v>
      </c>
      <c r="C755" s="552">
        <f>SUM(C748:C754)</f>
        <v>360</v>
      </c>
      <c r="D755" s="552">
        <f t="shared" ref="D755:BJ755" si="59">SUM(D748:D754)</f>
        <v>720</v>
      </c>
      <c r="E755" s="552">
        <f t="shared" si="59"/>
        <v>1080</v>
      </c>
      <c r="F755" s="552">
        <f t="shared" si="59"/>
        <v>1440</v>
      </c>
      <c r="G755" s="552">
        <f t="shared" si="59"/>
        <v>1800</v>
      </c>
      <c r="H755" s="552">
        <f t="shared" si="59"/>
        <v>2160</v>
      </c>
      <c r="I755" s="552">
        <f t="shared" si="59"/>
        <v>2529</v>
      </c>
      <c r="J755" s="552">
        <f t="shared" si="59"/>
        <v>2907</v>
      </c>
      <c r="K755" s="552">
        <f t="shared" si="59"/>
        <v>3294</v>
      </c>
      <c r="L755" s="552">
        <f t="shared" si="59"/>
        <v>3690</v>
      </c>
      <c r="M755" s="552">
        <f t="shared" si="59"/>
        <v>4086</v>
      </c>
      <c r="N755" s="552">
        <f t="shared" si="59"/>
        <v>4491</v>
      </c>
      <c r="O755" s="552">
        <f t="shared" si="59"/>
        <v>4905</v>
      </c>
      <c r="P755" s="552">
        <f t="shared" si="59"/>
        <v>5337</v>
      </c>
      <c r="Q755" s="552">
        <f t="shared" si="59"/>
        <v>5778</v>
      </c>
      <c r="R755" s="552">
        <f t="shared" si="59"/>
        <v>6237</v>
      </c>
      <c r="S755" s="552">
        <f t="shared" si="59"/>
        <v>6705</v>
      </c>
      <c r="T755" s="552">
        <f t="shared" si="59"/>
        <v>7191</v>
      </c>
      <c r="U755" s="552">
        <f t="shared" si="59"/>
        <v>7695</v>
      </c>
      <c r="V755" s="552">
        <f t="shared" si="59"/>
        <v>8217</v>
      </c>
      <c r="W755" s="552">
        <f t="shared" si="59"/>
        <v>8757</v>
      </c>
      <c r="X755" s="552">
        <f t="shared" si="59"/>
        <v>9315</v>
      </c>
      <c r="Y755" s="552">
        <f t="shared" si="59"/>
        <v>9900</v>
      </c>
      <c r="Z755" s="552">
        <f t="shared" si="59"/>
        <v>10512</v>
      </c>
      <c r="AA755" s="552">
        <f t="shared" si="59"/>
        <v>11151</v>
      </c>
      <c r="AB755" s="552">
        <f t="shared" si="59"/>
        <v>11808</v>
      </c>
      <c r="AC755" s="552">
        <f t="shared" si="59"/>
        <v>12492</v>
      </c>
      <c r="AD755" s="552">
        <f t="shared" si="59"/>
        <v>13212</v>
      </c>
      <c r="AE755" s="552">
        <f t="shared" si="59"/>
        <v>13959</v>
      </c>
      <c r="AF755" s="552">
        <f t="shared" si="59"/>
        <v>14733</v>
      </c>
      <c r="AG755" s="552">
        <f t="shared" si="59"/>
        <v>15543</v>
      </c>
      <c r="AH755" s="552">
        <f t="shared" si="59"/>
        <v>16398</v>
      </c>
      <c r="AI755" s="552">
        <f t="shared" si="59"/>
        <v>17289</v>
      </c>
      <c r="AJ755" s="552">
        <f t="shared" si="59"/>
        <v>18225</v>
      </c>
      <c r="AK755" s="552">
        <f t="shared" si="59"/>
        <v>19206</v>
      </c>
      <c r="AL755" s="552">
        <f t="shared" si="59"/>
        <v>20232</v>
      </c>
      <c r="AM755" s="552">
        <f t="shared" si="59"/>
        <v>21312</v>
      </c>
      <c r="AN755" s="552">
        <f t="shared" si="59"/>
        <v>22446</v>
      </c>
      <c r="AO755" s="552">
        <f t="shared" si="59"/>
        <v>23625</v>
      </c>
      <c r="AP755" s="552">
        <f t="shared" si="59"/>
        <v>24867</v>
      </c>
      <c r="AQ755" s="552">
        <f t="shared" si="59"/>
        <v>26163</v>
      </c>
      <c r="AR755" s="552">
        <f t="shared" si="59"/>
        <v>27522</v>
      </c>
      <c r="AS755" s="552">
        <f t="shared" si="59"/>
        <v>28944</v>
      </c>
      <c r="AT755" s="552">
        <f t="shared" si="59"/>
        <v>30438</v>
      </c>
      <c r="AU755" s="552">
        <f t="shared" si="59"/>
        <v>32004</v>
      </c>
      <c r="AV755" s="552">
        <f t="shared" si="59"/>
        <v>33642</v>
      </c>
      <c r="AW755" s="552">
        <f t="shared" si="59"/>
        <v>35361</v>
      </c>
      <c r="AX755" s="552">
        <f t="shared" si="59"/>
        <v>37170</v>
      </c>
      <c r="AY755" s="552">
        <f t="shared" si="59"/>
        <v>39060</v>
      </c>
      <c r="AZ755" s="552">
        <f t="shared" si="59"/>
        <v>41049</v>
      </c>
      <c r="BA755" s="552">
        <f t="shared" si="59"/>
        <v>43137</v>
      </c>
      <c r="BB755" s="552">
        <f t="shared" si="59"/>
        <v>45324</v>
      </c>
      <c r="BC755" s="552">
        <f t="shared" si="59"/>
        <v>47619</v>
      </c>
      <c r="BD755" s="552">
        <f t="shared" si="59"/>
        <v>50022</v>
      </c>
      <c r="BE755" s="552">
        <f t="shared" si="59"/>
        <v>52551</v>
      </c>
      <c r="BF755" s="552">
        <f t="shared" si="59"/>
        <v>55206</v>
      </c>
      <c r="BG755" s="552">
        <f t="shared" si="59"/>
        <v>57987</v>
      </c>
      <c r="BH755" s="552">
        <f t="shared" si="59"/>
        <v>60912</v>
      </c>
      <c r="BI755" s="552">
        <f t="shared" si="59"/>
        <v>63981</v>
      </c>
      <c r="BJ755" s="552">
        <f t="shared" si="59"/>
        <v>67203</v>
      </c>
      <c r="BK755"/>
    </row>
    <row r="756" spans="2:63" ht="13.2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  <c r="AQ756"/>
      <c r="AR756"/>
      <c r="AS756"/>
      <c r="AT756"/>
      <c r="AU756"/>
      <c r="AV756"/>
      <c r="AW756"/>
      <c r="AX756"/>
      <c r="AY756"/>
      <c r="AZ756"/>
      <c r="BA756"/>
      <c r="BB756"/>
      <c r="BC756"/>
      <c r="BD756"/>
      <c r="BE756"/>
      <c r="BF756"/>
      <c r="BG756"/>
      <c r="BH756"/>
      <c r="BI756"/>
      <c r="BJ756" s="480"/>
      <c r="BK756"/>
    </row>
    <row r="757" spans="2:63" ht="13.2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  <c r="AQ757"/>
      <c r="AR757"/>
      <c r="AS757"/>
      <c r="AT757"/>
      <c r="AU757"/>
      <c r="AV757"/>
      <c r="AW757"/>
      <c r="AX757"/>
      <c r="AY757"/>
      <c r="AZ757"/>
      <c r="BA757"/>
      <c r="BB757"/>
      <c r="BC757"/>
      <c r="BD757"/>
      <c r="BE757"/>
      <c r="BF757"/>
      <c r="BG757"/>
      <c r="BH757"/>
      <c r="BI757"/>
      <c r="BJ757"/>
      <c r="BK757"/>
    </row>
    <row r="758" spans="2:63" ht="17.399999999999999" x14ac:dyDescent="0.3">
      <c r="B758" s="137" t="s">
        <v>401</v>
      </c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  <c r="AP758"/>
      <c r="AQ758"/>
      <c r="AR758"/>
      <c r="AS758"/>
      <c r="AT758"/>
      <c r="AU758"/>
      <c r="AV758"/>
      <c r="AW758"/>
      <c r="AX758"/>
      <c r="AY758"/>
      <c r="AZ758"/>
      <c r="BA758"/>
      <c r="BB758"/>
      <c r="BC758"/>
      <c r="BD758"/>
      <c r="BE758"/>
      <c r="BF758"/>
      <c r="BG758"/>
      <c r="BH758"/>
      <c r="BI758"/>
      <c r="BJ758"/>
      <c r="BK758"/>
    </row>
    <row r="759" spans="2:63" ht="13.2" x14ac:dyDescent="0.25">
      <c r="B759"/>
      <c r="C759" s="555" t="s">
        <v>402</v>
      </c>
      <c r="D759" s="556" t="s">
        <v>403</v>
      </c>
      <c r="E759" s="556" t="s">
        <v>404</v>
      </c>
      <c r="F759" s="557" t="s">
        <v>405</v>
      </c>
      <c r="G759" s="555" t="s">
        <v>406</v>
      </c>
      <c r="H759" s="556" t="s">
        <v>407</v>
      </c>
      <c r="I759" s="556" t="s">
        <v>408</v>
      </c>
      <c r="J759" s="557" t="s">
        <v>409</v>
      </c>
      <c r="K759" s="555" t="s">
        <v>410</v>
      </c>
      <c r="L759" s="556" t="s">
        <v>411</v>
      </c>
      <c r="M759" s="556" t="s">
        <v>412</v>
      </c>
      <c r="N759" s="557" t="s">
        <v>413</v>
      </c>
      <c r="O759" s="555" t="s">
        <v>414</v>
      </c>
      <c r="P759" s="556" t="s">
        <v>415</v>
      </c>
      <c r="Q759" s="556" t="s">
        <v>416</v>
      </c>
      <c r="R759" s="557" t="s">
        <v>417</v>
      </c>
      <c r="S759" s="555" t="s">
        <v>418</v>
      </c>
      <c r="T759" s="556" t="s">
        <v>419</v>
      </c>
      <c r="U759" s="556" t="s">
        <v>420</v>
      </c>
      <c r="V759" s="557" t="s">
        <v>421</v>
      </c>
      <c r="W759" s="480"/>
      <c r="X759" s="480"/>
      <c r="Y759" s="480"/>
      <c r="Z759" s="480"/>
      <c r="AA759" s="480"/>
      <c r="AB759" s="480"/>
      <c r="AC759" s="480"/>
      <c r="AD759" s="480"/>
      <c r="AE759" s="480"/>
      <c r="AF759" s="480"/>
      <c r="AG759" s="480"/>
      <c r="AH759" s="480"/>
      <c r="AI759" s="480"/>
      <c r="AJ759" s="480"/>
      <c r="AK759" s="480"/>
      <c r="AL759" s="480"/>
      <c r="AM759" s="480"/>
      <c r="AN759" s="480"/>
      <c r="AO759" s="480"/>
      <c r="AP759" s="480"/>
      <c r="AQ759" s="480"/>
      <c r="AR759" s="480"/>
      <c r="AS759" s="480"/>
      <c r="AT759" s="480"/>
      <c r="AU759" s="480"/>
      <c r="AV759" s="480"/>
      <c r="AW759" s="480"/>
      <c r="AX759" s="480"/>
      <c r="AY759" s="480"/>
      <c r="AZ759" s="480"/>
      <c r="BA759" s="480"/>
      <c r="BB759" s="480"/>
      <c r="BC759" s="480"/>
      <c r="BD759" s="480"/>
      <c r="BE759" s="480"/>
      <c r="BF759" s="480"/>
      <c r="BG759" s="480"/>
      <c r="BH759" s="480"/>
      <c r="BI759" s="480"/>
      <c r="BJ759" s="480"/>
      <c r="BK759" s="480"/>
    </row>
    <row r="760" spans="2:63" ht="13.2" x14ac:dyDescent="0.25">
      <c r="B760" t="str">
        <f>B748</f>
        <v>Membership/Subscription Level A</v>
      </c>
      <c r="C760" s="558">
        <f>SUM(C748:E748)</f>
        <v>2160</v>
      </c>
      <c r="D760" s="552">
        <f>SUM(F748:H748)</f>
        <v>5400</v>
      </c>
      <c r="E760" s="552">
        <f>SUM(I748:K748)</f>
        <v>8730</v>
      </c>
      <c r="F760" s="559">
        <f>SUM(L748:N748)</f>
        <v>12267</v>
      </c>
      <c r="G760" s="558">
        <f>SUM(O748:Q748)</f>
        <v>16020</v>
      </c>
      <c r="H760" s="552">
        <f>SUM(R748:T748)</f>
        <v>20133</v>
      </c>
      <c r="I760" s="552">
        <f>SUM(U748:W748)</f>
        <v>24669</v>
      </c>
      <c r="J760" s="559">
        <f>SUM(X748:Z748)</f>
        <v>29727</v>
      </c>
      <c r="K760" s="558">
        <f>SUM(AA748:AC748)</f>
        <v>35451</v>
      </c>
      <c r="L760" s="552">
        <f>SUM(AD748:AF748)</f>
        <v>41904</v>
      </c>
      <c r="M760" s="552">
        <f>SUM(AG748:AI748)</f>
        <v>49230</v>
      </c>
      <c r="N760" s="559">
        <f>SUM(AJ748:AL748)</f>
        <v>57663</v>
      </c>
      <c r="O760" s="558">
        <f>SUM(AM748:AO748)</f>
        <v>67383</v>
      </c>
      <c r="P760" s="552">
        <f>SUM(AP748:AR748)</f>
        <v>78552</v>
      </c>
      <c r="Q760" s="552">
        <f>SUM(AS748:AU748)</f>
        <v>91386</v>
      </c>
      <c r="R760" s="559">
        <f>SUM(AV748:AX748)</f>
        <v>106173</v>
      </c>
      <c r="S760" s="558">
        <f>SUM(AY748:BA748)</f>
        <v>123246</v>
      </c>
      <c r="T760" s="552">
        <f>SUM(BB748:BD748)</f>
        <v>142965</v>
      </c>
      <c r="U760" s="552">
        <f>SUM(BE748:BG748)</f>
        <v>165744</v>
      </c>
      <c r="V760" s="559">
        <f>SUM(BH748:BJ748)</f>
        <v>192096</v>
      </c>
      <c r="W760" s="552"/>
      <c r="X760" s="480"/>
      <c r="Y760" s="552"/>
      <c r="Z760" s="480"/>
      <c r="AA760" s="480"/>
      <c r="AB760" s="480"/>
      <c r="AC760" s="480"/>
      <c r="AD760" s="480"/>
      <c r="AE760" s="480"/>
      <c r="AF760" s="480"/>
      <c r="AG760" s="480"/>
      <c r="AH760" s="480"/>
      <c r="AI760" s="480"/>
      <c r="AJ760" s="480"/>
      <c r="AK760" s="480"/>
      <c r="AL760" s="480"/>
      <c r="AM760" s="480"/>
      <c r="AN760" s="480"/>
      <c r="AO760" s="480"/>
      <c r="AP760" s="480"/>
      <c r="AQ760" s="480"/>
      <c r="AR760" s="480"/>
      <c r="AS760" s="480"/>
      <c r="AT760" s="480"/>
      <c r="AU760" s="480"/>
      <c r="AV760" s="480"/>
      <c r="AW760" s="480"/>
      <c r="AX760" s="480"/>
      <c r="AY760" s="480"/>
      <c r="AZ760" s="480"/>
      <c r="BA760" s="480"/>
      <c r="BB760" s="480"/>
      <c r="BC760" s="480"/>
      <c r="BD760" s="480"/>
      <c r="BE760" s="480"/>
      <c r="BF760" s="480"/>
      <c r="BG760" s="480"/>
      <c r="BH760" s="480"/>
      <c r="BI760" s="480"/>
      <c r="BJ760" s="480"/>
      <c r="BK760" s="480"/>
    </row>
    <row r="761" spans="2:63" ht="13.2" x14ac:dyDescent="0.25">
      <c r="B761" t="str">
        <f t="shared" ref="B761:B767" si="60">B749</f>
        <v>Membership/Subscription Level B</v>
      </c>
      <c r="C761" s="558">
        <f t="shared" ref="C761:C766" si="61">SUM(C749:E749)</f>
        <v>0</v>
      </c>
      <c r="D761" s="552">
        <f t="shared" ref="D761:D766" si="62">SUM(F749:H749)</f>
        <v>0</v>
      </c>
      <c r="E761" s="552">
        <f t="shared" ref="E761:E766" si="63">SUM(I749:K749)</f>
        <v>0</v>
      </c>
      <c r="F761" s="559">
        <f t="shared" ref="F761:F766" si="64">SUM(L749:N749)</f>
        <v>0</v>
      </c>
      <c r="G761" s="558">
        <f t="shared" ref="G761:G766" si="65">SUM(O749:Q749)</f>
        <v>0</v>
      </c>
      <c r="H761" s="552">
        <f t="shared" ref="H761:H766" si="66">SUM(R749:T749)</f>
        <v>0</v>
      </c>
      <c r="I761" s="552">
        <f t="shared" ref="I761:I766" si="67">SUM(U749:W749)</f>
        <v>0</v>
      </c>
      <c r="J761" s="559">
        <f t="shared" ref="J761:J766" si="68">SUM(X749:Z749)</f>
        <v>0</v>
      </c>
      <c r="K761" s="558">
        <f t="shared" ref="K761:K766" si="69">SUM(AA749:AC749)</f>
        <v>0</v>
      </c>
      <c r="L761" s="552">
        <f t="shared" ref="L761:L766" si="70">SUM(AD749:AF749)</f>
        <v>0</v>
      </c>
      <c r="M761" s="552">
        <f t="shared" ref="M761:M766" si="71">SUM(AG749:AI749)</f>
        <v>0</v>
      </c>
      <c r="N761" s="559">
        <f t="shared" ref="N761:N766" si="72">SUM(AJ749:AL749)</f>
        <v>0</v>
      </c>
      <c r="O761" s="558">
        <f t="shared" ref="O761:O766" si="73">SUM(AM749:AO749)</f>
        <v>0</v>
      </c>
      <c r="P761" s="552">
        <f t="shared" ref="P761:P766" si="74">SUM(AP749:AR749)</f>
        <v>0</v>
      </c>
      <c r="Q761" s="552">
        <f t="shared" ref="Q761:Q766" si="75">SUM(AS749:AU749)</f>
        <v>0</v>
      </c>
      <c r="R761" s="559">
        <f t="shared" ref="R761:R766" si="76">SUM(AV749:AX749)</f>
        <v>0</v>
      </c>
      <c r="S761" s="558">
        <f t="shared" ref="S761:S766" si="77">SUM(AY749:BA749)</f>
        <v>0</v>
      </c>
      <c r="T761" s="552">
        <f t="shared" ref="T761:T766" si="78">SUM(BB749:BD749)</f>
        <v>0</v>
      </c>
      <c r="U761" s="552">
        <f t="shared" ref="U761:U766" si="79">SUM(BE749:BG749)</f>
        <v>0</v>
      </c>
      <c r="V761" s="559">
        <f t="shared" ref="V761:V766" si="80">SUM(BH749:BJ749)</f>
        <v>0</v>
      </c>
      <c r="W761" s="480"/>
      <c r="X761" s="480"/>
      <c r="Y761" s="480"/>
      <c r="Z761" s="480"/>
      <c r="AA761" s="480"/>
      <c r="AB761" s="480"/>
      <c r="AC761" s="480"/>
      <c r="AD761" s="480"/>
      <c r="AE761" s="480"/>
      <c r="AF761" s="480"/>
      <c r="AG761" s="480"/>
      <c r="AH761" s="480"/>
      <c r="AI761" s="480"/>
      <c r="AJ761" s="480"/>
      <c r="AK761" s="480"/>
      <c r="AL761" s="480"/>
      <c r="AM761" s="480"/>
      <c r="AN761" s="480"/>
      <c r="AO761" s="480"/>
      <c r="AP761" s="480"/>
      <c r="AQ761" s="480"/>
      <c r="AR761" s="480"/>
      <c r="AS761" s="480"/>
      <c r="AT761" s="480"/>
      <c r="AU761" s="480"/>
      <c r="AV761" s="480"/>
      <c r="AW761" s="480"/>
      <c r="AX761" s="480"/>
      <c r="AY761" s="480"/>
      <c r="AZ761" s="480"/>
      <c r="BA761" s="480"/>
      <c r="BB761" s="480"/>
      <c r="BC761" s="480"/>
      <c r="BD761" s="480"/>
      <c r="BE761" s="480"/>
      <c r="BF761" s="480"/>
      <c r="BG761" s="480"/>
      <c r="BH761" s="480"/>
      <c r="BI761" s="480"/>
      <c r="BJ761" s="480"/>
      <c r="BK761" s="480"/>
    </row>
    <row r="762" spans="2:63" ht="13.2" x14ac:dyDescent="0.25">
      <c r="B762" t="str">
        <f t="shared" si="60"/>
        <v>Membership/Subscription Level C</v>
      </c>
      <c r="C762" s="558">
        <f t="shared" si="61"/>
        <v>0</v>
      </c>
      <c r="D762" s="552">
        <f t="shared" si="62"/>
        <v>0</v>
      </c>
      <c r="E762" s="552">
        <f t="shared" si="63"/>
        <v>0</v>
      </c>
      <c r="F762" s="559">
        <f t="shared" si="64"/>
        <v>0</v>
      </c>
      <c r="G762" s="558">
        <f t="shared" si="65"/>
        <v>0</v>
      </c>
      <c r="H762" s="552">
        <f t="shared" si="66"/>
        <v>0</v>
      </c>
      <c r="I762" s="552">
        <f t="shared" si="67"/>
        <v>0</v>
      </c>
      <c r="J762" s="559">
        <f t="shared" si="68"/>
        <v>0</v>
      </c>
      <c r="K762" s="558">
        <f t="shared" si="69"/>
        <v>0</v>
      </c>
      <c r="L762" s="552">
        <f t="shared" si="70"/>
        <v>0</v>
      </c>
      <c r="M762" s="552">
        <f t="shared" si="71"/>
        <v>0</v>
      </c>
      <c r="N762" s="559">
        <f t="shared" si="72"/>
        <v>0</v>
      </c>
      <c r="O762" s="558">
        <f t="shared" si="73"/>
        <v>0</v>
      </c>
      <c r="P762" s="552">
        <f t="shared" si="74"/>
        <v>0</v>
      </c>
      <c r="Q762" s="552">
        <f t="shared" si="75"/>
        <v>0</v>
      </c>
      <c r="R762" s="559">
        <f t="shared" si="76"/>
        <v>0</v>
      </c>
      <c r="S762" s="558">
        <f t="shared" si="77"/>
        <v>0</v>
      </c>
      <c r="T762" s="552">
        <f t="shared" si="78"/>
        <v>0</v>
      </c>
      <c r="U762" s="552">
        <f t="shared" si="79"/>
        <v>0</v>
      </c>
      <c r="V762" s="559">
        <f t="shared" si="80"/>
        <v>0</v>
      </c>
      <c r="W762" s="480"/>
      <c r="X762" s="480"/>
      <c r="Y762" s="480"/>
      <c r="Z762" s="480"/>
      <c r="AA762" s="480"/>
      <c r="AB762" s="480"/>
      <c r="AC762" s="480"/>
      <c r="AD762" s="480"/>
      <c r="AE762" s="480"/>
      <c r="AF762" s="480"/>
      <c r="AG762" s="480"/>
      <c r="AH762" s="480"/>
      <c r="AI762" s="480"/>
      <c r="AJ762" s="480"/>
      <c r="AK762" s="480"/>
      <c r="AL762" s="480"/>
      <c r="AM762" s="480"/>
      <c r="AN762" s="480"/>
      <c r="AO762" s="480"/>
      <c r="AP762" s="480"/>
      <c r="AQ762" s="480"/>
      <c r="AR762" s="480"/>
      <c r="AS762" s="480"/>
      <c r="AT762" s="480"/>
      <c r="AU762" s="480"/>
      <c r="AV762" s="480"/>
      <c r="AW762" s="480"/>
      <c r="AX762" s="480"/>
      <c r="AY762" s="480"/>
      <c r="AZ762" s="480"/>
      <c r="BA762" s="480"/>
      <c r="BB762" s="480"/>
      <c r="BC762" s="480"/>
      <c r="BD762" s="480"/>
      <c r="BE762" s="480"/>
      <c r="BF762" s="480"/>
      <c r="BG762" s="480"/>
      <c r="BH762" s="480"/>
      <c r="BI762" s="480"/>
      <c r="BJ762" s="480"/>
      <c r="BK762" s="480"/>
    </row>
    <row r="763" spans="2:63" ht="13.2" x14ac:dyDescent="0.25">
      <c r="B763" t="str">
        <f t="shared" si="60"/>
        <v>Membership/Subscription Level D</v>
      </c>
      <c r="C763" s="558">
        <f t="shared" si="61"/>
        <v>0</v>
      </c>
      <c r="D763" s="552">
        <f t="shared" si="62"/>
        <v>0</v>
      </c>
      <c r="E763" s="552">
        <f t="shared" si="63"/>
        <v>0</v>
      </c>
      <c r="F763" s="559">
        <f t="shared" si="64"/>
        <v>0</v>
      </c>
      <c r="G763" s="558">
        <f t="shared" si="65"/>
        <v>0</v>
      </c>
      <c r="H763" s="552">
        <f t="shared" si="66"/>
        <v>0</v>
      </c>
      <c r="I763" s="552">
        <f t="shared" si="67"/>
        <v>0</v>
      </c>
      <c r="J763" s="559">
        <f t="shared" si="68"/>
        <v>0</v>
      </c>
      <c r="K763" s="558">
        <f t="shared" si="69"/>
        <v>0</v>
      </c>
      <c r="L763" s="552">
        <f t="shared" si="70"/>
        <v>0</v>
      </c>
      <c r="M763" s="552">
        <f t="shared" si="71"/>
        <v>0</v>
      </c>
      <c r="N763" s="559">
        <f t="shared" si="72"/>
        <v>0</v>
      </c>
      <c r="O763" s="558">
        <f t="shared" si="73"/>
        <v>0</v>
      </c>
      <c r="P763" s="552">
        <f t="shared" si="74"/>
        <v>0</v>
      </c>
      <c r="Q763" s="552">
        <f t="shared" si="75"/>
        <v>0</v>
      </c>
      <c r="R763" s="559">
        <f t="shared" si="76"/>
        <v>0</v>
      </c>
      <c r="S763" s="558">
        <f t="shared" si="77"/>
        <v>0</v>
      </c>
      <c r="T763" s="552">
        <f t="shared" si="78"/>
        <v>0</v>
      </c>
      <c r="U763" s="552">
        <f t="shared" si="79"/>
        <v>0</v>
      </c>
      <c r="V763" s="559">
        <f t="shared" si="80"/>
        <v>0</v>
      </c>
      <c r="W763" s="480"/>
      <c r="X763" s="480"/>
      <c r="Y763" s="480"/>
      <c r="Z763" s="480"/>
      <c r="AA763" s="480"/>
      <c r="AB763" s="480"/>
      <c r="AC763" s="480"/>
      <c r="AD763" s="480"/>
      <c r="AE763" s="480"/>
      <c r="AF763" s="480"/>
      <c r="AG763" s="480"/>
      <c r="AH763" s="480"/>
      <c r="AI763" s="480"/>
      <c r="AJ763" s="480"/>
      <c r="AK763" s="480"/>
      <c r="AL763" s="480"/>
      <c r="AM763" s="480"/>
      <c r="AN763" s="480"/>
      <c r="AO763" s="480"/>
      <c r="AP763" s="480"/>
      <c r="AQ763" s="480"/>
      <c r="AR763" s="480"/>
      <c r="AS763" s="480"/>
      <c r="AT763" s="480"/>
      <c r="AU763" s="480"/>
      <c r="AV763" s="480"/>
      <c r="AW763" s="480"/>
      <c r="AX763" s="480"/>
      <c r="AY763" s="480"/>
      <c r="AZ763" s="480"/>
      <c r="BA763" s="480"/>
      <c r="BB763" s="480"/>
      <c r="BC763" s="480"/>
      <c r="BD763" s="480"/>
      <c r="BE763" s="480"/>
      <c r="BF763" s="480"/>
      <c r="BG763" s="480"/>
      <c r="BH763" s="480"/>
      <c r="BI763" s="480"/>
      <c r="BJ763" s="480"/>
      <c r="BK763" s="480"/>
    </row>
    <row r="764" spans="2:63" ht="13.2" x14ac:dyDescent="0.25">
      <c r="B764" t="str">
        <f t="shared" si="60"/>
        <v>Membership/Subscription Level E</v>
      </c>
      <c r="C764" s="558">
        <f t="shared" si="61"/>
        <v>0</v>
      </c>
      <c r="D764" s="552">
        <f t="shared" si="62"/>
        <v>0</v>
      </c>
      <c r="E764" s="552">
        <f t="shared" si="63"/>
        <v>0</v>
      </c>
      <c r="F764" s="559">
        <f t="shared" si="64"/>
        <v>0</v>
      </c>
      <c r="G764" s="558">
        <f t="shared" si="65"/>
        <v>0</v>
      </c>
      <c r="H764" s="552">
        <f t="shared" si="66"/>
        <v>0</v>
      </c>
      <c r="I764" s="552">
        <f t="shared" si="67"/>
        <v>0</v>
      </c>
      <c r="J764" s="559">
        <f t="shared" si="68"/>
        <v>0</v>
      </c>
      <c r="K764" s="558">
        <f t="shared" si="69"/>
        <v>0</v>
      </c>
      <c r="L764" s="552">
        <f t="shared" si="70"/>
        <v>0</v>
      </c>
      <c r="M764" s="552">
        <f t="shared" si="71"/>
        <v>0</v>
      </c>
      <c r="N764" s="559">
        <f t="shared" si="72"/>
        <v>0</v>
      </c>
      <c r="O764" s="558">
        <f t="shared" si="73"/>
        <v>0</v>
      </c>
      <c r="P764" s="552">
        <f t="shared" si="74"/>
        <v>0</v>
      </c>
      <c r="Q764" s="552">
        <f t="shared" si="75"/>
        <v>0</v>
      </c>
      <c r="R764" s="559">
        <f t="shared" si="76"/>
        <v>0</v>
      </c>
      <c r="S764" s="558">
        <f t="shared" si="77"/>
        <v>0</v>
      </c>
      <c r="T764" s="552">
        <f t="shared" si="78"/>
        <v>0</v>
      </c>
      <c r="U764" s="552">
        <f t="shared" si="79"/>
        <v>0</v>
      </c>
      <c r="V764" s="559">
        <f t="shared" si="80"/>
        <v>0</v>
      </c>
      <c r="W764" s="480"/>
      <c r="X764" s="480"/>
      <c r="Y764" s="480"/>
      <c r="Z764" s="480"/>
      <c r="AA764" s="480"/>
      <c r="AB764" s="480"/>
      <c r="AC764" s="480"/>
      <c r="AD764" s="480"/>
      <c r="AE764" s="480"/>
      <c r="AF764" s="480"/>
      <c r="AG764" s="480"/>
      <c r="AH764" s="480"/>
      <c r="AI764" s="480"/>
      <c r="AJ764" s="480"/>
      <c r="AK764" s="480"/>
      <c r="AL764" s="480"/>
      <c r="AM764" s="480"/>
      <c r="AN764" s="480"/>
      <c r="AO764" s="480"/>
      <c r="AP764" s="480"/>
      <c r="AQ764" s="480"/>
      <c r="AR764" s="480"/>
      <c r="AS764" s="480"/>
      <c r="AT764" s="480"/>
      <c r="AU764" s="480"/>
      <c r="AV764" s="480"/>
      <c r="AW764" s="480"/>
      <c r="AX764" s="480"/>
      <c r="AY764" s="480"/>
      <c r="AZ764" s="480"/>
      <c r="BA764" s="480"/>
      <c r="BB764" s="480"/>
      <c r="BC764" s="480"/>
      <c r="BD764" s="480"/>
      <c r="BE764" s="480"/>
      <c r="BF764" s="480"/>
      <c r="BG764" s="480"/>
      <c r="BH764" s="480"/>
      <c r="BI764" s="480"/>
      <c r="BJ764" s="480"/>
      <c r="BK764" s="480"/>
    </row>
    <row r="765" spans="2:63" ht="13.2" x14ac:dyDescent="0.25">
      <c r="B765" t="str">
        <f t="shared" si="60"/>
        <v>Other Revenues 1</v>
      </c>
      <c r="C765" s="558">
        <f t="shared" si="61"/>
        <v>0</v>
      </c>
      <c r="D765" s="552">
        <f t="shared" si="62"/>
        <v>0</v>
      </c>
      <c r="E765" s="552">
        <f t="shared" si="63"/>
        <v>0</v>
      </c>
      <c r="F765" s="559">
        <f t="shared" si="64"/>
        <v>0</v>
      </c>
      <c r="G765" s="558">
        <f t="shared" si="65"/>
        <v>0</v>
      </c>
      <c r="H765" s="552">
        <f t="shared" si="66"/>
        <v>0</v>
      </c>
      <c r="I765" s="552">
        <f t="shared" si="67"/>
        <v>0</v>
      </c>
      <c r="J765" s="559">
        <f t="shared" si="68"/>
        <v>0</v>
      </c>
      <c r="K765" s="558">
        <f t="shared" si="69"/>
        <v>0</v>
      </c>
      <c r="L765" s="552">
        <f t="shared" si="70"/>
        <v>0</v>
      </c>
      <c r="M765" s="552">
        <f t="shared" si="71"/>
        <v>0</v>
      </c>
      <c r="N765" s="559">
        <f t="shared" si="72"/>
        <v>0</v>
      </c>
      <c r="O765" s="558">
        <f t="shared" si="73"/>
        <v>0</v>
      </c>
      <c r="P765" s="552">
        <f t="shared" si="74"/>
        <v>0</v>
      </c>
      <c r="Q765" s="552">
        <f t="shared" si="75"/>
        <v>0</v>
      </c>
      <c r="R765" s="559">
        <f t="shared" si="76"/>
        <v>0</v>
      </c>
      <c r="S765" s="558">
        <f t="shared" si="77"/>
        <v>0</v>
      </c>
      <c r="T765" s="552">
        <f t="shared" si="78"/>
        <v>0</v>
      </c>
      <c r="U765" s="552">
        <f t="shared" si="79"/>
        <v>0</v>
      </c>
      <c r="V765" s="559">
        <f t="shared" si="80"/>
        <v>0</v>
      </c>
      <c r="W765" s="480"/>
      <c r="X765" s="480"/>
      <c r="Y765" s="480"/>
      <c r="Z765" s="480"/>
      <c r="AA765" s="480"/>
      <c r="AB765" s="480"/>
      <c r="AC765" s="480"/>
      <c r="AD765" s="480"/>
      <c r="AE765" s="480"/>
      <c r="AF765" s="480"/>
      <c r="AG765" s="480"/>
      <c r="AH765" s="480"/>
      <c r="AI765" s="480"/>
      <c r="AJ765" s="480"/>
      <c r="AK765" s="480"/>
      <c r="AL765" s="480"/>
      <c r="AM765" s="480"/>
      <c r="AN765" s="480"/>
      <c r="AO765" s="480"/>
      <c r="AP765" s="480"/>
      <c r="AQ765" s="480"/>
      <c r="AR765" s="480"/>
      <c r="AS765" s="480"/>
      <c r="AT765" s="480"/>
      <c r="AU765" s="480"/>
      <c r="AV765" s="480"/>
      <c r="AW765" s="480"/>
      <c r="AX765" s="480"/>
      <c r="AY765" s="480"/>
      <c r="AZ765" s="480"/>
      <c r="BA765" s="480"/>
      <c r="BB765" s="480"/>
      <c r="BC765" s="480"/>
      <c r="BD765" s="480"/>
      <c r="BE765" s="480"/>
      <c r="BF765" s="480"/>
      <c r="BG765" s="480"/>
      <c r="BH765" s="480"/>
      <c r="BI765" s="480"/>
      <c r="BJ765" s="480"/>
      <c r="BK765" s="480"/>
    </row>
    <row r="766" spans="2:63" ht="13.2" x14ac:dyDescent="0.25">
      <c r="B766" t="str">
        <f t="shared" si="60"/>
        <v>Other Revenues 2</v>
      </c>
      <c r="C766" s="558">
        <f t="shared" si="61"/>
        <v>0</v>
      </c>
      <c r="D766" s="552">
        <f t="shared" si="62"/>
        <v>0</v>
      </c>
      <c r="E766" s="552">
        <f t="shared" si="63"/>
        <v>0</v>
      </c>
      <c r="F766" s="559">
        <f t="shared" si="64"/>
        <v>0</v>
      </c>
      <c r="G766" s="558">
        <f t="shared" si="65"/>
        <v>0</v>
      </c>
      <c r="H766" s="552">
        <f t="shared" si="66"/>
        <v>0</v>
      </c>
      <c r="I766" s="552">
        <f t="shared" si="67"/>
        <v>0</v>
      </c>
      <c r="J766" s="559">
        <f t="shared" si="68"/>
        <v>0</v>
      </c>
      <c r="K766" s="558">
        <f t="shared" si="69"/>
        <v>0</v>
      </c>
      <c r="L766" s="552">
        <f t="shared" si="70"/>
        <v>0</v>
      </c>
      <c r="M766" s="552">
        <f t="shared" si="71"/>
        <v>0</v>
      </c>
      <c r="N766" s="559">
        <f t="shared" si="72"/>
        <v>0</v>
      </c>
      <c r="O766" s="558">
        <f t="shared" si="73"/>
        <v>0</v>
      </c>
      <c r="P766" s="552">
        <f t="shared" si="74"/>
        <v>0</v>
      </c>
      <c r="Q766" s="552">
        <f t="shared" si="75"/>
        <v>0</v>
      </c>
      <c r="R766" s="559">
        <f t="shared" si="76"/>
        <v>0</v>
      </c>
      <c r="S766" s="558">
        <f t="shared" si="77"/>
        <v>0</v>
      </c>
      <c r="T766" s="552">
        <f t="shared" si="78"/>
        <v>0</v>
      </c>
      <c r="U766" s="552">
        <f t="shared" si="79"/>
        <v>0</v>
      </c>
      <c r="V766" s="559">
        <f t="shared" si="80"/>
        <v>0</v>
      </c>
      <c r="W766" s="480"/>
      <c r="X766" s="480"/>
      <c r="Y766" s="480"/>
      <c r="Z766" s="480"/>
      <c r="AA766" s="480"/>
      <c r="AB766" s="480"/>
      <c r="AC766" s="480"/>
      <c r="AD766" s="480"/>
      <c r="AE766" s="480"/>
      <c r="AF766" s="480"/>
      <c r="AG766" s="480"/>
      <c r="AH766" s="480"/>
      <c r="AI766" s="480"/>
      <c r="AJ766" s="480"/>
      <c r="AK766" s="480"/>
      <c r="AL766" s="480"/>
      <c r="AM766" s="480"/>
      <c r="AN766" s="480"/>
      <c r="AO766" s="480"/>
      <c r="AP766" s="480"/>
      <c r="AQ766" s="480"/>
      <c r="AR766" s="480"/>
      <c r="AS766" s="480"/>
      <c r="AT766" s="480"/>
      <c r="AU766" s="480"/>
      <c r="AV766" s="480"/>
      <c r="AW766" s="480"/>
      <c r="AX766" s="480"/>
      <c r="AY766" s="480"/>
      <c r="AZ766" s="480"/>
      <c r="BA766" s="480"/>
      <c r="BB766" s="480"/>
      <c r="BC766" s="480"/>
      <c r="BD766" s="480"/>
      <c r="BE766" s="480"/>
      <c r="BF766" s="480"/>
      <c r="BG766" s="480"/>
      <c r="BH766" s="480"/>
      <c r="BI766" s="480"/>
      <c r="BJ766" s="480"/>
      <c r="BK766" s="480"/>
    </row>
    <row r="767" spans="2:63" ht="13.2" x14ac:dyDescent="0.25">
      <c r="B767" t="str">
        <f t="shared" si="60"/>
        <v>Total Revenues</v>
      </c>
      <c r="C767" s="560">
        <f>SUM(C760:C766)</f>
        <v>2160</v>
      </c>
      <c r="D767" s="561">
        <f t="shared" ref="D767:V767" si="81">SUM(D760:D766)</f>
        <v>5400</v>
      </c>
      <c r="E767" s="561">
        <f t="shared" si="81"/>
        <v>8730</v>
      </c>
      <c r="F767" s="562">
        <f t="shared" si="81"/>
        <v>12267</v>
      </c>
      <c r="G767" s="560">
        <f t="shared" si="81"/>
        <v>16020</v>
      </c>
      <c r="H767" s="561">
        <f t="shared" si="81"/>
        <v>20133</v>
      </c>
      <c r="I767" s="561">
        <f t="shared" si="81"/>
        <v>24669</v>
      </c>
      <c r="J767" s="562">
        <f t="shared" si="81"/>
        <v>29727</v>
      </c>
      <c r="K767" s="560">
        <f t="shared" si="81"/>
        <v>35451</v>
      </c>
      <c r="L767" s="561">
        <f t="shared" si="81"/>
        <v>41904</v>
      </c>
      <c r="M767" s="561">
        <f t="shared" si="81"/>
        <v>49230</v>
      </c>
      <c r="N767" s="562">
        <f t="shared" si="81"/>
        <v>57663</v>
      </c>
      <c r="O767" s="560">
        <f t="shared" si="81"/>
        <v>67383</v>
      </c>
      <c r="P767" s="561">
        <f t="shared" si="81"/>
        <v>78552</v>
      </c>
      <c r="Q767" s="561">
        <f t="shared" si="81"/>
        <v>91386</v>
      </c>
      <c r="R767" s="562">
        <f t="shared" si="81"/>
        <v>106173</v>
      </c>
      <c r="S767" s="560">
        <f t="shared" si="81"/>
        <v>123246</v>
      </c>
      <c r="T767" s="561">
        <f t="shared" si="81"/>
        <v>142965</v>
      </c>
      <c r="U767" s="561">
        <f t="shared" si="81"/>
        <v>165744</v>
      </c>
      <c r="V767" s="562">
        <f t="shared" si="81"/>
        <v>192096</v>
      </c>
      <c r="W767" s="480"/>
      <c r="X767" s="480"/>
      <c r="Y767" s="480"/>
      <c r="Z767" s="480"/>
      <c r="AA767" s="480"/>
      <c r="AB767" s="480"/>
      <c r="AC767" s="480"/>
      <c r="AD767" s="480"/>
      <c r="AE767" s="480"/>
      <c r="AF767" s="480"/>
      <c r="AG767" s="480"/>
      <c r="AH767" s="480"/>
      <c r="AI767" s="480"/>
      <c r="AJ767" s="480"/>
      <c r="AK767" s="480"/>
      <c r="AL767" s="480"/>
      <c r="AM767" s="480"/>
      <c r="AN767" s="480"/>
      <c r="AO767" s="480"/>
      <c r="AP767" s="480"/>
      <c r="AQ767" s="480"/>
      <c r="AR767" s="480"/>
      <c r="AS767" s="480"/>
      <c r="AT767" s="480"/>
      <c r="AU767" s="480"/>
      <c r="AV767" s="480"/>
      <c r="AW767" s="480"/>
      <c r="AX767" s="480"/>
      <c r="AY767" s="480"/>
      <c r="AZ767" s="480"/>
      <c r="BA767" s="480"/>
      <c r="BB767" s="480"/>
      <c r="BC767" s="480"/>
      <c r="BD767" s="480"/>
      <c r="BE767" s="480"/>
      <c r="BF767" s="480"/>
      <c r="BG767" s="480"/>
      <c r="BH767" s="480"/>
      <c r="BI767" s="480"/>
      <c r="BJ767" s="480"/>
      <c r="BK767" s="480"/>
    </row>
    <row r="768" spans="2:63" ht="13.2" x14ac:dyDescent="0.25">
      <c r="B768"/>
      <c r="C768" s="480"/>
      <c r="D768" s="480"/>
      <c r="E768" s="480"/>
      <c r="F768" s="480"/>
      <c r="G768" s="480"/>
      <c r="H768" s="480"/>
      <c r="I768" s="480"/>
      <c r="J768" s="480"/>
      <c r="K768" s="480"/>
      <c r="L768" s="480"/>
      <c r="M768" s="480"/>
      <c r="N768" s="480"/>
      <c r="O768" s="480"/>
      <c r="P768" s="480"/>
      <c r="Q768" s="480"/>
      <c r="R768" s="480"/>
      <c r="S768" s="480"/>
      <c r="T768" s="480"/>
      <c r="U768" s="480"/>
      <c r="V768" s="480"/>
      <c r="W768" s="480"/>
      <c r="X768" s="480"/>
      <c r="Y768" s="480"/>
      <c r="Z768" s="480"/>
      <c r="AA768" s="480"/>
      <c r="AB768" s="480"/>
      <c r="AC768" s="480"/>
      <c r="AD768" s="480"/>
      <c r="AE768" s="480"/>
      <c r="AF768" s="480"/>
      <c r="AG768" s="480"/>
      <c r="AH768" s="480"/>
      <c r="AI768" s="480"/>
      <c r="AJ768" s="480"/>
      <c r="AK768" s="480"/>
      <c r="AL768" s="480"/>
      <c r="AM768" s="480"/>
      <c r="AN768" s="480"/>
      <c r="AO768" s="480"/>
      <c r="AP768" s="480"/>
      <c r="AQ768" s="480"/>
      <c r="AR768" s="480"/>
      <c r="AS768" s="480"/>
      <c r="AT768" s="480"/>
      <c r="AU768" s="480"/>
      <c r="AV768" s="480"/>
      <c r="AW768" s="480"/>
      <c r="AX768" s="480"/>
      <c r="AY768" s="480"/>
      <c r="AZ768" s="480"/>
      <c r="BA768" s="480"/>
      <c r="BB768" s="480"/>
      <c r="BC768" s="480"/>
      <c r="BD768" s="480"/>
      <c r="BE768" s="480"/>
      <c r="BF768" s="480"/>
      <c r="BG768" s="480"/>
      <c r="BH768" s="480"/>
      <c r="BI768" s="480"/>
      <c r="BJ768" s="480"/>
      <c r="BK768" s="480"/>
    </row>
    <row r="769" spans="2:63" ht="13.2" x14ac:dyDescent="0.25">
      <c r="B769"/>
      <c r="C769" s="480"/>
      <c r="D769" s="480"/>
      <c r="E769" s="480"/>
      <c r="F769" s="480"/>
      <c r="G769" s="480"/>
      <c r="H769" s="480"/>
      <c r="I769" s="480"/>
      <c r="J769" s="480"/>
      <c r="K769" s="480"/>
      <c r="L769" s="480"/>
      <c r="M769" s="480"/>
      <c r="N769" s="480"/>
      <c r="O769" s="480"/>
      <c r="P769" s="480"/>
      <c r="Q769" s="480"/>
      <c r="R769" s="480"/>
      <c r="S769" s="480"/>
      <c r="T769" s="480"/>
      <c r="U769" s="480"/>
      <c r="V769" s="480"/>
      <c r="W769" s="480"/>
      <c r="X769" s="480"/>
      <c r="Y769" s="480"/>
      <c r="Z769" s="480"/>
      <c r="AA769" s="480"/>
      <c r="AB769" s="480"/>
      <c r="AC769" s="480"/>
      <c r="AD769" s="480"/>
      <c r="AE769" s="480"/>
      <c r="AF769" s="480"/>
      <c r="AG769" s="480"/>
      <c r="AH769" s="480"/>
      <c r="AI769" s="480"/>
      <c r="AJ769" s="480"/>
      <c r="AK769" s="480"/>
      <c r="AL769" s="480"/>
      <c r="AM769" s="480"/>
      <c r="AN769" s="480"/>
      <c r="AO769" s="480"/>
      <c r="AP769" s="480"/>
      <c r="AQ769" s="480"/>
      <c r="AR769" s="480"/>
      <c r="AS769" s="480"/>
      <c r="AT769" s="480"/>
      <c r="AU769" s="480"/>
      <c r="AV769" s="480"/>
      <c r="AW769" s="480"/>
      <c r="AX769" s="480"/>
      <c r="AY769" s="480"/>
      <c r="AZ769" s="480"/>
      <c r="BA769" s="480"/>
      <c r="BB769" s="480"/>
      <c r="BC769" s="480"/>
      <c r="BD769" s="480"/>
      <c r="BE769" s="480"/>
      <c r="BF769" s="480"/>
      <c r="BG769" s="480"/>
      <c r="BH769" s="480"/>
      <c r="BI769" s="480"/>
      <c r="BJ769" s="480"/>
      <c r="BK769" s="480"/>
    </row>
    <row r="770" spans="2:63" ht="17.399999999999999" x14ac:dyDescent="0.3">
      <c r="B770" s="137" t="s">
        <v>422</v>
      </c>
      <c r="C770" s="480"/>
      <c r="D770" s="480"/>
      <c r="E770" s="480"/>
      <c r="F770" s="480"/>
      <c r="G770" s="480"/>
      <c r="H770" s="480"/>
      <c r="I770" s="480"/>
      <c r="J770" s="480"/>
      <c r="K770" s="480"/>
      <c r="L770" s="480"/>
      <c r="M770" s="480"/>
      <c r="N770" s="480"/>
      <c r="O770" s="480"/>
      <c r="P770" s="480"/>
      <c r="Q770" s="480"/>
      <c r="R770" s="480"/>
      <c r="S770" s="480"/>
      <c r="T770" s="480"/>
      <c r="U770" s="480"/>
      <c r="V770" s="480"/>
      <c r="W770" s="480"/>
      <c r="X770" s="480"/>
      <c r="Y770" s="480"/>
      <c r="Z770" s="480"/>
      <c r="AA770" s="480"/>
      <c r="AB770" s="480"/>
      <c r="AC770" s="480"/>
      <c r="AD770" s="480"/>
      <c r="AE770" s="480"/>
      <c r="AF770" s="480"/>
      <c r="AG770" s="480"/>
      <c r="AH770" s="480"/>
      <c r="AI770" s="480"/>
      <c r="AJ770" s="480"/>
      <c r="AK770" s="480"/>
      <c r="AL770" s="480"/>
      <c r="AM770" s="480"/>
      <c r="AN770" s="480"/>
      <c r="AO770" s="480"/>
      <c r="AP770" s="480"/>
      <c r="AQ770" s="480"/>
      <c r="AR770" s="480"/>
      <c r="AS770" s="480"/>
      <c r="AT770" s="480"/>
      <c r="AU770" s="480"/>
      <c r="AV770" s="480"/>
      <c r="AW770" s="480"/>
      <c r="AX770" s="480"/>
      <c r="AY770" s="480"/>
      <c r="AZ770" s="480"/>
      <c r="BA770" s="480"/>
      <c r="BB770" s="480"/>
      <c r="BC770" s="480"/>
      <c r="BD770" s="480"/>
      <c r="BE770" s="480"/>
      <c r="BF770" s="480"/>
      <c r="BG770" s="480"/>
      <c r="BH770" s="480"/>
      <c r="BI770" s="480"/>
      <c r="BJ770" s="480"/>
      <c r="BK770" s="480"/>
    </row>
    <row r="771" spans="2:63" ht="17.399999999999999" x14ac:dyDescent="0.3">
      <c r="B771" s="137"/>
      <c r="C771" s="563" t="s">
        <v>71</v>
      </c>
      <c r="D771" s="563" t="s">
        <v>72</v>
      </c>
      <c r="E771" s="563" t="s">
        <v>73</v>
      </c>
      <c r="F771" s="563" t="s">
        <v>88</v>
      </c>
      <c r="G771" s="563" t="s">
        <v>89</v>
      </c>
      <c r="H771" s="480"/>
      <c r="I771" s="480"/>
      <c r="J771" s="480"/>
      <c r="K771" s="480"/>
      <c r="L771" s="480"/>
      <c r="M771" s="480"/>
      <c r="N771" s="480"/>
      <c r="O771" s="480"/>
      <c r="P771" s="480"/>
      <c r="Q771" s="480"/>
      <c r="R771" s="480"/>
      <c r="S771" s="480"/>
      <c r="T771" s="480"/>
      <c r="U771" s="480"/>
      <c r="V771" s="480"/>
      <c r="W771" s="480"/>
      <c r="X771" s="480"/>
      <c r="Y771" s="480"/>
      <c r="Z771" s="480"/>
      <c r="AA771" s="480"/>
      <c r="AB771" s="480"/>
      <c r="AC771" s="480"/>
      <c r="AD771" s="480"/>
      <c r="AE771" s="480"/>
      <c r="AF771" s="480"/>
      <c r="AG771" s="480"/>
      <c r="AH771" s="480"/>
      <c r="AI771" s="480"/>
      <c r="AJ771" s="480"/>
      <c r="AK771" s="480"/>
      <c r="AL771" s="480"/>
      <c r="AM771" s="480"/>
      <c r="AN771" s="480"/>
      <c r="AO771" s="480"/>
      <c r="AP771" s="480"/>
      <c r="AQ771" s="480"/>
      <c r="AR771" s="480"/>
      <c r="AS771" s="480"/>
      <c r="AT771" s="480"/>
      <c r="AU771" s="480"/>
      <c r="AV771" s="480"/>
      <c r="AW771" s="480"/>
      <c r="AX771" s="480"/>
      <c r="AY771" s="480"/>
      <c r="AZ771" s="480"/>
      <c r="BA771" s="480"/>
      <c r="BB771" s="480"/>
      <c r="BC771" s="480"/>
      <c r="BD771" s="480"/>
      <c r="BE771" s="480"/>
      <c r="BF771" s="480"/>
      <c r="BG771" s="480"/>
      <c r="BH771" s="480"/>
      <c r="BI771" s="480"/>
      <c r="BJ771" s="480"/>
      <c r="BK771" s="480"/>
    </row>
    <row r="772" spans="2:63" ht="13.2" x14ac:dyDescent="0.25">
      <c r="B772" t="str">
        <f>B748</f>
        <v>Membership/Subscription Level A</v>
      </c>
      <c r="C772" s="552">
        <f>SUM(C760:F760)</f>
        <v>28557</v>
      </c>
      <c r="D772" s="552">
        <f>SUM(G760:J760)</f>
        <v>90549</v>
      </c>
      <c r="E772" s="552">
        <f>SUM(K760:N760)</f>
        <v>184248</v>
      </c>
      <c r="F772" s="552">
        <f>SUM(O760:R760)</f>
        <v>343494</v>
      </c>
      <c r="G772" s="552">
        <f>SUM(S760:V760)</f>
        <v>624051</v>
      </c>
      <c r="H772" s="552"/>
      <c r="I772" s="480"/>
      <c r="J772" s="480"/>
      <c r="K772" s="480"/>
      <c r="L772" s="480"/>
      <c r="M772" s="480"/>
      <c r="N772" s="480"/>
      <c r="O772" s="480"/>
      <c r="P772" s="480"/>
      <c r="Q772" s="480"/>
      <c r="R772" s="480"/>
      <c r="S772" s="480"/>
      <c r="T772" s="480"/>
      <c r="U772" s="480"/>
      <c r="V772" s="480"/>
      <c r="W772" s="480"/>
      <c r="X772" s="480"/>
      <c r="Y772" s="480"/>
      <c r="Z772" s="480"/>
      <c r="AA772" s="480"/>
      <c r="AB772" s="480"/>
      <c r="AC772" s="480"/>
      <c r="AD772" s="480"/>
      <c r="AE772" s="480"/>
      <c r="AF772" s="480"/>
      <c r="AG772" s="480"/>
      <c r="AH772" s="480"/>
      <c r="AI772" s="480"/>
      <c r="AJ772" s="480"/>
      <c r="AK772" s="480"/>
      <c r="AL772" s="480"/>
      <c r="AM772" s="480"/>
      <c r="AN772" s="480"/>
      <c r="AO772" s="480"/>
      <c r="AP772" s="480"/>
      <c r="AQ772" s="480"/>
      <c r="AR772" s="480"/>
      <c r="AS772" s="480"/>
      <c r="AT772" s="480"/>
      <c r="AU772" s="480"/>
      <c r="AV772" s="480"/>
      <c r="AW772" s="480"/>
      <c r="AX772" s="480"/>
      <c r="AY772" s="480"/>
      <c r="AZ772" s="480"/>
      <c r="BA772" s="480"/>
      <c r="BB772" s="480"/>
      <c r="BC772" s="480"/>
      <c r="BD772" s="480"/>
      <c r="BE772" s="480"/>
      <c r="BF772" s="480"/>
      <c r="BG772" s="480"/>
      <c r="BH772" s="480"/>
      <c r="BI772" s="480"/>
      <c r="BJ772" s="480"/>
      <c r="BK772" s="480"/>
    </row>
    <row r="773" spans="2:63" ht="13.2" x14ac:dyDescent="0.25">
      <c r="B773" t="str">
        <f t="shared" ref="B773:B779" si="82">B749</f>
        <v>Membership/Subscription Level B</v>
      </c>
      <c r="C773" s="552">
        <f t="shared" ref="C773:C778" si="83">SUM(C761:F761)</f>
        <v>0</v>
      </c>
      <c r="D773" s="552">
        <f t="shared" ref="D773:D778" si="84">SUM(G761:J761)</f>
        <v>0</v>
      </c>
      <c r="E773" s="552">
        <f t="shared" ref="E773:E778" si="85">SUM(K761:N761)</f>
        <v>0</v>
      </c>
      <c r="F773" s="552">
        <f t="shared" ref="F773:F778" si="86">SUM(O761:R761)</f>
        <v>0</v>
      </c>
      <c r="G773" s="552">
        <f t="shared" ref="G773:G778" si="87">SUM(S761:V761)</f>
        <v>0</v>
      </c>
      <c r="H773" s="480"/>
      <c r="I773" s="480"/>
      <c r="J773" s="480"/>
      <c r="K773" s="480"/>
      <c r="L773" s="480"/>
      <c r="M773" s="480"/>
      <c r="N773" s="480"/>
      <c r="O773" s="480"/>
      <c r="P773" s="480"/>
      <c r="Q773" s="480"/>
      <c r="R773" s="480"/>
      <c r="S773" s="480"/>
      <c r="T773" s="480"/>
      <c r="U773" s="480"/>
      <c r="V773" s="480"/>
      <c r="W773" s="480"/>
      <c r="X773" s="480"/>
      <c r="Y773" s="480"/>
      <c r="Z773" s="480"/>
      <c r="AA773" s="480"/>
      <c r="AB773" s="480"/>
      <c r="AC773" s="480"/>
      <c r="AD773" s="480"/>
      <c r="AE773" s="480"/>
      <c r="AF773" s="480"/>
      <c r="AG773" s="480"/>
      <c r="AH773" s="480"/>
      <c r="AI773" s="480"/>
      <c r="AJ773" s="480"/>
      <c r="AK773" s="480"/>
      <c r="AL773" s="480"/>
      <c r="AM773" s="480"/>
      <c r="AN773" s="480"/>
      <c r="AO773" s="480"/>
      <c r="AP773" s="480"/>
      <c r="AQ773" s="480"/>
      <c r="AR773" s="480"/>
      <c r="AS773" s="480"/>
      <c r="AT773" s="480"/>
      <c r="AU773" s="480"/>
      <c r="AV773" s="480"/>
      <c r="AW773" s="480"/>
      <c r="AX773" s="480"/>
      <c r="AY773" s="480"/>
      <c r="AZ773" s="480"/>
      <c r="BA773" s="480"/>
      <c r="BB773" s="480"/>
      <c r="BC773" s="480"/>
      <c r="BD773" s="480"/>
      <c r="BE773" s="480"/>
      <c r="BF773" s="480"/>
      <c r="BG773" s="480"/>
      <c r="BH773" s="480"/>
      <c r="BI773" s="480"/>
      <c r="BJ773" s="480"/>
      <c r="BK773" s="480"/>
    </row>
    <row r="774" spans="2:63" ht="13.2" x14ac:dyDescent="0.25">
      <c r="B774" t="str">
        <f t="shared" si="82"/>
        <v>Membership/Subscription Level C</v>
      </c>
      <c r="C774" s="552">
        <f t="shared" si="83"/>
        <v>0</v>
      </c>
      <c r="D774" s="552">
        <f t="shared" si="84"/>
        <v>0</v>
      </c>
      <c r="E774" s="552">
        <f t="shared" si="85"/>
        <v>0</v>
      </c>
      <c r="F774" s="552">
        <f t="shared" si="86"/>
        <v>0</v>
      </c>
      <c r="G774" s="552">
        <f t="shared" si="87"/>
        <v>0</v>
      </c>
      <c r="H774" s="480"/>
      <c r="I774" s="480"/>
      <c r="J774" s="480"/>
      <c r="K774" s="480"/>
      <c r="L774" s="480"/>
      <c r="M774" s="480"/>
      <c r="N774" s="480"/>
      <c r="O774" s="480"/>
      <c r="P774" s="480"/>
      <c r="Q774" s="480"/>
      <c r="R774" s="480"/>
      <c r="S774" s="480"/>
      <c r="T774" s="480"/>
      <c r="U774" s="480"/>
      <c r="V774" s="480"/>
      <c r="W774" s="480"/>
      <c r="X774" s="480"/>
      <c r="Y774" s="480"/>
      <c r="Z774" s="480"/>
      <c r="AA774" s="480"/>
      <c r="AB774" s="480"/>
      <c r="AC774" s="480"/>
      <c r="AD774" s="480"/>
      <c r="AE774" s="480"/>
      <c r="AF774" s="480"/>
      <c r="AG774" s="480"/>
      <c r="AH774" s="480"/>
      <c r="AI774" s="480"/>
      <c r="AJ774" s="480"/>
      <c r="AK774" s="480"/>
      <c r="AL774" s="480"/>
      <c r="AM774" s="480"/>
      <c r="AN774" s="480"/>
      <c r="AO774" s="480"/>
      <c r="AP774" s="480"/>
      <c r="AQ774" s="480"/>
      <c r="AR774" s="480"/>
      <c r="AS774" s="480"/>
      <c r="AT774" s="480"/>
      <c r="AU774" s="480"/>
      <c r="AV774" s="480"/>
      <c r="AW774" s="480"/>
      <c r="AX774" s="480"/>
      <c r="AY774" s="480"/>
      <c r="AZ774" s="480"/>
      <c r="BA774" s="480"/>
      <c r="BB774" s="480"/>
      <c r="BC774" s="480"/>
      <c r="BD774" s="480"/>
      <c r="BE774" s="480"/>
      <c r="BF774" s="480"/>
      <c r="BG774" s="480"/>
      <c r="BH774" s="480"/>
      <c r="BI774" s="480"/>
      <c r="BJ774" s="480"/>
      <c r="BK774" s="480"/>
    </row>
    <row r="775" spans="2:63" ht="13.2" x14ac:dyDescent="0.25">
      <c r="B775" t="str">
        <f t="shared" si="82"/>
        <v>Membership/Subscription Level D</v>
      </c>
      <c r="C775" s="552">
        <f t="shared" si="83"/>
        <v>0</v>
      </c>
      <c r="D775" s="552">
        <f t="shared" si="84"/>
        <v>0</v>
      </c>
      <c r="E775" s="552">
        <f t="shared" si="85"/>
        <v>0</v>
      </c>
      <c r="F775" s="552">
        <f t="shared" si="86"/>
        <v>0</v>
      </c>
      <c r="G775" s="552">
        <f t="shared" si="87"/>
        <v>0</v>
      </c>
      <c r="H775" s="480"/>
      <c r="I775" s="480"/>
      <c r="J775" s="480"/>
      <c r="K775" s="480"/>
      <c r="L775" s="480"/>
      <c r="M775" s="480"/>
      <c r="N775" s="480"/>
      <c r="O775" s="480"/>
      <c r="P775" s="480"/>
      <c r="Q775" s="480"/>
      <c r="R775" s="480"/>
      <c r="S775" s="480"/>
      <c r="T775" s="480"/>
      <c r="U775" s="480"/>
      <c r="V775" s="480"/>
      <c r="W775" s="480"/>
      <c r="X775" s="480"/>
      <c r="Y775" s="480"/>
      <c r="Z775" s="480"/>
      <c r="AA775" s="480"/>
      <c r="AB775" s="480"/>
      <c r="AC775" s="480"/>
      <c r="AD775" s="480"/>
      <c r="AE775" s="480"/>
      <c r="AF775" s="480"/>
      <c r="AG775" s="480"/>
      <c r="AH775" s="480"/>
      <c r="AI775" s="480"/>
      <c r="AJ775" s="480"/>
      <c r="AK775" s="480"/>
      <c r="AL775" s="480"/>
      <c r="AM775" s="480"/>
      <c r="AN775" s="480"/>
      <c r="AO775" s="480"/>
      <c r="AP775" s="480"/>
      <c r="AQ775" s="480"/>
      <c r="AR775" s="480"/>
      <c r="AS775" s="480"/>
      <c r="AT775" s="480"/>
      <c r="AU775" s="480"/>
      <c r="AV775" s="480"/>
      <c r="AW775" s="480"/>
      <c r="AX775" s="480"/>
      <c r="AY775" s="480"/>
      <c r="AZ775" s="480"/>
      <c r="BA775" s="480"/>
      <c r="BB775" s="480"/>
      <c r="BC775" s="480"/>
      <c r="BD775" s="480"/>
      <c r="BE775" s="480"/>
      <c r="BF775" s="480"/>
      <c r="BG775" s="480"/>
      <c r="BH775" s="480"/>
      <c r="BI775" s="480"/>
      <c r="BJ775" s="480"/>
      <c r="BK775" s="480"/>
    </row>
    <row r="776" spans="2:63" ht="13.2" x14ac:dyDescent="0.25">
      <c r="B776" t="str">
        <f t="shared" si="82"/>
        <v>Membership/Subscription Level E</v>
      </c>
      <c r="C776" s="552">
        <f t="shared" si="83"/>
        <v>0</v>
      </c>
      <c r="D776" s="552">
        <f t="shared" si="84"/>
        <v>0</v>
      </c>
      <c r="E776" s="552">
        <f t="shared" si="85"/>
        <v>0</v>
      </c>
      <c r="F776" s="552">
        <f t="shared" si="86"/>
        <v>0</v>
      </c>
      <c r="G776" s="552">
        <f t="shared" si="87"/>
        <v>0</v>
      </c>
      <c r="H776" s="480"/>
      <c r="I776" s="480"/>
      <c r="J776" s="480"/>
      <c r="K776" s="480"/>
      <c r="L776" s="480"/>
      <c r="M776" s="480"/>
      <c r="N776" s="480"/>
      <c r="O776" s="480"/>
      <c r="P776" s="480"/>
      <c r="Q776" s="480"/>
      <c r="R776" s="480"/>
      <c r="S776" s="480"/>
      <c r="T776" s="480"/>
      <c r="U776" s="480"/>
      <c r="V776" s="480"/>
      <c r="W776" s="480"/>
      <c r="X776" s="480"/>
      <c r="Y776" s="480"/>
      <c r="Z776" s="480"/>
      <c r="AA776" s="480"/>
      <c r="AB776" s="480"/>
      <c r="AC776" s="480"/>
      <c r="AD776" s="480"/>
      <c r="AE776" s="480"/>
      <c r="AF776" s="480"/>
      <c r="AG776" s="480"/>
      <c r="AH776" s="480"/>
      <c r="AI776" s="480"/>
      <c r="AJ776" s="480"/>
      <c r="AK776" s="480"/>
      <c r="AL776" s="480"/>
      <c r="AM776" s="480"/>
      <c r="AN776" s="480"/>
      <c r="AO776" s="480"/>
      <c r="AP776" s="480"/>
      <c r="AQ776" s="480"/>
      <c r="AR776" s="480"/>
      <c r="AS776" s="480"/>
      <c r="AT776" s="480"/>
      <c r="AU776" s="480"/>
      <c r="AV776" s="480"/>
      <c r="AW776" s="480"/>
      <c r="AX776" s="480"/>
      <c r="AY776" s="480"/>
      <c r="AZ776" s="480"/>
      <c r="BA776" s="480"/>
      <c r="BB776" s="480"/>
      <c r="BC776" s="480"/>
      <c r="BD776" s="480"/>
      <c r="BE776" s="480"/>
      <c r="BF776" s="480"/>
      <c r="BG776" s="480"/>
      <c r="BH776" s="480"/>
      <c r="BI776" s="480"/>
      <c r="BJ776" s="480"/>
      <c r="BK776" s="480"/>
    </row>
    <row r="777" spans="2:63" ht="13.2" x14ac:dyDescent="0.25">
      <c r="B777" t="str">
        <f t="shared" si="82"/>
        <v>Other Revenues 1</v>
      </c>
      <c r="C777" s="552">
        <f t="shared" si="83"/>
        <v>0</v>
      </c>
      <c r="D777" s="552">
        <f t="shared" si="84"/>
        <v>0</v>
      </c>
      <c r="E777" s="552">
        <f t="shared" si="85"/>
        <v>0</v>
      </c>
      <c r="F777" s="552">
        <f t="shared" si="86"/>
        <v>0</v>
      </c>
      <c r="G777" s="552">
        <f t="shared" si="87"/>
        <v>0</v>
      </c>
      <c r="H777" s="480"/>
      <c r="I777" s="480"/>
      <c r="J777" s="480"/>
      <c r="K777" s="480"/>
      <c r="L777" s="480"/>
      <c r="M777" s="480"/>
      <c r="N777" s="480"/>
      <c r="O777" s="480"/>
      <c r="P777" s="480"/>
      <c r="Q777" s="480"/>
      <c r="R777" s="480"/>
      <c r="S777" s="480"/>
      <c r="T777" s="480"/>
      <c r="U777" s="480"/>
      <c r="V777" s="480"/>
      <c r="W777" s="480"/>
      <c r="X777" s="480"/>
      <c r="Y777" s="480"/>
      <c r="Z777" s="480"/>
      <c r="AA777" s="480"/>
      <c r="AB777" s="480"/>
      <c r="AC777" s="480"/>
      <c r="AD777" s="480"/>
      <c r="AE777" s="480"/>
      <c r="AF777" s="480"/>
      <c r="AG777" s="480"/>
      <c r="AH777" s="480"/>
      <c r="AI777" s="480"/>
      <c r="AJ777" s="480"/>
      <c r="AK777" s="480"/>
      <c r="AL777" s="480"/>
      <c r="AM777" s="480"/>
      <c r="AN777" s="480"/>
      <c r="AO777" s="480"/>
      <c r="AP777" s="480"/>
      <c r="AQ777" s="480"/>
      <c r="AR777" s="480"/>
      <c r="AS777" s="480"/>
      <c r="AT777" s="480"/>
      <c r="AU777" s="480"/>
      <c r="AV777" s="480"/>
      <c r="AW777" s="480"/>
      <c r="AX777" s="480"/>
      <c r="AY777" s="480"/>
      <c r="AZ777" s="480"/>
      <c r="BA777" s="480"/>
      <c r="BB777" s="480"/>
      <c r="BC777" s="480"/>
      <c r="BD777" s="480"/>
      <c r="BE777" s="480"/>
      <c r="BF777" s="480"/>
      <c r="BG777" s="480"/>
      <c r="BH777" s="480"/>
      <c r="BI777" s="480"/>
      <c r="BJ777" s="480"/>
      <c r="BK777" s="480"/>
    </row>
    <row r="778" spans="2:63" ht="13.2" x14ac:dyDescent="0.25">
      <c r="B778" t="str">
        <f t="shared" si="82"/>
        <v>Other Revenues 2</v>
      </c>
      <c r="C778" s="552">
        <f t="shared" si="83"/>
        <v>0</v>
      </c>
      <c r="D778" s="552">
        <f t="shared" si="84"/>
        <v>0</v>
      </c>
      <c r="E778" s="552">
        <f t="shared" si="85"/>
        <v>0</v>
      </c>
      <c r="F778" s="552">
        <f t="shared" si="86"/>
        <v>0</v>
      </c>
      <c r="G778" s="552">
        <f t="shared" si="87"/>
        <v>0</v>
      </c>
      <c r="H778" s="480"/>
      <c r="I778" s="480"/>
      <c r="J778" s="480"/>
      <c r="K778" s="480"/>
      <c r="L778" s="480"/>
      <c r="M778" s="480"/>
      <c r="N778" s="480"/>
      <c r="O778" s="480"/>
      <c r="P778" s="480"/>
      <c r="Q778" s="480"/>
      <c r="R778" s="480"/>
      <c r="S778" s="480"/>
      <c r="T778" s="480"/>
      <c r="U778" s="480"/>
      <c r="V778" s="480"/>
      <c r="W778" s="480"/>
      <c r="X778" s="480"/>
      <c r="Y778" s="480"/>
      <c r="Z778" s="480"/>
      <c r="AA778" s="480"/>
      <c r="AB778" s="480"/>
      <c r="AC778" s="480"/>
      <c r="AD778" s="480"/>
      <c r="AE778" s="480"/>
      <c r="AF778" s="480"/>
      <c r="AG778" s="480"/>
      <c r="AH778" s="480"/>
      <c r="AI778" s="480"/>
      <c r="AJ778" s="480"/>
      <c r="AK778" s="480"/>
      <c r="AL778" s="480"/>
      <c r="AM778" s="480"/>
      <c r="AN778" s="480"/>
      <c r="AO778" s="480"/>
      <c r="AP778" s="480"/>
      <c r="AQ778" s="480"/>
      <c r="AR778" s="480"/>
      <c r="AS778" s="480"/>
      <c r="AT778" s="480"/>
      <c r="AU778" s="480"/>
      <c r="AV778" s="480"/>
      <c r="AW778" s="480"/>
      <c r="AX778" s="480"/>
      <c r="AY778" s="480"/>
      <c r="AZ778" s="480"/>
      <c r="BA778" s="480"/>
      <c r="BB778" s="480"/>
      <c r="BC778" s="480"/>
      <c r="BD778" s="480"/>
      <c r="BE778" s="480"/>
      <c r="BF778" s="480"/>
      <c r="BG778" s="480"/>
      <c r="BH778" s="480"/>
      <c r="BI778" s="480"/>
      <c r="BJ778" s="480"/>
      <c r="BK778" s="480"/>
    </row>
    <row r="779" spans="2:63" ht="13.2" x14ac:dyDescent="0.25">
      <c r="B779" t="str">
        <f t="shared" si="82"/>
        <v>Total Revenues</v>
      </c>
      <c r="C779" s="552">
        <f>SUM(C772:C778)</f>
        <v>28557</v>
      </c>
      <c r="D779" s="552">
        <f>SUM(D772:D778)</f>
        <v>90549</v>
      </c>
      <c r="E779" s="552">
        <f>SUM(E772:E778)</f>
        <v>184248</v>
      </c>
      <c r="F779" s="552">
        <f>SUM(F772:F778)</f>
        <v>343494</v>
      </c>
      <c r="G779" s="552">
        <f>SUM(G772:G778)</f>
        <v>624051</v>
      </c>
      <c r="H779" s="552"/>
      <c r="I779" s="480"/>
      <c r="J779" s="480"/>
      <c r="K779" s="480"/>
      <c r="L779" s="480"/>
      <c r="M779" s="480"/>
      <c r="N779" s="480"/>
      <c r="O779" s="480"/>
      <c r="P779" s="480"/>
      <c r="Q779" s="480"/>
      <c r="R779" s="480"/>
      <c r="S779" s="480"/>
      <c r="T779" s="480"/>
      <c r="U779" s="480"/>
      <c r="V779" s="480"/>
      <c r="W779" s="480"/>
      <c r="X779" s="480"/>
      <c r="Y779" s="480"/>
      <c r="Z779" s="480"/>
      <c r="AA779" s="480"/>
      <c r="AB779" s="480"/>
      <c r="AC779" s="480"/>
      <c r="AD779" s="480"/>
      <c r="AE779" s="480"/>
      <c r="AF779" s="480"/>
      <c r="AG779" s="480"/>
      <c r="AH779" s="480"/>
      <c r="AI779" s="480"/>
      <c r="AJ779" s="480"/>
      <c r="AK779" s="480"/>
      <c r="AL779" s="480"/>
      <c r="AM779" s="480"/>
      <c r="AN779" s="480"/>
      <c r="AO779" s="480"/>
      <c r="AP779" s="480"/>
      <c r="AQ779" s="480"/>
      <c r="AR779" s="480"/>
      <c r="AS779" s="480"/>
      <c r="AT779" s="480"/>
      <c r="AU779" s="480"/>
      <c r="AV779" s="480"/>
      <c r="AW779" s="480"/>
      <c r="AX779" s="480"/>
      <c r="AY779" s="480"/>
      <c r="AZ779" s="480"/>
      <c r="BA779" s="480"/>
      <c r="BB779" s="480"/>
      <c r="BC779" s="480"/>
      <c r="BD779" s="480"/>
      <c r="BE779" s="480"/>
      <c r="BF779" s="480"/>
      <c r="BG779" s="480"/>
      <c r="BH779" s="480"/>
      <c r="BI779" s="480"/>
      <c r="BJ779" s="480"/>
      <c r="BK779" s="480"/>
    </row>
    <row r="784" spans="2:63" x14ac:dyDescent="0.2">
      <c r="B784" s="547" t="s">
        <v>425</v>
      </c>
      <c r="C784" s="507"/>
      <c r="D784" s="508"/>
      <c r="E784" s="508"/>
      <c r="F784" s="508"/>
      <c r="G784" s="508"/>
      <c r="H784" s="508"/>
      <c r="I784" s="507"/>
      <c r="J784" s="507"/>
      <c r="K784" s="507"/>
      <c r="L784" s="507"/>
      <c r="M784" s="507"/>
      <c r="N784" s="507"/>
      <c r="O784" s="509"/>
    </row>
    <row r="785" spans="2:15" x14ac:dyDescent="0.2">
      <c r="B785" s="50"/>
      <c r="D785" s="580" t="s">
        <v>29</v>
      </c>
      <c r="E785" s="580"/>
      <c r="F785" s="580"/>
      <c r="G785" s="580"/>
      <c r="H785" s="581" t="s">
        <v>30</v>
      </c>
      <c r="I785" s="581"/>
      <c r="J785" s="581"/>
      <c r="K785" s="581"/>
      <c r="L785" s="581" t="s">
        <v>31</v>
      </c>
      <c r="M785" s="581"/>
      <c r="N785" s="581"/>
      <c r="O785" s="582"/>
    </row>
    <row r="786" spans="2:15" x14ac:dyDescent="0.2">
      <c r="B786" s="217" t="s">
        <v>137</v>
      </c>
      <c r="C786" s="218"/>
      <c r="D786" s="211" t="s">
        <v>34</v>
      </c>
      <c r="E786" s="211" t="s">
        <v>35</v>
      </c>
      <c r="F786" s="211" t="s">
        <v>36</v>
      </c>
      <c r="G786" s="211" t="s">
        <v>37</v>
      </c>
      <c r="H786" s="211" t="s">
        <v>38</v>
      </c>
      <c r="I786" s="211" t="s">
        <v>39</v>
      </c>
      <c r="J786" s="211" t="s">
        <v>51</v>
      </c>
      <c r="K786" s="211" t="s">
        <v>52</v>
      </c>
      <c r="L786" s="211" t="s">
        <v>42</v>
      </c>
      <c r="M786" s="211" t="s">
        <v>43</v>
      </c>
      <c r="N786" s="211" t="s">
        <v>40</v>
      </c>
      <c r="O786" s="212" t="s">
        <v>41</v>
      </c>
    </row>
    <row r="787" spans="2:15" x14ac:dyDescent="0.2">
      <c r="B787" s="224" t="s">
        <v>134</v>
      </c>
      <c r="C787" s="225"/>
      <c r="D787" s="567">
        <f>MAX(C767,D605)</f>
        <v>150000</v>
      </c>
      <c r="E787" s="567">
        <f t="shared" ref="E787:O787" si="88">MAX(D767,E605)</f>
        <v>157590</v>
      </c>
      <c r="F787" s="567">
        <f t="shared" si="88"/>
        <v>165570</v>
      </c>
      <c r="G787" s="567">
        <f t="shared" si="88"/>
        <v>173950</v>
      </c>
      <c r="H787" s="567">
        <f t="shared" si="88"/>
        <v>182760</v>
      </c>
      <c r="I787" s="567">
        <f t="shared" si="88"/>
        <v>192010</v>
      </c>
      <c r="J787" s="567">
        <f t="shared" si="88"/>
        <v>201730</v>
      </c>
      <c r="K787" s="567">
        <f t="shared" si="88"/>
        <v>211950</v>
      </c>
      <c r="L787" s="567">
        <f t="shared" si="88"/>
        <v>222680</v>
      </c>
      <c r="M787" s="567">
        <f t="shared" si="88"/>
        <v>233950</v>
      </c>
      <c r="N787" s="567">
        <f t="shared" si="88"/>
        <v>245790</v>
      </c>
      <c r="O787" s="573">
        <f t="shared" si="88"/>
        <v>258240</v>
      </c>
    </row>
    <row r="788" spans="2:15" x14ac:dyDescent="0.2">
      <c r="B788" s="54"/>
      <c r="C788" s="218"/>
      <c r="D788" s="568"/>
      <c r="E788" s="568"/>
      <c r="F788" s="568"/>
      <c r="G788" s="568"/>
      <c r="H788" s="568"/>
      <c r="I788" s="568"/>
      <c r="J788" s="568"/>
      <c r="K788" s="568"/>
      <c r="L788" s="568"/>
      <c r="M788" s="568"/>
      <c r="N788" s="568"/>
      <c r="O788" s="569"/>
    </row>
    <row r="789" spans="2:15" x14ac:dyDescent="0.2">
      <c r="B789" s="50"/>
      <c r="D789" s="204" t="s">
        <v>29</v>
      </c>
      <c r="E789" s="204" t="s">
        <v>30</v>
      </c>
      <c r="F789" s="204" t="s">
        <v>31</v>
      </c>
      <c r="G789" s="204" t="s">
        <v>32</v>
      </c>
      <c r="H789" s="205" t="s">
        <v>33</v>
      </c>
      <c r="I789" s="352"/>
      <c r="J789" s="352"/>
      <c r="K789" s="352"/>
      <c r="L789" s="352"/>
      <c r="M789" s="352"/>
      <c r="N789" s="352"/>
      <c r="O789" s="367"/>
    </row>
    <row r="790" spans="2:15" x14ac:dyDescent="0.2">
      <c r="B790" s="217" t="s">
        <v>137</v>
      </c>
      <c r="C790" s="218"/>
      <c r="D790" s="352"/>
      <c r="E790" s="352"/>
      <c r="F790" s="352"/>
      <c r="G790" s="352"/>
      <c r="H790" s="352"/>
      <c r="I790" s="352"/>
      <c r="J790" s="352"/>
      <c r="K790" s="352"/>
      <c r="L790" s="352"/>
      <c r="M790" s="352"/>
      <c r="N790" s="352"/>
      <c r="O790" s="367"/>
    </row>
    <row r="791" spans="2:15" x14ac:dyDescent="0.2">
      <c r="B791" s="565" t="s">
        <v>134</v>
      </c>
      <c r="C791" s="566"/>
      <c r="D791" s="570">
        <f>MAX(C779,D634)</f>
        <v>647110</v>
      </c>
      <c r="E791" s="570">
        <f>MAX(D779,E634)</f>
        <v>788450</v>
      </c>
      <c r="F791" s="570">
        <f>MAX(E779,F634)</f>
        <v>960660</v>
      </c>
      <c r="G791" s="570">
        <f>MAX(F779,G634)</f>
        <v>1170460</v>
      </c>
      <c r="H791" s="570">
        <f>MAX(G779,H634)</f>
        <v>1426090</v>
      </c>
      <c r="I791" s="571"/>
      <c r="J791" s="571"/>
      <c r="K791" s="571"/>
      <c r="L791" s="571"/>
      <c r="M791" s="571"/>
      <c r="N791" s="571"/>
      <c r="O791" s="572"/>
    </row>
  </sheetData>
  <mergeCells count="8">
    <mergeCell ref="D785:G785"/>
    <mergeCell ref="H785:K785"/>
    <mergeCell ref="L785:O785"/>
    <mergeCell ref="A2:H2"/>
    <mergeCell ref="D593:G593"/>
    <mergeCell ref="H593:K593"/>
    <mergeCell ref="L593:O593"/>
    <mergeCell ref="A3:H3"/>
  </mergeCells>
  <phoneticPr fontId="29" type="noConversion"/>
  <pageMargins left="0.75" right="0.75" top="1" bottom="1" header="0.5" footer="0.5"/>
  <pageSetup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11</vt:i4>
      </vt:variant>
    </vt:vector>
  </HeadingPairs>
  <TitlesOfParts>
    <vt:vector size="26" baseType="lpstr">
      <vt:lpstr>Directions</vt:lpstr>
      <vt:lpstr>Quick Assumptions</vt:lpstr>
      <vt:lpstr>Full Assumptions </vt:lpstr>
      <vt:lpstr>Summary</vt:lpstr>
      <vt:lpstr>Income Statement</vt:lpstr>
      <vt:lpstr>Balance Sheet</vt:lpstr>
      <vt:lpstr>Cash Flow</vt:lpstr>
      <vt:lpstr>Headcount</vt:lpstr>
      <vt:lpstr>Multiple Revenues Streams</vt:lpstr>
      <vt:lpstr>Capex</vt:lpstr>
      <vt:lpstr>Depreciation &amp; Amortisation </vt:lpstr>
      <vt:lpstr>Debt Repayment Schedule</vt:lpstr>
      <vt:lpstr>Sheet1</vt:lpstr>
      <vt:lpstr>RevGrossNet</vt:lpstr>
      <vt:lpstr>Yr1Expenses</vt:lpstr>
      <vt:lpstr>'Balance Sheet'!Print_Area</vt:lpstr>
      <vt:lpstr>Capex!Print_Area</vt:lpstr>
      <vt:lpstr>'Cash Flow'!Print_Area</vt:lpstr>
      <vt:lpstr>'Debt Repayment Schedule'!Print_Area</vt:lpstr>
      <vt:lpstr>'Full Assumptions '!Print_Area</vt:lpstr>
      <vt:lpstr>Headcount!Print_Area</vt:lpstr>
      <vt:lpstr>'Income Statement'!Print_Area</vt:lpstr>
      <vt:lpstr>'Multiple Revenues Streams'!Print_Area</vt:lpstr>
      <vt:lpstr>Summary!Print_Area</vt:lpstr>
      <vt:lpstr>Capex!Print_Titles</vt:lpstr>
      <vt:lpstr>'Full Assumptions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Raphael Djine</cp:lastModifiedBy>
  <cp:lastPrinted>2013-01-09T16:23:11Z</cp:lastPrinted>
  <dcterms:created xsi:type="dcterms:W3CDTF">2005-05-20T08:53:57Z</dcterms:created>
  <dcterms:modified xsi:type="dcterms:W3CDTF">2026-03-06T12:53:48Z</dcterms:modified>
</cp:coreProperties>
</file>